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722" activeTab="8"/>
  </bookViews>
  <sheets>
    <sheet name="Прил1" sheetId="1" r:id="rId1"/>
    <sheet name="прил2" sheetId="2" r:id="rId2"/>
    <sheet name="прил 3" sheetId="3" r:id="rId3"/>
    <sheet name="прил 4" sheetId="4" r:id="rId4"/>
    <sheet name="Прил 6" sheetId="5" state="hidden" r:id="rId5"/>
    <sheet name="Прил5" sheetId="6" r:id="rId6"/>
    <sheet name="Прил 6." sheetId="7" r:id="rId7"/>
    <sheet name="прил7." sheetId="8" r:id="rId8"/>
    <sheet name="Прил8." sheetId="9" r:id="rId9"/>
    <sheet name="Прил9." sheetId="10" r:id="rId10"/>
    <sheet name="прил.10" sheetId="11" r:id="rId11"/>
  </sheets>
  <definedNames>
    <definedName name="_xlnm.Print_Area" localSheetId="2">'прил 3'!$A$1:$M$36</definedName>
    <definedName name="_xlnm.Print_Area" localSheetId="3">'прил 4'!$A$1:$H$120</definedName>
    <definedName name="_xlnm.Print_Area" localSheetId="6">'Прил 6.'!$A$1:$D$35</definedName>
    <definedName name="_xlnm.Print_Area" localSheetId="0">'Прил1'!$A$1:$F$16</definedName>
    <definedName name="_xlnm.Print_Area" localSheetId="8">'Прил8.'!$A$1:$G$38</definedName>
  </definedNames>
  <calcPr fullCalcOnLoad="1"/>
</workbook>
</file>

<file path=xl/sharedStrings.xml><?xml version="1.0" encoding="utf-8"?>
<sst xmlns="http://schemas.openxmlformats.org/spreadsheetml/2006/main" count="486" uniqueCount="363">
  <si>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</si>
  <si>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</si>
  <si>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</si>
  <si>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</si>
  <si>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</si>
  <si>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</si>
  <si>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</si>
  <si>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</si>
  <si>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</si>
  <si>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</si>
  <si>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</si>
  <si>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</si>
  <si>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</si>
  <si>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</si>
  <si>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</si>
  <si>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</si>
  <si>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</si>
  <si>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</si>
  <si>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</si>
  <si>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</si>
  <si>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</si>
  <si>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</si>
  <si>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</si>
  <si>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</si>
  <si>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</si>
  <si>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</si>
  <si>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</si>
  <si>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</si>
  <si>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</si>
  <si>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</si>
  <si>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</si>
  <si>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</si>
  <si>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</si>
  <si>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</si>
  <si>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</si>
  <si>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</si>
  <si>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</si>
  <si>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</si>
  <si>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</si>
  <si>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</si>
  <si>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</si>
  <si>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</si>
  <si>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</si>
  <si>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</si>
  <si>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</si>
  <si>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</si>
  <si>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</si>
  <si>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</si>
  <si>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</si>
  <si>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</si>
  <si>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</si>
  <si>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</si>
  <si>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</si>
  <si>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</si>
  <si>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</si>
  <si>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</si>
  <si>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</si>
  <si>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</si>
  <si>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</si>
  <si>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</si>
  <si>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</si>
  <si>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</si>
  <si>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</si>
  <si>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</si>
  <si>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</si>
  <si>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</si>
  <si>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</si>
  <si>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</si>
  <si>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</si>
  <si>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</si>
  <si>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</si>
  <si>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</si>
  <si>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</si>
  <si>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</si>
  <si>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</si>
  <si>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</si>
  <si>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</si>
  <si>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</si>
  <si>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</si>
  <si>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</si>
  <si>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</si>
  <si>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</si>
  <si>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</si>
  <si>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</si>
  <si>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</si>
  <si>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</si>
  <si>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</si>
  <si>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</si>
  <si>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</si>
  <si>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</si>
  <si>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</si>
  <si>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</si>
  <si>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</si>
  <si>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</si>
  <si>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</si>
  <si>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</si>
  <si>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</si>
  <si>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</si>
  <si>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</si>
  <si>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</si>
  <si>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</si>
  <si>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</si>
  <si>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</si>
  <si>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</si>
  <si>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</si>
  <si>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</si>
  <si>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</si>
  <si>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</si>
  <si>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</si>
  <si>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</si>
  <si>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</si>
  <si>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</si>
  <si>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</si>
  <si>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</si>
  <si>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</si>
  <si>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</si>
  <si>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</si>
  <si>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</si>
  <si>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</si>
  <si>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</si>
  <si>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</si>
  <si>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</si>
  <si>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</si>
  <si>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</si>
  <si>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</si>
  <si>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</si>
  <si>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</si>
  <si>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</si>
  <si>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</si>
  <si>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</si>
  <si>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</si>
  <si>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</si>
  <si>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</si>
  <si>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</si>
  <si>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</si>
  <si>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</si>
  <si>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</si>
  <si>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</si>
  <si>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</si>
  <si>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</si>
  <si>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</si>
  <si>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</si>
  <si>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</si>
  <si>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</si>
  <si>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</si>
  <si>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</si>
  <si>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</si>
  <si>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</si>
  <si>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</si>
  <si>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</si>
  <si>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</si>
  <si>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</si>
  <si>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</si>
  <si>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</si>
  <si>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</si>
  <si>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</si>
  <si>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</si>
  <si>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</si>
  <si>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</si>
  <si>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</si>
  <si>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</si>
  <si>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</si>
  <si>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</si>
  <si>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</si>
  <si>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</si>
  <si>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</si>
  <si>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</si>
  <si>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</si>
  <si>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</si>
  <si>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</si>
  <si>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</si>
  <si>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</si>
  <si>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</si>
  <si>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02.0.01.72440</t>
  </si>
  <si>
    <t>02.0.01.22440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</si>
  <si>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</si>
  <si>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</si>
  <si>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</si>
  <si>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</si>
  <si>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</si>
  <si>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</si>
  <si>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</si>
  <si>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</si>
  <si>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</si>
  <si>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04.0.00.00000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</si>
  <si>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</si>
  <si>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</si>
  <si>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</si>
  <si>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</si>
  <si>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</si>
  <si>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</si>
  <si>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949 1 16 00000 00 0000 000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</si>
  <si>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</si>
  <si>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</si>
  <si>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</si>
  <si>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</si>
  <si>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</si>
  <si>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</si>
  <si>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</si>
  <si>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</si>
  <si>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</si>
  <si>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</si>
  <si>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</si>
  <si>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</si>
  <si>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</si>
  <si>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</si>
  <si>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</si>
  <si>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</si>
  <si>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</si>
  <si>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</si>
  <si>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</si>
  <si>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</si>
  <si>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</si>
  <si>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</si>
  <si>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</si>
  <si>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</si>
  <si>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</si>
  <si>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</si>
  <si>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План, руб.</t>
  </si>
  <si>
    <t>Затраты на денежное содержание, руб.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</si>
  <si>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</si>
  <si>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</si>
  <si>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</si>
  <si>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</si>
  <si>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</si>
  <si>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</si>
  <si>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</si>
  <si>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</si>
  <si>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</si>
  <si>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</si>
  <si>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</si>
  <si>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</si>
  <si>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</si>
  <si>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</si>
  <si>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</si>
  <si>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</si>
  <si>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</si>
  <si>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</si>
  <si>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</si>
  <si>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</si>
  <si>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</si>
  <si>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Базовый объем Дорожного фонда на текущий год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</si>
  <si>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</si>
  <si>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</si>
  <si>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</si>
  <si>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</si>
  <si>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</si>
  <si>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</si>
  <si>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</si>
  <si>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</si>
  <si>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</si>
  <si>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Разработка проектной документации, экспертиза, строительный контроль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</si>
  <si>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</si>
  <si>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</si>
  <si>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</si>
  <si>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</si>
  <si>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 xml:space="preserve">Общий объем доходов, расходов, дефицита бюджета Артемьевского сельского поселения на 2021 год
</t>
  </si>
  <si>
    <t>к  Постановлению Администрации АСП</t>
  </si>
  <si>
    <t xml:space="preserve">Доходы бюджета Артемьевского сельского поселения
на 2021 год  в соответствии с классификацией доходов бюджетов Российской Федерации
</t>
  </si>
  <si>
    <t>План на 2021 год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</si>
  <si>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</si>
  <si>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</si>
  <si>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</si>
  <si>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</si>
  <si>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</si>
  <si>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</si>
  <si>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</si>
  <si>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</si>
  <si>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</si>
  <si>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</si>
  <si>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</si>
  <si>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</si>
  <si>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</si>
  <si>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</si>
  <si>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</si>
  <si>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</si>
  <si>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</si>
  <si>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Расходы бюджета Артемьевского сельского поселения на 2021 год по разделам и подразделам классификации расходов бюджетов Российской Федерации</t>
  </si>
  <si>
    <t>1001</t>
  </si>
  <si>
    <t>Доплаты к пенсиям, дополнительное пенсионное обеспечение</t>
  </si>
  <si>
    <t>Расходы бюджета Артемьевского сельского поселения на 2021 год  по ведомственной классификации расходов бюджетов Российской Федерации</t>
  </si>
  <si>
    <t>Администрация Артемьевского сельского поселения</t>
  </si>
  <si>
    <t>План на 2021 год, руб.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</si>
  <si>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</si>
  <si>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</si>
  <si>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</si>
  <si>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</si>
  <si>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Расходы на обеспечение осуществления полномочий старост сельских населенных пунктов в Артемьевском сельском поселении</t>
  </si>
  <si>
    <t>40.9.00.20440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</si>
  <si>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</si>
  <si>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</si>
  <si>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</si>
  <si>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</si>
  <si>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</si>
  <si>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</si>
  <si>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</si>
  <si>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</si>
  <si>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</si>
  <si>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МП «Развитие потребительского рынка Артемьевского сельского поселения" на 2019-2021 годы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</si>
  <si>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</si>
  <si>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</si>
  <si>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 xml:space="preserve">  01.9.00.29526</t>
  </si>
  <si>
    <t>Софинансирование мероприятий по реализации МП «Развитие потребительского рынка Артемьевского сельского поселения" на 2019-2021 годы за счет средств бюджета поселения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</si>
  <si>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</si>
  <si>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</si>
  <si>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</si>
  <si>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</si>
  <si>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</si>
  <si>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 xml:space="preserve">Ремонт и содержание муниципального жилищного фонда Артемьевского сельского поселения Тутаевского муниципального района </t>
  </si>
  <si>
    <t>40.9.00.20310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</si>
  <si>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</si>
  <si>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</si>
  <si>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</si>
  <si>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</si>
  <si>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</si>
  <si>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</si>
  <si>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 xml:space="preserve">МП «Комплексное развитие территории Артемьевского сельского поселения» на 2021 год </t>
  </si>
  <si>
    <t>05.9.00.00000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</si>
  <si>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2021 год 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</si>
  <si>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</si>
  <si>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</si>
  <si>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</si>
  <si>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</si>
  <si>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</si>
  <si>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</si>
  <si>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</si>
  <si>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</si>
  <si>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</si>
  <si>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</si>
  <si>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</si>
  <si>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</si>
  <si>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Мероприятия по реализации 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</si>
  <si>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Резервный фонд Администрации Артемьевского сельского поселения</t>
  </si>
  <si>
    <t xml:space="preserve">Источники внутреннего финансирования дефицита бюджета
Артемьеевского сельского поселения
на 2021 год
</t>
  </si>
  <si>
    <t>983 01 05 00 00 00 0000 000</t>
  </si>
  <si>
    <t>983 01 05 02 01 10 0000 510</t>
  </si>
  <si>
    <t>983 01 05 02 01 10 0000 610</t>
  </si>
  <si>
    <t>сельского поселения бюджету Тутаевского муниципального района на 2021 год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</si>
  <si>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</si>
  <si>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</si>
  <si>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</si>
  <si>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План, утвержденный на 2021 год</t>
  </si>
  <si>
    <t>Поступило за 1 кв.2021 г.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</si>
  <si>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</si>
  <si>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</si>
  <si>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</si>
  <si>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Безвозмездные поступления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</si>
  <si>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</si>
  <si>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</si>
  <si>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>Главн распорядитель</t>
  </si>
  <si>
    <t>от 12.07.2021 № 97</t>
  </si>
  <si>
    <t>Факт за 6 мес. 2021 г.</t>
  </si>
  <si>
    <t>Факт за 6 мес. 2021 г., руб.</t>
  </si>
  <si>
    <t xml:space="preserve">Исполнение судебных актов, актов других органов и должностных лиц, иных документов    </t>
  </si>
  <si>
    <t>40.9.00.20070</t>
  </si>
  <si>
    <t>Факт за 6 мес. 2021 год, руб.</t>
  </si>
  <si>
    <t>Отчет об использовании средств резервного фонда 
Администрации Артемьеввского сельского поселения за 6 мес. 2021 г.</t>
  </si>
  <si>
    <t xml:space="preserve">Исполнение муниципальных программ за 6 мес. 2021 г.
</t>
  </si>
  <si>
    <t>на "01" июля 2021 г.</t>
  </si>
  <si>
    <t>Факт за 6 мес. 2021,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</si>
  <si>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6 месяцев 2021 года</t>
  </si>
  <si>
    <t>Факт заза 6 мес.2021г</t>
  </si>
  <si>
    <t>Всего израсходовано средств резервного фонда за 6 мес. 2021 г.,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</si>
</sst>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93">
    <font>
      <sz val="8"/>
      <color theme="1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8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8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 Cyr"/>
      <family val="0"/>
    </font>
    <font>
      <b/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65" fillId="0" borderId="0" xfId="0" applyFont="1" applyAlignment="1">
      <alignment horizontal="justify" vertical="center"/>
    </xf>
    <xf numFmtId="49" fontId="65" fillId="0" borderId="0" xfId="0" applyNumberFormat="1" applyFont="1" applyAlignment="1">
      <alignment horizontal="justify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65" fillId="0" borderId="10" xfId="0" applyFont="1" applyBorder="1" applyAlignment="1">
      <alignment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49" fontId="65" fillId="0" borderId="0" xfId="0" applyNumberFormat="1" applyFont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horizontal="right" vertical="center"/>
    </xf>
    <xf numFmtId="0" fontId="65" fillId="0" borderId="0" xfId="0" applyFont="1" applyAlignment="1">
      <alignment wrapText="1"/>
    </xf>
    <xf numFmtId="49" fontId="65" fillId="0" borderId="10" xfId="0" applyNumberFormat="1" applyFont="1" applyBorder="1" applyAlignment="1">
      <alignment horizontal="center" vertical="center" wrapText="1"/>
    </xf>
    <xf numFmtId="3" fontId="65" fillId="0" borderId="0" xfId="0" applyNumberFormat="1" applyFont="1" applyAlignment="1">
      <alignment horizontal="right"/>
    </xf>
    <xf numFmtId="49" fontId="69" fillId="0" borderId="10" xfId="0" applyNumberFormat="1" applyFont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0" fontId="65" fillId="0" borderId="10" xfId="0" applyFont="1" applyBorder="1" applyAlignment="1">
      <alignment horizontal="left" vertical="center" wrapText="1" indent="1"/>
    </xf>
    <xf numFmtId="0" fontId="69" fillId="0" borderId="10" xfId="0" applyFont="1" applyBorder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8" fillId="0" borderId="10" xfId="0" applyFont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0" fontId="71" fillId="0" borderId="0" xfId="0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3" fontId="65" fillId="0" borderId="0" xfId="0" applyNumberFormat="1" applyFont="1" applyAlignment="1">
      <alignment/>
    </xf>
    <xf numFmtId="0" fontId="0" fillId="0" borderId="0" xfId="0" applyAlignment="1">
      <alignment wrapText="1"/>
    </xf>
    <xf numFmtId="0" fontId="68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horizontal="left" vertical="center" wrapText="1" indent="1"/>
    </xf>
    <xf numFmtId="0" fontId="73" fillId="0" borderId="10" xfId="0" applyFont="1" applyBorder="1" applyAlignment="1">
      <alignment horizontal="left" vertical="center" wrapText="1" indent="1"/>
    </xf>
    <xf numFmtId="3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74" fillId="0" borderId="0" xfId="0" applyFont="1" applyBorder="1" applyAlignment="1">
      <alignment horizontal="left" vertical="center" wrapText="1" indent="1"/>
    </xf>
    <xf numFmtId="3" fontId="68" fillId="0" borderId="0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2" fillId="0" borderId="10" xfId="0" applyFont="1" applyBorder="1" applyAlignment="1">
      <alignment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4" fontId="72" fillId="0" borderId="10" xfId="0" applyNumberFormat="1" applyFont="1" applyBorder="1" applyAlignment="1">
      <alignment horizontal="right" vertical="center"/>
    </xf>
    <xf numFmtId="4" fontId="69" fillId="0" borderId="10" xfId="0" applyNumberFormat="1" applyFont="1" applyBorder="1" applyAlignment="1">
      <alignment horizontal="center" vertical="center" wrapText="1"/>
    </xf>
    <xf numFmtId="4" fontId="6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vertical="center" wrapText="1"/>
    </xf>
    <xf numFmtId="0" fontId="65" fillId="0" borderId="0" xfId="0" applyFont="1" applyAlignment="1">
      <alignment horizontal="right" vertical="center"/>
    </xf>
    <xf numFmtId="4" fontId="68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5" fillId="0" borderId="0" xfId="0" applyFont="1" applyAlignment="1">
      <alignment horizontal="justify" vertical="center"/>
    </xf>
    <xf numFmtId="0" fontId="67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indent="1"/>
    </xf>
    <xf numFmtId="0" fontId="78" fillId="0" borderId="0" xfId="0" applyFont="1" applyAlignment="1">
      <alignment horizontal="right" vertical="center"/>
    </xf>
    <xf numFmtId="4" fontId="75" fillId="0" borderId="10" xfId="0" applyNumberFormat="1" applyFont="1" applyBorder="1" applyAlignment="1">
      <alignment horizontal="right" vertical="center" wrapText="1"/>
    </xf>
    <xf numFmtId="4" fontId="75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72" fillId="0" borderId="10" xfId="0" applyNumberFormat="1" applyFont="1" applyFill="1" applyBorder="1" applyAlignment="1">
      <alignment horizontal="right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left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69" fillId="0" borderId="10" xfId="0" applyFont="1" applyBorder="1" applyAlignment="1">
      <alignment wrapText="1"/>
    </xf>
    <xf numFmtId="0" fontId="69" fillId="0" borderId="11" xfId="0" applyFont="1" applyBorder="1" applyAlignment="1">
      <alignment wrapText="1"/>
    </xf>
    <xf numFmtId="0" fontId="72" fillId="0" borderId="0" xfId="0" applyFont="1" applyAlignment="1">
      <alignment/>
    </xf>
    <xf numFmtId="0" fontId="68" fillId="0" borderId="0" xfId="0" applyFont="1" applyAlignment="1">
      <alignment/>
    </xf>
    <xf numFmtId="0" fontId="80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3" fontId="67" fillId="0" borderId="0" xfId="0" applyNumberFormat="1" applyFont="1" applyAlignment="1">
      <alignment wrapText="1"/>
    </xf>
    <xf numFmtId="4" fontId="68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3" fontId="65" fillId="0" borderId="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49" fontId="68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49" fontId="6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 indent="1"/>
    </xf>
    <xf numFmtId="0" fontId="81" fillId="0" borderId="0" xfId="0" applyFont="1" applyBorder="1" applyAlignment="1">
      <alignment horizontal="left" vertical="center" wrapText="1" indent="1"/>
    </xf>
    <xf numFmtId="4" fontId="4" fillId="0" borderId="0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49" fontId="65" fillId="0" borderId="0" xfId="0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3" fontId="75" fillId="0" borderId="15" xfId="0" applyNumberFormat="1" applyFont="1" applyBorder="1" applyAlignment="1">
      <alignment horizontal="center" vertical="center" wrapText="1"/>
    </xf>
    <xf numFmtId="10" fontId="68" fillId="0" borderId="10" xfId="57" applyNumberFormat="1" applyFont="1" applyBorder="1" applyAlignment="1">
      <alignment horizontal="center" vertical="center" wrapText="1"/>
    </xf>
    <xf numFmtId="10" fontId="69" fillId="0" borderId="10" xfId="57" applyNumberFormat="1" applyFont="1" applyBorder="1" applyAlignment="1">
      <alignment horizontal="center" vertical="center" wrapText="1"/>
    </xf>
    <xf numFmtId="10" fontId="65" fillId="0" borderId="10" xfId="57" applyNumberFormat="1" applyFont="1" applyBorder="1" applyAlignment="1">
      <alignment horizontal="center" vertical="center" wrapText="1"/>
    </xf>
    <xf numFmtId="10" fontId="68" fillId="0" borderId="10" xfId="57" applyNumberFormat="1" applyFont="1" applyBorder="1" applyAlignment="1">
      <alignment horizontal="center" vertical="center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4" fontId="68" fillId="0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65" fillId="0" borderId="0" xfId="0" applyFont="1" applyAlignment="1">
      <alignment horizontal="right"/>
    </xf>
    <xf numFmtId="0" fontId="67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68" fillId="0" borderId="10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77" fillId="0" borderId="16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77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/>
    </xf>
    <xf numFmtId="0" fontId="77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12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8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81" fillId="0" borderId="17" xfId="0" applyFont="1" applyBorder="1" applyAlignment="1">
      <alignment horizontal="center" vertical="center" wrapText="1"/>
    </xf>
    <xf numFmtId="10" fontId="77" fillId="0" borderId="12" xfId="57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 wrapText="1" indent="1"/>
    </xf>
    <xf numFmtId="3" fontId="75" fillId="0" borderId="12" xfId="0" applyNumberFormat="1" applyFont="1" applyFill="1" applyBorder="1" applyAlignment="1">
      <alignment horizontal="left" vertical="center" wrapText="1" indent="1"/>
    </xf>
    <xf numFmtId="0" fontId="66" fillId="0" borderId="12" xfId="0" applyFont="1" applyBorder="1" applyAlignment="1">
      <alignment/>
    </xf>
    <xf numFmtId="0" fontId="75" fillId="0" borderId="12" xfId="0" applyFont="1" applyBorder="1" applyAlignment="1">
      <alignment wrapText="1"/>
    </xf>
    <xf numFmtId="0" fontId="75" fillId="0" borderId="12" xfId="0" applyFont="1" applyBorder="1" applyAlignment="1">
      <alignment/>
    </xf>
    <xf numFmtId="0" fontId="66" fillId="0" borderId="12" xfId="0" applyFont="1" applyBorder="1" applyAlignment="1">
      <alignment/>
    </xf>
    <xf numFmtId="4" fontId="77" fillId="0" borderId="12" xfId="0" applyNumberFormat="1" applyFont="1" applyBorder="1" applyAlignment="1">
      <alignment horizontal="center" vertical="center" wrapText="1"/>
    </xf>
    <xf numFmtId="4" fontId="75" fillId="0" borderId="12" xfId="0" applyNumberFormat="1" applyFont="1" applyFill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4" fontId="75" fillId="0" borderId="12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horizontal="left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77" fillId="0" borderId="12" xfId="0" applyFont="1" applyBorder="1" applyAlignment="1">
      <alignment horizontal="left" vertical="center" wrapText="1" indent="1"/>
    </xf>
    <xf numFmtId="3" fontId="84" fillId="0" borderId="12" xfId="0" applyNumberFormat="1" applyFont="1" applyBorder="1" applyAlignment="1">
      <alignment/>
    </xf>
    <xf numFmtId="0" fontId="77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0" fontId="71" fillId="0" borderId="10" xfId="57" applyNumberFormat="1" applyFont="1" applyBorder="1" applyAlignment="1">
      <alignment vertical="center"/>
    </xf>
    <xf numFmtId="10" fontId="72" fillId="0" borderId="10" xfId="0" applyNumberFormat="1" applyFont="1" applyBorder="1" applyAlignment="1">
      <alignment horizontal="right" vertical="center"/>
    </xf>
    <xf numFmtId="10" fontId="75" fillId="0" borderId="10" xfId="0" applyNumberFormat="1" applyFont="1" applyBorder="1" applyAlignment="1">
      <alignment horizontal="right" vertical="center"/>
    </xf>
    <xf numFmtId="4" fontId="68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65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85" fillId="0" borderId="10" xfId="0" applyFont="1" applyBorder="1" applyAlignment="1">
      <alignment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67" fillId="0" borderId="0" xfId="0" applyNumberFormat="1" applyFont="1" applyAlignment="1">
      <alignment/>
    </xf>
    <xf numFmtId="0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4" fontId="68" fillId="0" borderId="10" xfId="57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85" fillId="0" borderId="0" xfId="0" applyNumberFormat="1" applyFont="1" applyAlignment="1">
      <alignment horizontal="right" vertical="center"/>
    </xf>
    <xf numFmtId="0" fontId="85" fillId="0" borderId="0" xfId="0" applyFont="1" applyAlignment="1">
      <alignment horizontal="justify" vertical="center"/>
    </xf>
    <xf numFmtId="4" fontId="86" fillId="0" borderId="10" xfId="0" applyNumberFormat="1" applyFont="1" applyBorder="1" applyAlignment="1">
      <alignment horizontal="right" vertical="center" wrapText="1"/>
    </xf>
    <xf numFmtId="10" fontId="86" fillId="0" borderId="10" xfId="57" applyNumberFormat="1" applyFont="1" applyBorder="1" applyAlignment="1">
      <alignment horizontal="right" vertical="center" wrapText="1"/>
    </xf>
    <xf numFmtId="4" fontId="85" fillId="0" borderId="10" xfId="0" applyNumberFormat="1" applyFont="1" applyBorder="1" applyAlignment="1">
      <alignment horizontal="right" vertical="center" wrapText="1"/>
    </xf>
    <xf numFmtId="4" fontId="86" fillId="0" borderId="1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/>
    </xf>
    <xf numFmtId="0" fontId="89" fillId="0" borderId="10" xfId="0" applyFont="1" applyBorder="1" applyAlignment="1">
      <alignment horizontal="center" vertical="center" wrapText="1"/>
    </xf>
    <xf numFmtId="49" fontId="89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49" fontId="85" fillId="0" borderId="19" xfId="0" applyNumberFormat="1" applyFont="1" applyBorder="1" applyAlignment="1">
      <alignment horizontal="center" vertical="center" wrapText="1"/>
    </xf>
    <xf numFmtId="4" fontId="85" fillId="0" borderId="19" xfId="0" applyNumberFormat="1" applyFont="1" applyBorder="1" applyAlignment="1">
      <alignment horizontal="right" vertical="center" wrapText="1"/>
    </xf>
    <xf numFmtId="0" fontId="85" fillId="0" borderId="2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4" fontId="86" fillId="0" borderId="10" xfId="0" applyNumberFormat="1" applyFont="1" applyBorder="1" applyAlignment="1">
      <alignment horizontal="right" vertical="center"/>
    </xf>
    <xf numFmtId="0" fontId="86" fillId="0" borderId="19" xfId="0" applyFont="1" applyBorder="1" applyAlignment="1">
      <alignment horizontal="center" vertical="center" wrapText="1"/>
    </xf>
    <xf numFmtId="49" fontId="86" fillId="0" borderId="19" xfId="0" applyNumberFormat="1" applyFont="1" applyBorder="1" applyAlignment="1">
      <alignment horizontal="center" vertical="center" wrapText="1"/>
    </xf>
    <xf numFmtId="4" fontId="86" fillId="0" borderId="19" xfId="0" applyNumberFormat="1" applyFont="1" applyBorder="1" applyAlignment="1">
      <alignment horizontal="right" vertical="center" wrapText="1"/>
    </xf>
    <xf numFmtId="0" fontId="86" fillId="0" borderId="2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4" fontId="86" fillId="0" borderId="10" xfId="0" applyNumberFormat="1" applyFont="1" applyBorder="1" applyAlignment="1">
      <alignment horizontal="right" vertical="center" wrapText="1" indent="1"/>
    </xf>
    <xf numFmtId="4" fontId="85" fillId="0" borderId="10" xfId="0" applyNumberFormat="1" applyFont="1" applyBorder="1" applyAlignment="1">
      <alignment horizontal="right" vertical="center" wrapText="1" indent="1"/>
    </xf>
    <xf numFmtId="0" fontId="68" fillId="0" borderId="10" xfId="0" applyFont="1" applyBorder="1" applyAlignment="1">
      <alignment wrapText="1"/>
    </xf>
    <xf numFmtId="49" fontId="86" fillId="0" borderId="10" xfId="0" applyNumberFormat="1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 shrinkToFit="1"/>
    </xf>
    <xf numFmtId="0" fontId="86" fillId="0" borderId="19" xfId="0" applyFont="1" applyBorder="1" applyAlignment="1">
      <alignment horizontal="center" vertical="center" wrapText="1" shrinkToFit="1"/>
    </xf>
    <xf numFmtId="0" fontId="86" fillId="0" borderId="10" xfId="0" applyFont="1" applyBorder="1" applyAlignment="1">
      <alignment vertical="center" wrapText="1" shrinkToFit="1"/>
    </xf>
    <xf numFmtId="0" fontId="85" fillId="0" borderId="10" xfId="0" applyFont="1" applyBorder="1" applyAlignment="1">
      <alignment vertical="center" wrapText="1" shrinkToFit="1"/>
    </xf>
    <xf numFmtId="0" fontId="86" fillId="0" borderId="10" xfId="0" applyFont="1" applyFill="1" applyBorder="1" applyAlignment="1">
      <alignment vertical="center" wrapText="1" shrinkToFit="1"/>
    </xf>
    <xf numFmtId="0" fontId="85" fillId="0" borderId="19" xfId="0" applyFont="1" applyBorder="1" applyAlignment="1">
      <alignment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85" fillId="0" borderId="19" xfId="0" applyFont="1" applyBorder="1" applyAlignment="1">
      <alignment horizontal="left" vertical="center" wrapText="1" shrinkToFit="1"/>
    </xf>
    <xf numFmtId="0" fontId="86" fillId="0" borderId="10" xfId="0" applyFont="1" applyBorder="1" applyAlignment="1">
      <alignment horizontal="left" vertical="center" wrapText="1" shrinkToFit="1"/>
    </xf>
    <xf numFmtId="0" fontId="85" fillId="0" borderId="10" xfId="0" applyFont="1" applyBorder="1" applyAlignment="1">
      <alignment horizontal="left" vertical="center" wrapText="1" shrinkToFit="1"/>
    </xf>
    <xf numFmtId="0" fontId="89" fillId="0" borderId="10" xfId="0" applyFont="1" applyBorder="1" applyAlignment="1">
      <alignment horizontal="left" vertical="center" wrapText="1" shrinkToFit="1"/>
    </xf>
    <xf numFmtId="0" fontId="85" fillId="0" borderId="10" xfId="0" applyFont="1" applyBorder="1" applyAlignment="1">
      <alignment horizontal="justify" vertical="center" wrapText="1" shrinkToFit="1"/>
    </xf>
    <xf numFmtId="0" fontId="90" fillId="0" borderId="10" xfId="0" applyFont="1" applyBorder="1" applyAlignment="1">
      <alignment vertical="center" wrapText="1" shrinkToFit="1"/>
    </xf>
    <xf numFmtId="0" fontId="46" fillId="0" borderId="0" xfId="0" applyFont="1" applyAlignment="1">
      <alignment vertical="center"/>
    </xf>
    <xf numFmtId="3" fontId="65" fillId="0" borderId="0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21" xfId="0" applyNumberFormat="1" applyFont="1" applyBorder="1" applyAlignment="1">
      <alignment horizontal="center" vertical="center" wrapText="1"/>
    </xf>
    <xf numFmtId="4" fontId="68" fillId="0" borderId="20" xfId="0" applyNumberFormat="1" applyFont="1" applyBorder="1" applyAlignment="1">
      <alignment horizontal="center" vertical="center" wrapText="1"/>
    </xf>
    <xf numFmtId="4" fontId="68" fillId="0" borderId="21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10" fontId="68" fillId="0" borderId="18" xfId="57" applyNumberFormat="1" applyFont="1" applyBorder="1" applyAlignment="1">
      <alignment horizontal="center" vertical="center" wrapText="1"/>
    </xf>
    <xf numFmtId="10" fontId="68" fillId="0" borderId="19" xfId="57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18" xfId="0" applyNumberFormat="1" applyFont="1" applyBorder="1" applyAlignment="1">
      <alignment horizontal="center" vertical="center" wrapText="1"/>
    </xf>
    <xf numFmtId="0" fontId="86" fillId="0" borderId="19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77" fillId="0" borderId="26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7" fillId="0" borderId="0" xfId="0" applyFont="1" applyAlignment="1">
      <alignment horizontal="right" vertical="center" wrapText="1"/>
    </xf>
    <xf numFmtId="0" fontId="77" fillId="0" borderId="27" xfId="0" applyFont="1" applyBorder="1" applyAlignment="1">
      <alignment horizontal="right" vertical="center" wrapText="1"/>
    </xf>
    <xf numFmtId="0" fontId="66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0" fontId="71" fillId="0" borderId="20" xfId="0" applyFont="1" applyBorder="1" applyAlignment="1">
      <alignment horizontal="left" vertical="top" wrapText="1"/>
    </xf>
    <xf numFmtId="0" fontId="71" fillId="0" borderId="28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left" vertical="top" wrapText="1"/>
    </xf>
    <xf numFmtId="0" fontId="79" fillId="0" borderId="20" xfId="0" applyFont="1" applyBorder="1" applyAlignment="1">
      <alignment horizontal="left"/>
    </xf>
    <xf numFmtId="0" fontId="79" fillId="0" borderId="28" xfId="0" applyFont="1" applyBorder="1" applyAlignment="1">
      <alignment horizontal="left"/>
    </xf>
    <xf numFmtId="0" fontId="79" fillId="0" borderId="21" xfId="0" applyFont="1" applyBorder="1" applyAlignment="1">
      <alignment horizontal="left"/>
    </xf>
    <xf numFmtId="0" fontId="71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left" vertical="top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B17" sqref="B17"/>
    </sheetView>
  </sheetViews>
  <sheetFormatPr defaultColWidth="9.33203125" defaultRowHeight="11.25"/>
  <cols>
    <col min="1" max="1" width="73.66015625" style="4" customWidth="1"/>
    <col min="2" max="2" width="9.33203125" style="4" customWidth="1"/>
    <col min="3" max="3" width="20" style="4" customWidth="1"/>
    <col min="4" max="4" width="9.33203125" style="4" customWidth="1"/>
    <col min="5" max="5" width="16.5" style="4" customWidth="1"/>
    <col min="6" max="6" width="24.5" style="4" customWidth="1"/>
    <col min="7" max="16384" width="9.33203125" style="4" customWidth="1"/>
  </cols>
  <sheetData>
    <row r="1" ht="15.75">
      <c r="F1" s="5" t="s">
        <v>95</v>
      </c>
    </row>
    <row r="2" ht="15.75">
      <c r="F2" s="92" t="s">
        <v>257</v>
      </c>
    </row>
    <row r="3" ht="15.75">
      <c r="F3" s="136" t="s">
        <v>350</v>
      </c>
    </row>
    <row r="4" ht="15.75">
      <c r="A4" s="1"/>
    </row>
    <row r="5" spans="1:6" ht="15.75" customHeight="1">
      <c r="A5" s="258" t="s">
        <v>256</v>
      </c>
      <c r="B5" s="258"/>
      <c r="C5" s="258"/>
      <c r="D5" s="258"/>
      <c r="E5" s="258"/>
      <c r="F5" s="258"/>
    </row>
    <row r="6" spans="1:6" ht="45.75" customHeight="1">
      <c r="A6" s="258"/>
      <c r="B6" s="258"/>
      <c r="C6" s="258"/>
      <c r="D6" s="258"/>
      <c r="E6" s="258"/>
      <c r="F6" s="258"/>
    </row>
    <row r="7" spans="1:7" ht="15.75">
      <c r="A7" s="266"/>
      <c r="B7" s="266"/>
      <c r="C7" s="266"/>
      <c r="D7" s="266"/>
      <c r="E7" s="267" t="s">
        <v>105</v>
      </c>
      <c r="F7" s="267"/>
      <c r="G7" s="267"/>
    </row>
    <row r="8" spans="1:7" ht="15.75">
      <c r="A8" s="15" t="s">
        <v>96</v>
      </c>
      <c r="B8" s="268" t="s">
        <v>259</v>
      </c>
      <c r="C8" s="268"/>
      <c r="D8" s="269" t="s">
        <v>351</v>
      </c>
      <c r="E8" s="269"/>
      <c r="F8" s="37" t="s">
        <v>207</v>
      </c>
      <c r="G8" s="30"/>
    </row>
    <row r="9" spans="1:7" ht="15.75">
      <c r="A9" s="31" t="s">
        <v>97</v>
      </c>
      <c r="B9" s="256">
        <f>прил2!C54</f>
        <v>10136047</v>
      </c>
      <c r="C9" s="256"/>
      <c r="D9" s="265">
        <f>прил2!D54</f>
        <v>3332480.25</v>
      </c>
      <c r="E9" s="265"/>
      <c r="F9" s="128">
        <f>D9/B9</f>
        <v>0.32877513788166135</v>
      </c>
      <c r="G9" s="30"/>
    </row>
    <row r="10" spans="1:9" ht="15.75">
      <c r="A10" s="28" t="s">
        <v>98</v>
      </c>
      <c r="B10" s="263"/>
      <c r="C10" s="263"/>
      <c r="D10" s="264"/>
      <c r="E10" s="264"/>
      <c r="F10" s="128"/>
      <c r="G10" s="30"/>
      <c r="H10" s="255"/>
      <c r="I10" s="255"/>
    </row>
    <row r="11" spans="1:7" ht="15.75">
      <c r="A11" s="29" t="s">
        <v>99</v>
      </c>
      <c r="B11" s="263">
        <f>B9-B13-B12</f>
        <v>4512000</v>
      </c>
      <c r="C11" s="263"/>
      <c r="D11" s="263">
        <f>D9-D12-D13</f>
        <v>1254203.5899999999</v>
      </c>
      <c r="E11" s="263"/>
      <c r="F11" s="128">
        <f>D11/B11</f>
        <v>0.2779706538120567</v>
      </c>
      <c r="G11" s="30"/>
    </row>
    <row r="12" spans="1:7" ht="15.75">
      <c r="A12" s="29" t="s">
        <v>100</v>
      </c>
      <c r="B12" s="263">
        <f>прил2!C29+прил2!C22</f>
        <v>236000</v>
      </c>
      <c r="C12" s="263"/>
      <c r="D12" s="263">
        <f>прил2!D25+прил2!D29+прил2!D23</f>
        <v>120490.66</v>
      </c>
      <c r="E12" s="263"/>
      <c r="F12" s="128">
        <f>D12/B12</f>
        <v>0.5105536440677966</v>
      </c>
      <c r="G12" s="30"/>
    </row>
    <row r="13" spans="1:7" ht="15" customHeight="1">
      <c r="A13" s="29" t="s">
        <v>101</v>
      </c>
      <c r="B13" s="259">
        <f>прил2!C35</f>
        <v>5388047</v>
      </c>
      <c r="C13" s="260"/>
      <c r="D13" s="259">
        <f>прил2!D35</f>
        <v>1957786</v>
      </c>
      <c r="E13" s="260"/>
      <c r="F13" s="128">
        <f>D13/B13</f>
        <v>0.3633572609890003</v>
      </c>
      <c r="G13" s="30"/>
    </row>
    <row r="14" spans="1:7" ht="15.75">
      <c r="A14" s="31" t="s">
        <v>102</v>
      </c>
      <c r="B14" s="261">
        <f>'прил 3'!C34</f>
        <v>10845414.08</v>
      </c>
      <c r="C14" s="262"/>
      <c r="D14" s="256">
        <f>'прил 3'!D34</f>
        <v>4246084.569999999</v>
      </c>
      <c r="E14" s="256"/>
      <c r="F14" s="128">
        <f>D14/B14</f>
        <v>0.3915096776092849</v>
      </c>
      <c r="G14" s="30"/>
    </row>
    <row r="15" spans="1:7" ht="15.75">
      <c r="A15" s="31" t="s">
        <v>103</v>
      </c>
      <c r="B15" s="256">
        <f>'прил7.'!C9</f>
        <v>-580165</v>
      </c>
      <c r="C15" s="256"/>
      <c r="D15" s="256">
        <f>D9-D14</f>
        <v>-913604.3199999994</v>
      </c>
      <c r="E15" s="256"/>
      <c r="F15" s="256"/>
      <c r="G15" s="257"/>
    </row>
    <row r="16" spans="1:7" ht="15.75">
      <c r="A16" s="31" t="s">
        <v>104</v>
      </c>
      <c r="B16" s="256"/>
      <c r="C16" s="256"/>
      <c r="D16" s="256"/>
      <c r="E16" s="256"/>
      <c r="F16" s="256"/>
      <c r="G16" s="257"/>
    </row>
    <row r="17" spans="1:7" ht="15.75">
      <c r="A17" s="30"/>
      <c r="B17" s="30"/>
      <c r="C17" s="30"/>
      <c r="D17" s="30"/>
      <c r="E17" s="30"/>
      <c r="F17" s="30"/>
      <c r="G17" s="30"/>
    </row>
    <row r="18" ht="15.75">
      <c r="A18" s="1"/>
    </row>
  </sheetData>
  <sheetProtection/>
  <mergeCells count="23">
    <mergeCell ref="B9:C9"/>
    <mergeCell ref="D9:E9"/>
    <mergeCell ref="A7:B7"/>
    <mergeCell ref="C7:D7"/>
    <mergeCell ref="E7:G7"/>
    <mergeCell ref="B8:C8"/>
    <mergeCell ref="D8:E8"/>
    <mergeCell ref="B10:C10"/>
    <mergeCell ref="D10:E10"/>
    <mergeCell ref="B11:C11"/>
    <mergeCell ref="D11:E11"/>
    <mergeCell ref="B12:C12"/>
    <mergeCell ref="D12:E12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 topLeftCell="A1">
      <selection activeCell="I10" sqref="I10"/>
    </sheetView>
  </sheetViews>
  <sheetFormatPr defaultColWidth="9.33203125" defaultRowHeight="11.25"/>
  <cols>
    <col min="2" max="2" width="72.66015625" style="0" customWidth="1"/>
    <col min="3" max="3" width="2.33203125" style="0" customWidth="1"/>
    <col min="4" max="5" width="9.16015625" style="0" hidden="1" customWidth="1"/>
    <col min="6" max="6" width="2.66015625" style="0" hidden="1" customWidth="1"/>
    <col min="7" max="7" width="0.1640625" style="0" customWidth="1"/>
    <col min="8" max="8" width="16.66015625" style="0" customWidth="1"/>
    <col min="9" max="9" width="15.33203125" style="0" customWidth="1"/>
    <col min="10" max="10" width="9.5" style="0" customWidth="1"/>
  </cols>
  <sheetData>
    <row r="1" spans="8:9" ht="15.75">
      <c r="H1" s="36"/>
      <c r="I1" s="93" t="s">
        <v>178</v>
      </c>
    </row>
    <row r="2" spans="2:9" ht="15.75">
      <c r="B2" s="307" t="str">
        <f>Прил1!F2</f>
        <v>к  Постановлению Администрации АСП</v>
      </c>
      <c r="C2" s="307"/>
      <c r="D2" s="307"/>
      <c r="E2" s="307"/>
      <c r="F2" s="307"/>
      <c r="G2" s="307"/>
      <c r="H2" s="307"/>
      <c r="I2" s="307"/>
    </row>
    <row r="3" spans="6:9" ht="15.75">
      <c r="F3" s="307" t="str">
        <f>Прил1!F3</f>
        <v>от 12.07.2021 № 97</v>
      </c>
      <c r="G3" s="307"/>
      <c r="H3" s="307"/>
      <c r="I3" s="307"/>
    </row>
    <row r="5" spans="3:6" ht="12.75">
      <c r="C5" s="82"/>
      <c r="F5" s="82"/>
    </row>
    <row r="6" spans="2:9" ht="15.75">
      <c r="B6" s="316" t="s">
        <v>338</v>
      </c>
      <c r="C6" s="316"/>
      <c r="D6" s="316"/>
      <c r="E6" s="316"/>
      <c r="F6" s="316"/>
      <c r="G6" s="316"/>
      <c r="H6" s="316"/>
      <c r="I6" s="316"/>
    </row>
    <row r="7" spans="2:9" ht="15.75">
      <c r="B7" s="317" t="s">
        <v>337</v>
      </c>
      <c r="C7" s="317"/>
      <c r="D7" s="317"/>
      <c r="E7" s="317"/>
      <c r="F7" s="317"/>
      <c r="G7" s="317"/>
      <c r="H7" s="317"/>
      <c r="I7" s="317"/>
    </row>
    <row r="8" ht="12.75">
      <c r="B8" s="83"/>
    </row>
    <row r="9" spans="1:10" ht="25.5">
      <c r="A9" s="84" t="s">
        <v>110</v>
      </c>
      <c r="B9" s="314" t="s">
        <v>0</v>
      </c>
      <c r="C9" s="314"/>
      <c r="D9" s="314"/>
      <c r="E9" s="314"/>
      <c r="F9" s="314"/>
      <c r="G9" s="314"/>
      <c r="H9" s="85" t="s">
        <v>218</v>
      </c>
      <c r="I9" s="155" t="s">
        <v>359</v>
      </c>
      <c r="J9" s="182" t="s">
        <v>215</v>
      </c>
    </row>
    <row r="10" spans="1:10" ht="42" customHeight="1">
      <c r="A10" s="85">
        <v>1</v>
      </c>
      <c r="B10" s="315" t="s">
        <v>123</v>
      </c>
      <c r="C10" s="315"/>
      <c r="D10" s="315"/>
      <c r="E10" s="315"/>
      <c r="F10" s="315"/>
      <c r="G10" s="315"/>
      <c r="H10" s="133">
        <f>'прил 4'!F108+'прил 4'!F71+'прил 4'!F69+'прил 4'!F67+'прил 4'!F20</f>
        <v>146255</v>
      </c>
      <c r="I10" s="133">
        <f>'прил 4'!G20+'прил 4'!G67+'прил 4'!G69+'прил 4'!G71+'прил 4'!G108</f>
        <v>41913</v>
      </c>
      <c r="J10" s="183">
        <f>I10/H10</f>
        <v>0.2865748179549417</v>
      </c>
    </row>
    <row r="11" spans="1:10" ht="55.5" customHeight="1" hidden="1">
      <c r="A11" s="85">
        <v>2</v>
      </c>
      <c r="B11" s="315" t="s">
        <v>137</v>
      </c>
      <c r="C11" s="315"/>
      <c r="D11" s="315"/>
      <c r="E11" s="315"/>
      <c r="F11" s="315"/>
      <c r="G11" s="315"/>
      <c r="H11" s="133">
        <v>0</v>
      </c>
      <c r="I11" s="133"/>
      <c r="J11" s="183" t="e">
        <f>I11/H11</f>
        <v>#DIV/0!</v>
      </c>
    </row>
    <row r="12" spans="1:10" s="71" customFormat="1" ht="43.5" customHeight="1" hidden="1">
      <c r="A12" s="85">
        <v>3</v>
      </c>
      <c r="B12" s="308" t="s">
        <v>146</v>
      </c>
      <c r="C12" s="309"/>
      <c r="D12" s="309"/>
      <c r="E12" s="309"/>
      <c r="F12" s="309"/>
      <c r="G12" s="310"/>
      <c r="H12" s="133">
        <v>0</v>
      </c>
      <c r="I12" s="133"/>
      <c r="J12" s="183" t="e">
        <f>I12/H12</f>
        <v>#DIV/0!</v>
      </c>
    </row>
    <row r="13" spans="1:10" ht="12.75">
      <c r="A13" s="86"/>
      <c r="B13" s="311" t="s">
        <v>21</v>
      </c>
      <c r="C13" s="312"/>
      <c r="D13" s="312"/>
      <c r="E13" s="312"/>
      <c r="F13" s="312"/>
      <c r="G13" s="313"/>
      <c r="H13" s="133">
        <f>H10</f>
        <v>146255</v>
      </c>
      <c r="I13" s="133">
        <f>I10</f>
        <v>41913</v>
      </c>
      <c r="J13" s="183">
        <f>I13/H13</f>
        <v>0.2865748179549417</v>
      </c>
    </row>
  </sheetData>
  <sheetProtection/>
  <mergeCells count="9">
    <mergeCell ref="B2:I2"/>
    <mergeCell ref="B12:G12"/>
    <mergeCell ref="B13:G13"/>
    <mergeCell ref="B9:G9"/>
    <mergeCell ref="F3:I3"/>
    <mergeCell ref="B10:G10"/>
    <mergeCell ref="B11:G11"/>
    <mergeCell ref="B6:I6"/>
    <mergeCell ref="B7:I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2"/>
  <sheetViews>
    <sheetView zoomScalePageLayoutView="0" workbookViewId="0" topLeftCell="A1">
      <selection activeCell="I12" sqref="I12:J12"/>
    </sheetView>
  </sheetViews>
  <sheetFormatPr defaultColWidth="9.33203125" defaultRowHeight="11.25"/>
  <cols>
    <col min="1" max="1" width="5.5" style="0" customWidth="1"/>
    <col min="5" max="5" width="15.33203125" style="0" customWidth="1"/>
    <col min="10" max="10" width="19" style="0" customWidth="1"/>
  </cols>
  <sheetData>
    <row r="1" spans="2:10" ht="15.75">
      <c r="B1" s="73"/>
      <c r="C1" s="73"/>
      <c r="D1" s="73"/>
      <c r="E1" s="73"/>
      <c r="F1" s="73"/>
      <c r="G1" s="73"/>
      <c r="H1" s="73"/>
      <c r="I1" s="73"/>
      <c r="J1" s="134" t="s">
        <v>221</v>
      </c>
    </row>
    <row r="2" spans="2:10" s="71" customFormat="1" ht="15.75">
      <c r="B2" s="73"/>
      <c r="C2" s="73"/>
      <c r="D2" s="73"/>
      <c r="E2" s="73"/>
      <c r="F2" s="73"/>
      <c r="G2" s="73"/>
      <c r="H2" s="73"/>
      <c r="I2" s="73"/>
      <c r="J2" s="134" t="str">
        <f>Прил1!F2</f>
        <v>к  Постановлению Администрации АСП</v>
      </c>
    </row>
    <row r="3" spans="2:10" s="71" customFormat="1" ht="15.75">
      <c r="B3" s="73"/>
      <c r="C3" s="73"/>
      <c r="D3" s="73"/>
      <c r="E3" s="73"/>
      <c r="F3" s="73"/>
      <c r="G3" s="73"/>
      <c r="H3" s="73"/>
      <c r="I3" s="73"/>
      <c r="J3" s="134" t="str">
        <f>Прил1!F3</f>
        <v>от 12.07.2021 № 97</v>
      </c>
    </row>
    <row r="4" spans="2:10" ht="15.75">
      <c r="B4" s="73"/>
      <c r="C4" s="73"/>
      <c r="D4" s="73"/>
      <c r="E4" s="73"/>
      <c r="F4" s="73"/>
      <c r="G4" s="73"/>
      <c r="H4" s="135"/>
      <c r="I4" s="107"/>
      <c r="J4" s="73"/>
    </row>
    <row r="5" spans="2:10" ht="15" customHeight="1">
      <c r="B5" s="321" t="s">
        <v>360</v>
      </c>
      <c r="C5" s="321"/>
      <c r="D5" s="321"/>
      <c r="E5" s="321"/>
      <c r="F5" s="321"/>
      <c r="G5" s="321"/>
      <c r="H5" s="321"/>
      <c r="I5" s="321"/>
      <c r="J5" s="321"/>
    </row>
    <row r="6" spans="2:10" ht="15" customHeight="1">
      <c r="B6" s="321"/>
      <c r="C6" s="321"/>
      <c r="D6" s="321"/>
      <c r="E6" s="321"/>
      <c r="F6" s="321"/>
      <c r="G6" s="321"/>
      <c r="H6" s="321"/>
      <c r="I6" s="321"/>
      <c r="J6" s="321"/>
    </row>
    <row r="7" spans="2:10" ht="11.25">
      <c r="B7" s="321"/>
      <c r="C7" s="321"/>
      <c r="D7" s="321"/>
      <c r="E7" s="321"/>
      <c r="F7" s="321"/>
      <c r="G7" s="321"/>
      <c r="H7" s="321"/>
      <c r="I7" s="321"/>
      <c r="J7" s="321"/>
    </row>
    <row r="8" spans="2:10" ht="11.25">
      <c r="B8" s="321"/>
      <c r="C8" s="321"/>
      <c r="D8" s="321"/>
      <c r="E8" s="321"/>
      <c r="F8" s="321"/>
      <c r="G8" s="321"/>
      <c r="H8" s="321"/>
      <c r="I8" s="321"/>
      <c r="J8" s="321"/>
    </row>
    <row r="9" spans="2:10" ht="11.25">
      <c r="B9" s="321"/>
      <c r="C9" s="321"/>
      <c r="D9" s="321"/>
      <c r="E9" s="321"/>
      <c r="F9" s="321"/>
      <c r="G9" s="321"/>
      <c r="H9" s="321"/>
      <c r="I9" s="321"/>
      <c r="J9" s="321"/>
    </row>
    <row r="11" spans="2:10" ht="27.75" customHeight="1">
      <c r="B11" s="318" t="s">
        <v>0</v>
      </c>
      <c r="C11" s="318"/>
      <c r="D11" s="318"/>
      <c r="E11" s="318"/>
      <c r="F11" s="318" t="s">
        <v>220</v>
      </c>
      <c r="G11" s="318"/>
      <c r="H11" s="318"/>
      <c r="I11" s="318" t="s">
        <v>219</v>
      </c>
      <c r="J11" s="318"/>
    </row>
    <row r="12" spans="2:10" ht="51.75" customHeight="1">
      <c r="B12" s="318" t="s">
        <v>339</v>
      </c>
      <c r="C12" s="318"/>
      <c r="D12" s="318"/>
      <c r="E12" s="318"/>
      <c r="F12" s="319">
        <v>5</v>
      </c>
      <c r="G12" s="319"/>
      <c r="H12" s="319"/>
      <c r="I12" s="320">
        <v>1435573.68</v>
      </c>
      <c r="J12" s="320"/>
    </row>
  </sheetData>
  <sheetProtection/>
  <mergeCells count="7">
    <mergeCell ref="B12:E12"/>
    <mergeCell ref="F12:H12"/>
    <mergeCell ref="I12:J12"/>
    <mergeCell ref="B5:J9"/>
    <mergeCell ref="B11:E11"/>
    <mergeCell ref="F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Normal="75" zoomScaleSheetLayoutView="100" zoomScalePageLayoutView="0" workbookViewId="0" topLeftCell="A1">
      <selection activeCell="D53" sqref="D53"/>
    </sheetView>
  </sheetViews>
  <sheetFormatPr defaultColWidth="9.33203125" defaultRowHeight="11.25"/>
  <cols>
    <col min="1" max="1" width="38.66015625" style="73" customWidth="1"/>
    <col min="2" max="2" width="54.83203125" style="73" customWidth="1"/>
    <col min="3" max="3" width="23.83203125" style="206" customWidth="1"/>
    <col min="4" max="4" width="21.5" style="73" customWidth="1"/>
    <col min="5" max="5" width="17.16015625" style="73" customWidth="1"/>
    <col min="6" max="16384" width="9.33203125" style="73" customWidth="1"/>
  </cols>
  <sheetData>
    <row r="1" spans="1:5" ht="15.75">
      <c r="A1" s="194"/>
      <c r="E1" s="194" t="s">
        <v>55</v>
      </c>
    </row>
    <row r="2" spans="1:5" ht="15.75">
      <c r="A2" s="194"/>
      <c r="E2" s="194" t="str">
        <f>Прил1!F2</f>
        <v>к  Постановлению Администрации АСП</v>
      </c>
    </row>
    <row r="3" spans="1:5" ht="15.75">
      <c r="A3" s="194"/>
      <c r="E3" s="194" t="str">
        <f>Прил1!F3</f>
        <v>от 12.07.2021 № 97</v>
      </c>
    </row>
    <row r="4" spans="1:5" ht="63" customHeight="1">
      <c r="A4" s="270" t="s">
        <v>258</v>
      </c>
      <c r="B4" s="270"/>
      <c r="C4" s="270"/>
      <c r="D4" s="270"/>
      <c r="E4" s="270"/>
    </row>
    <row r="5" spans="1:5" ht="15.75" customHeight="1">
      <c r="A5" s="271"/>
      <c r="B5" s="271"/>
      <c r="C5" s="271"/>
      <c r="D5" s="271"/>
      <c r="E5" s="271"/>
    </row>
    <row r="6" spans="1:5" ht="42.75" customHeight="1">
      <c r="A6" s="190" t="s">
        <v>53</v>
      </c>
      <c r="B6" s="190" t="s">
        <v>56</v>
      </c>
      <c r="C6" s="7" t="s">
        <v>259</v>
      </c>
      <c r="D6" s="190" t="s">
        <v>351</v>
      </c>
      <c r="E6" s="190" t="s">
        <v>207</v>
      </c>
    </row>
    <row r="7" spans="1:5" ht="30" customHeight="1">
      <c r="A7" s="190" t="s">
        <v>57</v>
      </c>
      <c r="B7" s="63" t="s">
        <v>168</v>
      </c>
      <c r="C7" s="186">
        <f>C8+C10+C12+C14+C17+C22+C29</f>
        <v>4748000</v>
      </c>
      <c r="D7" s="186">
        <f>D8+D10+D12+D14+D17+D22+D29</f>
        <v>1374694.2499999998</v>
      </c>
      <c r="E7" s="125">
        <f aca="true" t="shared" si="0" ref="E7:E28">D7/C7</f>
        <v>0.2895312236731255</v>
      </c>
    </row>
    <row r="8" spans="1:5" ht="22.5" customHeight="1">
      <c r="A8" s="190" t="s">
        <v>58</v>
      </c>
      <c r="B8" s="63" t="s">
        <v>59</v>
      </c>
      <c r="C8" s="186">
        <f>C9</f>
        <v>146000</v>
      </c>
      <c r="D8" s="186">
        <f>D9</f>
        <v>74624.76</v>
      </c>
      <c r="E8" s="125">
        <f t="shared" si="0"/>
        <v>0.5111284931506849</v>
      </c>
    </row>
    <row r="9" spans="1:5" ht="27.75" customHeight="1">
      <c r="A9" s="8" t="s">
        <v>60</v>
      </c>
      <c r="B9" s="9" t="s">
        <v>61</v>
      </c>
      <c r="C9" s="60">
        <v>146000</v>
      </c>
      <c r="D9" s="60">
        <v>74624.76</v>
      </c>
      <c r="E9" s="125">
        <f t="shared" si="0"/>
        <v>0.5111284931506849</v>
      </c>
    </row>
    <row r="10" spans="1:5" ht="63" customHeight="1">
      <c r="A10" s="190" t="s">
        <v>160</v>
      </c>
      <c r="B10" s="63" t="s">
        <v>62</v>
      </c>
      <c r="C10" s="186">
        <f>C11</f>
        <v>1032000</v>
      </c>
      <c r="D10" s="186">
        <f>D11</f>
        <v>485644.52</v>
      </c>
      <c r="E10" s="125">
        <f t="shared" si="0"/>
        <v>0.47058577519379846</v>
      </c>
    </row>
    <row r="11" spans="1:5" ht="63.75" customHeight="1">
      <c r="A11" s="66" t="s">
        <v>77</v>
      </c>
      <c r="B11" s="9" t="s">
        <v>76</v>
      </c>
      <c r="C11" s="60">
        <v>1032000</v>
      </c>
      <c r="D11" s="60">
        <v>485644.52</v>
      </c>
      <c r="E11" s="125">
        <f t="shared" si="0"/>
        <v>0.47058577519379846</v>
      </c>
    </row>
    <row r="12" spans="1:5" s="91" customFormat="1" ht="28.5" customHeight="1">
      <c r="A12" s="190" t="s">
        <v>169</v>
      </c>
      <c r="B12" s="63" t="s">
        <v>170</v>
      </c>
      <c r="C12" s="186">
        <f>C13</f>
        <v>2000</v>
      </c>
      <c r="D12" s="186">
        <f>D13</f>
        <v>0</v>
      </c>
      <c r="E12" s="125">
        <f t="shared" si="0"/>
        <v>0</v>
      </c>
    </row>
    <row r="13" spans="1:5" ht="24" customHeight="1">
      <c r="A13" s="66" t="s">
        <v>171</v>
      </c>
      <c r="B13" s="9" t="s">
        <v>172</v>
      </c>
      <c r="C13" s="60">
        <v>2000</v>
      </c>
      <c r="D13" s="60">
        <v>0</v>
      </c>
      <c r="E13" s="125">
        <f t="shared" si="0"/>
        <v>0</v>
      </c>
    </row>
    <row r="14" spans="1:5" ht="31.5" customHeight="1">
      <c r="A14" s="190" t="s">
        <v>63</v>
      </c>
      <c r="B14" s="63" t="s">
        <v>64</v>
      </c>
      <c r="C14" s="186">
        <f>C15+C16</f>
        <v>3330000</v>
      </c>
      <c r="D14" s="186">
        <f>D15+D16</f>
        <v>692309.3099999999</v>
      </c>
      <c r="E14" s="125">
        <f t="shared" si="0"/>
        <v>0.20790069369369368</v>
      </c>
    </row>
    <row r="15" spans="1:5" ht="27.75" customHeight="1">
      <c r="A15" s="8" t="s">
        <v>65</v>
      </c>
      <c r="B15" s="9" t="s">
        <v>66</v>
      </c>
      <c r="C15" s="60">
        <v>330000</v>
      </c>
      <c r="D15" s="60">
        <v>14675.6</v>
      </c>
      <c r="E15" s="125">
        <f t="shared" si="0"/>
        <v>0.04447151515151515</v>
      </c>
    </row>
    <row r="16" spans="1:5" ht="30" customHeight="1">
      <c r="A16" s="10" t="s">
        <v>67</v>
      </c>
      <c r="B16" s="11" t="s">
        <v>68</v>
      </c>
      <c r="C16" s="67">
        <v>3000000</v>
      </c>
      <c r="D16" s="67">
        <v>677633.71</v>
      </c>
      <c r="E16" s="125">
        <f t="shared" si="0"/>
        <v>0.22587790333333332</v>
      </c>
    </row>
    <row r="17" spans="1:5" ht="27" customHeight="1">
      <c r="A17" s="12" t="s">
        <v>261</v>
      </c>
      <c r="B17" s="13" t="s">
        <v>69</v>
      </c>
      <c r="C17" s="68">
        <f>C18</f>
        <v>2000</v>
      </c>
      <c r="D17" s="68">
        <f>D18</f>
        <v>1625</v>
      </c>
      <c r="E17" s="125">
        <f t="shared" si="0"/>
        <v>0.8125</v>
      </c>
    </row>
    <row r="18" spans="1:5" ht="114.75" customHeight="1">
      <c r="A18" s="8" t="s">
        <v>262</v>
      </c>
      <c r="B18" s="9" t="s">
        <v>54</v>
      </c>
      <c r="C18" s="60">
        <v>2000</v>
      </c>
      <c r="D18" s="60">
        <v>1625</v>
      </c>
      <c r="E18" s="125">
        <f>D18/C18</f>
        <v>0.8125</v>
      </c>
    </row>
    <row r="19" spans="1:5" s="91" customFormat="1" ht="54.75" customHeight="1" hidden="1">
      <c r="A19" s="190" t="s">
        <v>208</v>
      </c>
      <c r="B19" s="63" t="s">
        <v>209</v>
      </c>
      <c r="C19" s="186">
        <f>C20+C21</f>
        <v>0</v>
      </c>
      <c r="D19" s="186">
        <f>D20+D21</f>
        <v>0</v>
      </c>
      <c r="E19" s="125" t="s">
        <v>214</v>
      </c>
    </row>
    <row r="20" spans="1:5" ht="113.25" customHeight="1" hidden="1">
      <c r="A20" s="8" t="s">
        <v>210</v>
      </c>
      <c r="B20" s="9" t="s">
        <v>211</v>
      </c>
      <c r="C20" s="60">
        <v>0</v>
      </c>
      <c r="D20" s="60">
        <v>0</v>
      </c>
      <c r="E20" s="125" t="s">
        <v>214</v>
      </c>
    </row>
    <row r="21" spans="1:5" ht="81.75" customHeight="1" hidden="1">
      <c r="A21" s="8" t="s">
        <v>212</v>
      </c>
      <c r="B21" s="9" t="s">
        <v>213</v>
      </c>
      <c r="C21" s="60">
        <v>0</v>
      </c>
      <c r="D21" s="60">
        <v>0</v>
      </c>
      <c r="E21" s="125" t="s">
        <v>214</v>
      </c>
    </row>
    <row r="22" spans="1:5" ht="60.75" customHeight="1">
      <c r="A22" s="190" t="s">
        <v>263</v>
      </c>
      <c r="B22" s="63" t="s">
        <v>70</v>
      </c>
      <c r="C22" s="186">
        <f>C23+C25</f>
        <v>235000</v>
      </c>
      <c r="D22" s="186">
        <f>D23+D25</f>
        <v>120490.66</v>
      </c>
      <c r="E22" s="125">
        <f t="shared" si="0"/>
        <v>0.5127262127659574</v>
      </c>
    </row>
    <row r="23" spans="1:5" ht="141.75" hidden="1">
      <c r="A23" s="8" t="s">
        <v>132</v>
      </c>
      <c r="B23" s="19" t="s">
        <v>131</v>
      </c>
      <c r="C23" s="60">
        <f>C24</f>
        <v>0</v>
      </c>
      <c r="D23" s="60">
        <f>D24</f>
        <v>0</v>
      </c>
      <c r="E23" s="125" t="e">
        <f t="shared" si="0"/>
        <v>#DIV/0!</v>
      </c>
    </row>
    <row r="24" spans="1:5" ht="120.75" customHeight="1" hidden="1">
      <c r="A24" s="66" t="s">
        <v>130</v>
      </c>
      <c r="B24" s="6" t="s">
        <v>129</v>
      </c>
      <c r="C24" s="60">
        <v>0</v>
      </c>
      <c r="D24" s="60">
        <v>0</v>
      </c>
      <c r="E24" s="125" t="e">
        <f t="shared" si="0"/>
        <v>#DIV/0!</v>
      </c>
    </row>
    <row r="25" spans="1:5" ht="138.75" customHeight="1">
      <c r="A25" s="8" t="s">
        <v>264</v>
      </c>
      <c r="B25" s="9" t="s">
        <v>161</v>
      </c>
      <c r="C25" s="60">
        <f>C26</f>
        <v>235000</v>
      </c>
      <c r="D25" s="60">
        <f>D26</f>
        <v>120490.66</v>
      </c>
      <c r="E25" s="125">
        <f t="shared" si="0"/>
        <v>0.5127262127659574</v>
      </c>
    </row>
    <row r="26" spans="1:5" ht="110.25">
      <c r="A26" s="66" t="s">
        <v>265</v>
      </c>
      <c r="B26" s="14" t="s">
        <v>162</v>
      </c>
      <c r="C26" s="60">
        <v>235000</v>
      </c>
      <c r="D26" s="60">
        <v>120490.66</v>
      </c>
      <c r="E26" s="125">
        <f>D26/C26</f>
        <v>0.5127262127659574</v>
      </c>
    </row>
    <row r="27" spans="1:5" ht="31.5" hidden="1">
      <c r="A27" s="190" t="s">
        <v>192</v>
      </c>
      <c r="B27" s="191" t="s">
        <v>193</v>
      </c>
      <c r="C27" s="186" t="e">
        <f>#REF!</f>
        <v>#REF!</v>
      </c>
      <c r="D27" s="186" t="e">
        <f>#REF!</f>
        <v>#REF!</v>
      </c>
      <c r="E27" s="125" t="e">
        <f t="shared" si="0"/>
        <v>#REF!</v>
      </c>
    </row>
    <row r="28" spans="1:5" ht="136.5" customHeight="1" hidden="1">
      <c r="A28" s="8" t="s">
        <v>194</v>
      </c>
      <c r="B28" s="16" t="s">
        <v>195</v>
      </c>
      <c r="C28" s="60" t="e">
        <f>#REF!</f>
        <v>#REF!</v>
      </c>
      <c r="D28" s="60" t="e">
        <f>#REF!</f>
        <v>#REF!</v>
      </c>
      <c r="E28" s="125" t="e">
        <f t="shared" si="0"/>
        <v>#REF!</v>
      </c>
    </row>
    <row r="29" spans="1:5" ht="15.75">
      <c r="A29" s="190" t="s">
        <v>191</v>
      </c>
      <c r="B29" s="191" t="s">
        <v>163</v>
      </c>
      <c r="C29" s="186">
        <f>C30</f>
        <v>1000</v>
      </c>
      <c r="D29" s="186">
        <f>D30</f>
        <v>0</v>
      </c>
      <c r="E29" s="209">
        <f>E30</f>
        <v>0</v>
      </c>
    </row>
    <row r="30" spans="1:5" ht="63">
      <c r="A30" s="8" t="s">
        <v>236</v>
      </c>
      <c r="B30" s="16" t="s">
        <v>237</v>
      </c>
      <c r="C30" s="60">
        <f>C31</f>
        <v>1000</v>
      </c>
      <c r="D30" s="60">
        <f>D31</f>
        <v>0</v>
      </c>
      <c r="E30" s="125">
        <f>D30/C30</f>
        <v>0</v>
      </c>
    </row>
    <row r="31" spans="1:5" ht="89.25" customHeight="1">
      <c r="A31" s="66" t="s">
        <v>234</v>
      </c>
      <c r="B31" s="14" t="s">
        <v>235</v>
      </c>
      <c r="C31" s="187">
        <v>1000</v>
      </c>
      <c r="D31" s="187">
        <v>0</v>
      </c>
      <c r="E31" s="125">
        <f>D31/C31</f>
        <v>0</v>
      </c>
    </row>
    <row r="32" spans="1:5" ht="26.25" customHeight="1" hidden="1">
      <c r="A32" s="190" t="s">
        <v>164</v>
      </c>
      <c r="B32" s="191" t="s">
        <v>165</v>
      </c>
      <c r="C32" s="186">
        <f>C33</f>
        <v>0</v>
      </c>
      <c r="D32" s="186">
        <f>D33</f>
        <v>0</v>
      </c>
      <c r="E32" s="125" t="e">
        <f>D32/C32</f>
        <v>#DIV/0!</v>
      </c>
    </row>
    <row r="33" spans="1:5" ht="36" customHeight="1" hidden="1">
      <c r="A33" s="66" t="s">
        <v>166</v>
      </c>
      <c r="B33" s="14" t="s">
        <v>165</v>
      </c>
      <c r="C33" s="187">
        <f>C34</f>
        <v>0</v>
      </c>
      <c r="D33" s="187">
        <f>D34</f>
        <v>0</v>
      </c>
      <c r="E33" s="125" t="e">
        <f>D33/C33</f>
        <v>#DIV/0!</v>
      </c>
    </row>
    <row r="34" spans="1:5" ht="37.5" customHeight="1" hidden="1">
      <c r="A34" s="66" t="s">
        <v>167</v>
      </c>
      <c r="B34" s="14" t="s">
        <v>92</v>
      </c>
      <c r="C34" s="187">
        <v>0</v>
      </c>
      <c r="D34" s="187">
        <v>0</v>
      </c>
      <c r="E34" s="125" t="e">
        <f>D34/C34</f>
        <v>#DIV/0!</v>
      </c>
    </row>
    <row r="35" spans="1:5" ht="15.75">
      <c r="A35" s="190" t="s">
        <v>266</v>
      </c>
      <c r="B35" s="63" t="s">
        <v>71</v>
      </c>
      <c r="C35" s="186">
        <f>C36</f>
        <v>5388047</v>
      </c>
      <c r="D35" s="186">
        <f>D36</f>
        <v>1957786</v>
      </c>
      <c r="E35" s="209">
        <f>E36</f>
        <v>0.3633572609890003</v>
      </c>
    </row>
    <row r="36" spans="1:5" ht="50.25" customHeight="1">
      <c r="A36" s="190" t="s">
        <v>267</v>
      </c>
      <c r="B36" s="63" t="s">
        <v>72</v>
      </c>
      <c r="C36" s="186">
        <f>C37+C50+C41+C48+C52</f>
        <v>5388047</v>
      </c>
      <c r="D36" s="186">
        <f>D37+D41+D50+D52</f>
        <v>1957786</v>
      </c>
      <c r="E36" s="125">
        <f>D36/C36</f>
        <v>0.3633572609890003</v>
      </c>
    </row>
    <row r="37" spans="1:5" ht="37.5" customHeight="1">
      <c r="A37" s="268" t="s">
        <v>268</v>
      </c>
      <c r="B37" s="272" t="s">
        <v>73</v>
      </c>
      <c r="C37" s="256">
        <f>C39+C40</f>
        <v>3817000</v>
      </c>
      <c r="D37" s="256">
        <f>D39+D40</f>
        <v>1909000</v>
      </c>
      <c r="E37" s="273">
        <f>D37/C37</f>
        <v>0.500130992926382</v>
      </c>
    </row>
    <row r="38" spans="1:5" ht="9.75" customHeight="1" hidden="1">
      <c r="A38" s="268"/>
      <c r="B38" s="272"/>
      <c r="C38" s="256"/>
      <c r="D38" s="256"/>
      <c r="E38" s="274"/>
    </row>
    <row r="39" spans="1:5" ht="39" customHeight="1">
      <c r="A39" s="8" t="s">
        <v>269</v>
      </c>
      <c r="B39" s="16" t="s">
        <v>74</v>
      </c>
      <c r="C39" s="60">
        <v>3817000</v>
      </c>
      <c r="D39" s="60">
        <v>1909000</v>
      </c>
      <c r="E39" s="126">
        <f>D39/C39</f>
        <v>0.500130992926382</v>
      </c>
    </row>
    <row r="40" spans="1:5" ht="94.5" hidden="1">
      <c r="A40" s="8" t="s">
        <v>150</v>
      </c>
      <c r="B40" s="16" t="s">
        <v>151</v>
      </c>
      <c r="C40" s="60"/>
      <c r="D40" s="60"/>
      <c r="E40" s="126"/>
    </row>
    <row r="41" spans="1:5" ht="66.75" customHeight="1">
      <c r="A41" s="192" t="s">
        <v>270</v>
      </c>
      <c r="B41" s="191" t="s">
        <v>133</v>
      </c>
      <c r="C41" s="186">
        <f>C42+C43</f>
        <v>1275590</v>
      </c>
      <c r="D41" s="186">
        <f>D42+D43</f>
        <v>0</v>
      </c>
      <c r="E41" s="209">
        <f>E42+E43</f>
        <v>0</v>
      </c>
    </row>
    <row r="42" spans="1:5" ht="98.25" customHeight="1">
      <c r="A42" s="24" t="s">
        <v>271</v>
      </c>
      <c r="B42" s="16" t="s">
        <v>179</v>
      </c>
      <c r="C42" s="187">
        <v>1233993</v>
      </c>
      <c r="D42" s="187">
        <v>0</v>
      </c>
      <c r="E42" s="125">
        <f>D42/C42</f>
        <v>0</v>
      </c>
    </row>
    <row r="43" spans="1:5" ht="122.25" customHeight="1">
      <c r="A43" s="66" t="s">
        <v>272</v>
      </c>
      <c r="B43" s="16" t="s">
        <v>260</v>
      </c>
      <c r="C43" s="187">
        <v>41597</v>
      </c>
      <c r="D43" s="187">
        <v>0</v>
      </c>
      <c r="E43" s="125">
        <f>D43/C43</f>
        <v>0</v>
      </c>
    </row>
    <row r="44" spans="1:5" ht="45.75" customHeight="1" hidden="1">
      <c r="A44" s="8" t="s">
        <v>186</v>
      </c>
      <c r="B44" s="16" t="s">
        <v>187</v>
      </c>
      <c r="C44" s="60">
        <f>C46+C45</f>
        <v>0</v>
      </c>
      <c r="D44" s="60">
        <f>D46+D45</f>
        <v>0</v>
      </c>
      <c r="E44" s="125" t="e">
        <f>D44/C44</f>
        <v>#DIV/0!</v>
      </c>
    </row>
    <row r="45" spans="1:5" ht="65.25" customHeight="1" hidden="1">
      <c r="A45" s="66" t="s">
        <v>188</v>
      </c>
      <c r="B45" s="14" t="s">
        <v>189</v>
      </c>
      <c r="C45" s="187">
        <v>0</v>
      </c>
      <c r="D45" s="187">
        <v>0</v>
      </c>
      <c r="E45" s="127" t="e">
        <f>D45/C45</f>
        <v>#DIV/0!</v>
      </c>
    </row>
    <row r="46" spans="1:5" ht="72" customHeight="1" hidden="1">
      <c r="A46" s="66" t="s">
        <v>197</v>
      </c>
      <c r="B46" s="14" t="s">
        <v>198</v>
      </c>
      <c r="C46" s="187">
        <v>0</v>
      </c>
      <c r="D46" s="187">
        <v>0</v>
      </c>
      <c r="E46" s="127" t="e">
        <f>D46/C46</f>
        <v>#DIV/0!</v>
      </c>
    </row>
    <row r="47" spans="1:5" ht="65.25" customHeight="1" hidden="1">
      <c r="A47" s="8"/>
      <c r="B47" s="16"/>
      <c r="C47" s="60"/>
      <c r="D47" s="60"/>
      <c r="E47" s="126"/>
    </row>
    <row r="48" spans="1:5" ht="15.75" hidden="1">
      <c r="A48" s="192" t="s">
        <v>117</v>
      </c>
      <c r="B48" s="191" t="s">
        <v>118</v>
      </c>
      <c r="C48" s="186"/>
      <c r="D48" s="60"/>
      <c r="E48" s="126"/>
    </row>
    <row r="49" spans="1:5" ht="110.25" hidden="1">
      <c r="A49" s="26" t="s">
        <v>119</v>
      </c>
      <c r="B49" s="16" t="s">
        <v>120</v>
      </c>
      <c r="C49" s="60"/>
      <c r="D49" s="60"/>
      <c r="E49" s="126"/>
    </row>
    <row r="50" spans="1:5" ht="64.5" customHeight="1">
      <c r="A50" s="17" t="s">
        <v>273</v>
      </c>
      <c r="B50" s="19" t="s">
        <v>181</v>
      </c>
      <c r="C50" s="189">
        <f>C51</f>
        <v>95457</v>
      </c>
      <c r="D50" s="189">
        <f>D51</f>
        <v>48786</v>
      </c>
      <c r="E50" s="128">
        <f>D50/C50</f>
        <v>0.5110782865583456</v>
      </c>
    </row>
    <row r="51" spans="1:5" ht="85.5" customHeight="1">
      <c r="A51" s="66" t="s">
        <v>274</v>
      </c>
      <c r="B51" s="6" t="s">
        <v>93</v>
      </c>
      <c r="C51" s="188">
        <v>95457</v>
      </c>
      <c r="D51" s="187">
        <v>48786</v>
      </c>
      <c r="E51" s="128">
        <f>D51/C51</f>
        <v>0.5110782865583456</v>
      </c>
    </row>
    <row r="52" spans="1:5" ht="24.75" customHeight="1">
      <c r="A52" s="190" t="s">
        <v>275</v>
      </c>
      <c r="B52" s="63" t="s">
        <v>118</v>
      </c>
      <c r="C52" s="189">
        <f>C53</f>
        <v>200000</v>
      </c>
      <c r="D52" s="189">
        <f>D53</f>
        <v>0</v>
      </c>
      <c r="E52" s="128">
        <f>D52/C52</f>
        <v>0</v>
      </c>
    </row>
    <row r="53" spans="1:5" ht="156.75" customHeight="1">
      <c r="A53" s="190" t="s">
        <v>276</v>
      </c>
      <c r="B53" s="9" t="s">
        <v>238</v>
      </c>
      <c r="C53" s="189">
        <v>200000</v>
      </c>
      <c r="D53" s="189">
        <v>0</v>
      </c>
      <c r="E53" s="128">
        <f>D53/C53</f>
        <v>0</v>
      </c>
    </row>
    <row r="54" spans="1:5" ht="15.75">
      <c r="A54" s="63" t="s">
        <v>75</v>
      </c>
      <c r="B54" s="9"/>
      <c r="C54" s="189">
        <f>C7+C35</f>
        <v>10136047</v>
      </c>
      <c r="D54" s="189">
        <f>D7+D35</f>
        <v>3332480.25</v>
      </c>
      <c r="E54" s="128">
        <f>D54/C54</f>
        <v>0.32877513788166135</v>
      </c>
    </row>
    <row r="55" spans="3:5" ht="15.75">
      <c r="C55" s="207"/>
      <c r="E55" s="208"/>
    </row>
  </sheetData>
  <sheetProtection/>
  <mergeCells count="6">
    <mergeCell ref="A4:E5"/>
    <mergeCell ref="A37:A38"/>
    <mergeCell ref="B37:B38"/>
    <mergeCell ref="C37:C38"/>
    <mergeCell ref="D37:D38"/>
    <mergeCell ref="E37:E38"/>
  </mergeCells>
  <printOptions horizontalCentered="1"/>
  <pageMargins left="0" right="0" top="0" bottom="0" header="0" footer="0"/>
  <pageSetup fitToHeight="3" fitToWidth="0" horizontalDpi="600" verticalDpi="600" orientation="portrait" paperSize="9" scale="84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zoomScalePageLayoutView="0" workbookViewId="0" topLeftCell="A13">
      <selection activeCell="E28" sqref="E28"/>
    </sheetView>
  </sheetViews>
  <sheetFormatPr defaultColWidth="9.33203125" defaultRowHeight="11.25"/>
  <cols>
    <col min="1" max="1" width="12.33203125" style="20" customWidth="1"/>
    <col min="2" max="2" width="51.16015625" style="21" customWidth="1"/>
    <col min="3" max="3" width="23.5" style="25" customWidth="1"/>
    <col min="4" max="4" width="22.16015625" style="25" customWidth="1"/>
    <col min="5" max="5" width="23.66015625" style="25" customWidth="1"/>
    <col min="6" max="6" width="3.33203125" style="21" hidden="1" customWidth="1"/>
    <col min="7" max="13" width="9.16015625" style="21" hidden="1" customWidth="1"/>
    <col min="14" max="16384" width="9.33203125" style="21" customWidth="1"/>
  </cols>
  <sheetData>
    <row r="1" spans="5:9" ht="15.75">
      <c r="E1" s="22" t="s">
        <v>36</v>
      </c>
      <c r="I1" s="5" t="s">
        <v>36</v>
      </c>
    </row>
    <row r="2" spans="5:9" ht="15.75">
      <c r="E2" s="64" t="str">
        <f>Прил1!F2</f>
        <v>к  Постановлению Администрации АСП</v>
      </c>
      <c r="I2" s="5" t="s">
        <v>22</v>
      </c>
    </row>
    <row r="3" spans="4:9" ht="15.75">
      <c r="D3" s="3"/>
      <c r="E3" s="5" t="str">
        <f>Прил1!F3</f>
        <v>от 12.07.2021 № 97</v>
      </c>
      <c r="I3" s="5" t="s">
        <v>23</v>
      </c>
    </row>
    <row r="4" ht="15.75">
      <c r="I4" s="5"/>
    </row>
    <row r="5" spans="1:15" ht="39.75" customHeight="1">
      <c r="A5" s="276" t="s">
        <v>277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3"/>
      <c r="O5" s="23"/>
    </row>
    <row r="6" spans="1:13" ht="31.5">
      <c r="A6" s="51" t="s">
        <v>37</v>
      </c>
      <c r="B6" s="38" t="s">
        <v>0</v>
      </c>
      <c r="C6" s="7" t="s">
        <v>259</v>
      </c>
      <c r="D6" s="105" t="s">
        <v>351</v>
      </c>
      <c r="E6" s="105" t="s">
        <v>207</v>
      </c>
      <c r="F6" s="52"/>
      <c r="G6" s="52"/>
      <c r="H6" s="52"/>
      <c r="I6" s="52"/>
      <c r="J6" s="52"/>
      <c r="K6" s="52"/>
      <c r="L6" s="52"/>
      <c r="M6" s="52"/>
    </row>
    <row r="7" spans="1:13" ht="15.75">
      <c r="A7" s="51" t="s">
        <v>47</v>
      </c>
      <c r="B7" s="53" t="s">
        <v>38</v>
      </c>
      <c r="C7" s="70">
        <f>C8+C9+C10+C11</f>
        <v>4600855</v>
      </c>
      <c r="D7" s="70">
        <f>D8+D9+D10+D11</f>
        <v>2038239.0499999998</v>
      </c>
      <c r="E7" s="184">
        <f>D7/C7</f>
        <v>0.4430131029993338</v>
      </c>
      <c r="F7" s="52"/>
      <c r="G7" s="52"/>
      <c r="H7" s="52"/>
      <c r="I7" s="52"/>
      <c r="J7" s="52"/>
      <c r="K7" s="52"/>
      <c r="L7" s="52"/>
      <c r="M7" s="52"/>
    </row>
    <row r="8" spans="1:13" ht="45">
      <c r="A8" s="54" t="s">
        <v>24</v>
      </c>
      <c r="B8" s="55" t="s">
        <v>154</v>
      </c>
      <c r="C8" s="78">
        <f>'прил 4'!F9</f>
        <v>863000</v>
      </c>
      <c r="D8" s="78">
        <f>'прил 4'!G9</f>
        <v>394610.61</v>
      </c>
      <c r="E8" s="185">
        <f aca="true" t="shared" si="0" ref="E8:E35">D8/C8</f>
        <v>0.457254472769409</v>
      </c>
      <c r="F8" s="52"/>
      <c r="G8" s="52"/>
      <c r="H8" s="52"/>
      <c r="I8" s="52"/>
      <c r="J8" s="52"/>
      <c r="K8" s="52"/>
      <c r="L8" s="52"/>
      <c r="M8" s="52"/>
    </row>
    <row r="9" spans="1:13" ht="69.75" customHeight="1">
      <c r="A9" s="54" t="s">
        <v>25</v>
      </c>
      <c r="B9" s="55" t="s">
        <v>39</v>
      </c>
      <c r="C9" s="79">
        <f>'прил 4'!F13</f>
        <v>3342855</v>
      </c>
      <c r="D9" s="79">
        <f>'прил 4'!G13</f>
        <v>1562174.44</v>
      </c>
      <c r="E9" s="185">
        <f t="shared" si="0"/>
        <v>0.4673174397334015</v>
      </c>
      <c r="F9" s="52"/>
      <c r="G9" s="52"/>
      <c r="H9" s="52"/>
      <c r="I9" s="52"/>
      <c r="J9" s="52"/>
      <c r="K9" s="52"/>
      <c r="L9" s="52"/>
      <c r="M9" s="52"/>
    </row>
    <row r="10" spans="1:13" ht="15.75">
      <c r="A10" s="54" t="s">
        <v>26</v>
      </c>
      <c r="B10" s="55" t="s">
        <v>4</v>
      </c>
      <c r="C10" s="62">
        <f>'прил 4'!F22</f>
        <v>100000</v>
      </c>
      <c r="D10" s="62">
        <f>'прил 4'!G22</f>
        <v>0</v>
      </c>
      <c r="E10" s="185">
        <f t="shared" si="0"/>
        <v>0</v>
      </c>
      <c r="F10" s="52"/>
      <c r="G10" s="52"/>
      <c r="H10" s="52"/>
      <c r="I10" s="52"/>
      <c r="J10" s="52"/>
      <c r="K10" s="52"/>
      <c r="L10" s="52"/>
      <c r="M10" s="52"/>
    </row>
    <row r="11" spans="1:13" ht="15.75">
      <c r="A11" s="54" t="s">
        <v>27</v>
      </c>
      <c r="B11" s="55" t="s">
        <v>5</v>
      </c>
      <c r="C11" s="62">
        <f>'прил 4'!F26</f>
        <v>295000</v>
      </c>
      <c r="D11" s="62">
        <f>'прил 4'!G26</f>
        <v>81454</v>
      </c>
      <c r="E11" s="185">
        <f t="shared" si="0"/>
        <v>0.2761152542372881</v>
      </c>
      <c r="F11" s="52"/>
      <c r="G11" s="52"/>
      <c r="H11" s="52"/>
      <c r="I11" s="52"/>
      <c r="J11" s="52"/>
      <c r="K11" s="52"/>
      <c r="L11" s="52"/>
      <c r="M11" s="52"/>
    </row>
    <row r="12" spans="1:13" ht="15.75">
      <c r="A12" s="51" t="s">
        <v>48</v>
      </c>
      <c r="B12" s="56" t="s">
        <v>40</v>
      </c>
      <c r="C12" s="80">
        <f>C13</f>
        <v>95457</v>
      </c>
      <c r="D12" s="80">
        <f>'прил 4'!G35</f>
        <v>48786</v>
      </c>
      <c r="E12" s="184">
        <f t="shared" si="0"/>
        <v>0.5110782865583456</v>
      </c>
      <c r="F12" s="52"/>
      <c r="G12" s="52"/>
      <c r="H12" s="52"/>
      <c r="I12" s="52"/>
      <c r="J12" s="52"/>
      <c r="K12" s="52"/>
      <c r="L12" s="52"/>
      <c r="M12" s="52"/>
    </row>
    <row r="13" spans="1:13" ht="24.75" customHeight="1">
      <c r="A13" s="54" t="s">
        <v>28</v>
      </c>
      <c r="B13" s="57" t="s">
        <v>6</v>
      </c>
      <c r="C13" s="62">
        <f>'прил 4'!F35</f>
        <v>95457</v>
      </c>
      <c r="D13" s="62">
        <f>'прил 4'!G36</f>
        <v>48786</v>
      </c>
      <c r="E13" s="185">
        <f t="shared" si="0"/>
        <v>0.5110782865583456</v>
      </c>
      <c r="F13" s="52"/>
      <c r="G13" s="52"/>
      <c r="H13" s="52"/>
      <c r="I13" s="52"/>
      <c r="J13" s="52"/>
      <c r="K13" s="52"/>
      <c r="L13" s="52"/>
      <c r="M13" s="52"/>
    </row>
    <row r="14" spans="1:13" s="90" customFormat="1" ht="35.25" customHeight="1">
      <c r="A14" s="51" t="s">
        <v>138</v>
      </c>
      <c r="B14" s="56" t="s">
        <v>143</v>
      </c>
      <c r="C14" s="80">
        <f>C15+C16+C17</f>
        <v>220000</v>
      </c>
      <c r="D14" s="80">
        <f>D15+D16+D17</f>
        <v>180842</v>
      </c>
      <c r="E14" s="184">
        <f t="shared" si="0"/>
        <v>0.8220090909090909</v>
      </c>
      <c r="F14" s="89"/>
      <c r="G14" s="89"/>
      <c r="H14" s="89"/>
      <c r="I14" s="89"/>
      <c r="J14" s="89"/>
      <c r="K14" s="89"/>
      <c r="L14" s="89"/>
      <c r="M14" s="89"/>
    </row>
    <row r="15" spans="1:13" ht="54" customHeight="1">
      <c r="A15" s="54" t="s">
        <v>140</v>
      </c>
      <c r="B15" s="57" t="s">
        <v>139</v>
      </c>
      <c r="C15" s="62">
        <f>'прил 4'!F39</f>
        <v>10000</v>
      </c>
      <c r="D15" s="62">
        <f>'прил 4'!G39</f>
        <v>0</v>
      </c>
      <c r="E15" s="185">
        <f t="shared" si="0"/>
        <v>0</v>
      </c>
      <c r="F15" s="52"/>
      <c r="G15" s="52"/>
      <c r="H15" s="52"/>
      <c r="I15" s="52"/>
      <c r="J15" s="52"/>
      <c r="K15" s="52"/>
      <c r="L15" s="52"/>
      <c r="M15" s="52"/>
    </row>
    <row r="16" spans="1:13" ht="15.75">
      <c r="A16" s="54" t="s">
        <v>141</v>
      </c>
      <c r="B16" s="57" t="s">
        <v>142</v>
      </c>
      <c r="C16" s="62">
        <f>'прил 4'!F43</f>
        <v>200000</v>
      </c>
      <c r="D16" s="62">
        <f>'прил 4'!G43</f>
        <v>180842</v>
      </c>
      <c r="E16" s="185">
        <f t="shared" si="0"/>
        <v>0.90421</v>
      </c>
      <c r="F16" s="52"/>
      <c r="G16" s="52"/>
      <c r="H16" s="52"/>
      <c r="I16" s="52"/>
      <c r="J16" s="52"/>
      <c r="K16" s="52"/>
      <c r="L16" s="52"/>
      <c r="M16" s="52"/>
    </row>
    <row r="17" spans="1:13" ht="45">
      <c r="A17" s="54" t="s">
        <v>144</v>
      </c>
      <c r="B17" s="57" t="s">
        <v>145</v>
      </c>
      <c r="C17" s="62">
        <f>'прил 4'!F49</f>
        <v>10000</v>
      </c>
      <c r="D17" s="62">
        <f>'прил 4'!G49</f>
        <v>0</v>
      </c>
      <c r="E17" s="185">
        <f t="shared" si="0"/>
        <v>0</v>
      </c>
      <c r="F17" s="52"/>
      <c r="G17" s="52"/>
      <c r="H17" s="52"/>
      <c r="I17" s="52"/>
      <c r="J17" s="52"/>
      <c r="K17" s="52"/>
      <c r="L17" s="52"/>
      <c r="M17" s="52"/>
    </row>
    <row r="18" spans="1:13" ht="15.75">
      <c r="A18" s="51" t="s">
        <v>49</v>
      </c>
      <c r="B18" s="53" t="s">
        <v>41</v>
      </c>
      <c r="C18" s="80">
        <f>C20+C21</f>
        <v>3059900</v>
      </c>
      <c r="D18" s="80">
        <f>D20+D21</f>
        <v>936148.47</v>
      </c>
      <c r="E18" s="184">
        <f t="shared" si="0"/>
        <v>0.3059408706166868</v>
      </c>
      <c r="F18" s="52"/>
      <c r="G18" s="52"/>
      <c r="H18" s="52"/>
      <c r="I18" s="52"/>
      <c r="J18" s="52"/>
      <c r="K18" s="52"/>
      <c r="L18" s="52"/>
      <c r="M18" s="52"/>
    </row>
    <row r="19" spans="1:13" ht="15.75" hidden="1">
      <c r="A19" s="54" t="s">
        <v>152</v>
      </c>
      <c r="B19" s="55" t="s">
        <v>153</v>
      </c>
      <c r="C19" s="62">
        <f>'прил 4'!F55</f>
        <v>2419835</v>
      </c>
      <c r="D19" s="62">
        <f>'прил 4'!G55</f>
        <v>0</v>
      </c>
      <c r="E19" s="184">
        <f t="shared" si="0"/>
        <v>0</v>
      </c>
      <c r="F19" s="52"/>
      <c r="G19" s="52"/>
      <c r="H19" s="52"/>
      <c r="I19" s="52"/>
      <c r="J19" s="52"/>
      <c r="K19" s="52"/>
      <c r="L19" s="52"/>
      <c r="M19" s="52"/>
    </row>
    <row r="20" spans="1:13" ht="15.75">
      <c r="A20" s="54" t="s">
        <v>29</v>
      </c>
      <c r="B20" s="55" t="s">
        <v>8</v>
      </c>
      <c r="C20" s="62">
        <f>'прил 4'!F53</f>
        <v>3000000</v>
      </c>
      <c r="D20" s="62">
        <f>'прил 4'!G53</f>
        <v>927590.47</v>
      </c>
      <c r="E20" s="185">
        <f t="shared" si="0"/>
        <v>0.3091968233333333</v>
      </c>
      <c r="F20" s="52"/>
      <c r="G20" s="52"/>
      <c r="H20" s="52"/>
      <c r="I20" s="52"/>
      <c r="J20" s="52"/>
      <c r="K20" s="52"/>
      <c r="L20" s="52"/>
      <c r="M20" s="52"/>
    </row>
    <row r="21" spans="1:13" ht="30">
      <c r="A21" s="54" t="s">
        <v>30</v>
      </c>
      <c r="B21" s="55" t="s">
        <v>9</v>
      </c>
      <c r="C21" s="62">
        <f>'прил 4'!F64</f>
        <v>59900</v>
      </c>
      <c r="D21" s="62">
        <f>'прил 4'!G64</f>
        <v>8558</v>
      </c>
      <c r="E21" s="185">
        <f t="shared" si="0"/>
        <v>0.14287145242070118</v>
      </c>
      <c r="F21" s="52"/>
      <c r="G21" s="52"/>
      <c r="H21" s="52"/>
      <c r="I21" s="52"/>
      <c r="J21" s="52"/>
      <c r="K21" s="52"/>
      <c r="L21" s="52"/>
      <c r="M21" s="52"/>
    </row>
    <row r="22" spans="1:13" ht="15.75">
      <c r="A22" s="51" t="s">
        <v>50</v>
      </c>
      <c r="B22" s="56" t="s">
        <v>42</v>
      </c>
      <c r="C22" s="80">
        <f>C23+C24+C25</f>
        <v>2644202.08</v>
      </c>
      <c r="D22" s="81">
        <f>D23+D24+D25</f>
        <v>963256.77</v>
      </c>
      <c r="E22" s="184">
        <f t="shared" si="0"/>
        <v>0.3642901491099349</v>
      </c>
      <c r="F22" s="52"/>
      <c r="G22" s="52"/>
      <c r="H22" s="52"/>
      <c r="I22" s="52"/>
      <c r="J22" s="52"/>
      <c r="K22" s="52"/>
      <c r="L22" s="52"/>
      <c r="M22" s="52"/>
    </row>
    <row r="23" spans="1:13" ht="15.75">
      <c r="A23" s="54" t="s">
        <v>31</v>
      </c>
      <c r="B23" s="57" t="s">
        <v>10</v>
      </c>
      <c r="C23" s="62">
        <f>'прил 4'!F73</f>
        <v>781000</v>
      </c>
      <c r="D23" s="62">
        <f>'прил 4'!G73</f>
        <v>638112.72</v>
      </c>
      <c r="E23" s="185">
        <f t="shared" si="0"/>
        <v>0.8170457362355954</v>
      </c>
      <c r="F23" s="52"/>
      <c r="G23" s="52"/>
      <c r="H23" s="52"/>
      <c r="I23" s="52"/>
      <c r="J23" s="52"/>
      <c r="K23" s="52"/>
      <c r="L23" s="52"/>
      <c r="M23" s="52"/>
    </row>
    <row r="24" spans="1:13" ht="15.75">
      <c r="A24" s="54" t="s">
        <v>32</v>
      </c>
      <c r="B24" s="57" t="s">
        <v>12</v>
      </c>
      <c r="C24" s="62">
        <f>'прил 4'!F81</f>
        <v>200000</v>
      </c>
      <c r="D24" s="62">
        <f>'прил 4'!G81</f>
        <v>0</v>
      </c>
      <c r="E24" s="185">
        <f t="shared" si="0"/>
        <v>0</v>
      </c>
      <c r="F24" s="52"/>
      <c r="G24" s="52"/>
      <c r="H24" s="52"/>
      <c r="I24" s="52"/>
      <c r="J24" s="52"/>
      <c r="K24" s="52"/>
      <c r="L24" s="52"/>
      <c r="M24" s="52"/>
    </row>
    <row r="25" spans="1:13" ht="15.75">
      <c r="A25" s="54" t="s">
        <v>33</v>
      </c>
      <c r="B25" s="55" t="s">
        <v>13</v>
      </c>
      <c r="C25" s="62">
        <f>'прил 4'!F92</f>
        <v>1663202.08</v>
      </c>
      <c r="D25" s="62">
        <f>'прил 4'!G92</f>
        <v>325144.05</v>
      </c>
      <c r="E25" s="185">
        <f t="shared" si="0"/>
        <v>0.19549281107200153</v>
      </c>
      <c r="F25" s="52"/>
      <c r="G25" s="52"/>
      <c r="H25" s="52"/>
      <c r="I25" s="52"/>
      <c r="J25" s="52"/>
      <c r="K25" s="52"/>
      <c r="L25" s="52"/>
      <c r="M25" s="52"/>
    </row>
    <row r="26" spans="1:13" ht="15.75">
      <c r="A26" s="51" t="s">
        <v>51</v>
      </c>
      <c r="B26" s="53" t="s">
        <v>43</v>
      </c>
      <c r="C26" s="59">
        <f>C27</f>
        <v>0</v>
      </c>
      <c r="D26" s="59">
        <f>D27</f>
        <v>0</v>
      </c>
      <c r="E26" s="59">
        <v>0</v>
      </c>
      <c r="F26" s="52"/>
      <c r="G26" s="52"/>
      <c r="H26" s="52"/>
      <c r="I26" s="52"/>
      <c r="J26" s="52"/>
      <c r="K26" s="52"/>
      <c r="L26" s="52"/>
      <c r="M26" s="52"/>
    </row>
    <row r="27" spans="1:13" ht="15.75">
      <c r="A27" s="54" t="s">
        <v>34</v>
      </c>
      <c r="B27" s="55" t="s">
        <v>155</v>
      </c>
      <c r="C27" s="79">
        <v>0</v>
      </c>
      <c r="D27" s="79">
        <v>0</v>
      </c>
      <c r="E27" s="185">
        <v>0</v>
      </c>
      <c r="F27" s="52"/>
      <c r="G27" s="52"/>
      <c r="H27" s="52"/>
      <c r="I27" s="52"/>
      <c r="J27" s="52"/>
      <c r="K27" s="52"/>
      <c r="L27" s="52"/>
      <c r="M27" s="52"/>
    </row>
    <row r="28" spans="1:13" ht="15.75">
      <c r="A28" s="51" t="s">
        <v>52</v>
      </c>
      <c r="B28" s="53" t="s">
        <v>156</v>
      </c>
      <c r="C28" s="59">
        <f>C29</f>
        <v>60000</v>
      </c>
      <c r="D28" s="59">
        <f>D29</f>
        <v>7000</v>
      </c>
      <c r="E28" s="184">
        <f t="shared" si="0"/>
        <v>0.11666666666666667</v>
      </c>
      <c r="F28" s="52"/>
      <c r="G28" s="52"/>
      <c r="H28" s="52"/>
      <c r="I28" s="52"/>
      <c r="J28" s="52"/>
      <c r="K28" s="52"/>
      <c r="L28" s="52"/>
      <c r="M28" s="52"/>
    </row>
    <row r="29" spans="1:13" ht="15.75">
      <c r="A29" s="54" t="s">
        <v>35</v>
      </c>
      <c r="B29" s="55" t="s">
        <v>19</v>
      </c>
      <c r="C29" s="79">
        <f>'прил 4'!F107</f>
        <v>60000</v>
      </c>
      <c r="D29" s="79">
        <f>'прил 4'!G107</f>
        <v>7000</v>
      </c>
      <c r="E29" s="185">
        <f t="shared" si="0"/>
        <v>0.11666666666666667</v>
      </c>
      <c r="F29" s="52"/>
      <c r="G29" s="52"/>
      <c r="H29" s="52"/>
      <c r="I29" s="52"/>
      <c r="J29" s="52"/>
      <c r="K29" s="52"/>
      <c r="L29" s="52"/>
      <c r="M29" s="52"/>
    </row>
    <row r="30" spans="1:13" ht="15" customHeight="1">
      <c r="A30" s="51" t="s">
        <v>113</v>
      </c>
      <c r="B30" s="58" t="s">
        <v>114</v>
      </c>
      <c r="C30" s="59">
        <f>C31</f>
        <v>135000</v>
      </c>
      <c r="D30" s="59">
        <f>D31</f>
        <v>62640</v>
      </c>
      <c r="E30" s="184">
        <f t="shared" si="0"/>
        <v>0.464</v>
      </c>
      <c r="F30" s="52"/>
      <c r="G30" s="52"/>
      <c r="H30" s="52"/>
      <c r="I30" s="52"/>
      <c r="J30" s="52"/>
      <c r="K30" s="52"/>
      <c r="L30" s="52"/>
      <c r="M30" s="52"/>
    </row>
    <row r="31" spans="1:13" ht="31.5" customHeight="1">
      <c r="A31" s="54" t="s">
        <v>278</v>
      </c>
      <c r="B31" s="55" t="s">
        <v>279</v>
      </c>
      <c r="C31" s="62">
        <f>'прил 4'!F111</f>
        <v>135000</v>
      </c>
      <c r="D31" s="62">
        <f>'прил 4'!G111</f>
        <v>62640</v>
      </c>
      <c r="E31" s="185">
        <f t="shared" si="0"/>
        <v>0.464</v>
      </c>
      <c r="F31" s="52"/>
      <c r="G31" s="52"/>
      <c r="H31" s="52"/>
      <c r="I31" s="52"/>
      <c r="J31" s="52"/>
      <c r="K31" s="52"/>
      <c r="L31" s="52"/>
      <c r="M31" s="52"/>
    </row>
    <row r="32" spans="1:13" ht="15.75">
      <c r="A32" s="51">
        <v>1100</v>
      </c>
      <c r="B32" s="53" t="s">
        <v>20</v>
      </c>
      <c r="C32" s="59">
        <f>C33</f>
        <v>30000</v>
      </c>
      <c r="D32" s="59">
        <f>D33</f>
        <v>9172.28</v>
      </c>
      <c r="E32" s="184">
        <f t="shared" si="0"/>
        <v>0.30574266666666666</v>
      </c>
      <c r="F32" s="52"/>
      <c r="G32" s="52"/>
      <c r="H32" s="52"/>
      <c r="I32" s="52"/>
      <c r="J32" s="52"/>
      <c r="K32" s="52"/>
      <c r="L32" s="52"/>
      <c r="M32" s="52"/>
    </row>
    <row r="33" spans="1:13" ht="15.75">
      <c r="A33" s="54">
        <v>1102</v>
      </c>
      <c r="B33" s="55" t="s">
        <v>157</v>
      </c>
      <c r="C33" s="79">
        <f>'прил 4'!F115</f>
        <v>30000</v>
      </c>
      <c r="D33" s="79">
        <f>'прил 4'!G115</f>
        <v>9172.28</v>
      </c>
      <c r="E33" s="185">
        <f t="shared" si="0"/>
        <v>0.30574266666666666</v>
      </c>
      <c r="F33" s="52"/>
      <c r="G33" s="52"/>
      <c r="H33" s="52"/>
      <c r="I33" s="52"/>
      <c r="J33" s="52"/>
      <c r="K33" s="52"/>
      <c r="L33" s="52"/>
      <c r="M33" s="52"/>
    </row>
    <row r="34" spans="1:13" ht="13.5" customHeight="1">
      <c r="A34" s="275" t="s">
        <v>44</v>
      </c>
      <c r="B34" s="275"/>
      <c r="C34" s="59">
        <f>C35</f>
        <v>10845414.08</v>
      </c>
      <c r="D34" s="59">
        <f>D35</f>
        <v>4246084.569999999</v>
      </c>
      <c r="E34" s="184">
        <f t="shared" si="0"/>
        <v>0.3915096776092849</v>
      </c>
      <c r="F34" s="52"/>
      <c r="G34" s="52"/>
      <c r="H34" s="52"/>
      <c r="I34" s="52"/>
      <c r="J34" s="52"/>
      <c r="K34" s="52"/>
      <c r="L34" s="52"/>
      <c r="M34" s="52"/>
    </row>
    <row r="35" spans="1:13" ht="12" customHeight="1">
      <c r="A35" s="275" t="s">
        <v>45</v>
      </c>
      <c r="B35" s="275"/>
      <c r="C35" s="59">
        <f>C7+C12+C18+C22+C28+C30+C32+C14</f>
        <v>10845414.08</v>
      </c>
      <c r="D35" s="59">
        <f>D7+D12+D18+D22+D28+D30+D32+D14</f>
        <v>4246084.569999999</v>
      </c>
      <c r="E35" s="184">
        <f t="shared" si="0"/>
        <v>0.3915096776092849</v>
      </c>
      <c r="F35" s="52"/>
      <c r="G35" s="52"/>
      <c r="H35" s="52"/>
      <c r="I35" s="52"/>
      <c r="J35" s="52"/>
      <c r="K35" s="52"/>
      <c r="L35" s="52"/>
      <c r="M35" s="52"/>
    </row>
    <row r="36" spans="1:13" ht="13.5" customHeight="1">
      <c r="A36" s="275" t="s">
        <v>46</v>
      </c>
      <c r="B36" s="275"/>
      <c r="C36" s="59">
        <f>'прил7.'!C9</f>
        <v>-580165</v>
      </c>
      <c r="D36" s="59">
        <f>прил2!D54-'прил 3'!D35</f>
        <v>-913604.3199999994</v>
      </c>
      <c r="E36" s="81"/>
      <c r="F36" s="52"/>
      <c r="G36" s="52"/>
      <c r="H36" s="52"/>
      <c r="I36" s="52"/>
      <c r="J36" s="52"/>
      <c r="K36" s="52"/>
      <c r="L36" s="52"/>
      <c r="M36" s="52"/>
    </row>
    <row r="37" ht="15.75">
      <c r="A37" s="2"/>
    </row>
    <row r="38" ht="15.75">
      <c r="A38" s="2"/>
    </row>
  </sheetData>
  <sheetProtection/>
  <mergeCells count="4">
    <mergeCell ref="A34:B34"/>
    <mergeCell ref="A35:B35"/>
    <mergeCell ref="A36:B36"/>
    <mergeCell ref="A5:M5"/>
  </mergeCells>
  <printOptions horizontalCentered="1"/>
  <pageMargins left="0.2362204724409449" right="0.2362204724409449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zoomScaleSheetLayoutView="100" zoomScalePageLayoutView="0" workbookViewId="0" topLeftCell="A105">
      <selection activeCell="F120" sqref="F120"/>
    </sheetView>
  </sheetViews>
  <sheetFormatPr defaultColWidth="9.33203125" defaultRowHeight="11.25"/>
  <cols>
    <col min="1" max="1" width="53.5" style="254" customWidth="1"/>
    <col min="2" max="2" width="11" style="196" customWidth="1"/>
    <col min="3" max="3" width="10.66015625" style="210" customWidth="1"/>
    <col min="4" max="4" width="21.33203125" style="196" customWidth="1"/>
    <col min="5" max="5" width="13.5" style="196" customWidth="1"/>
    <col min="6" max="6" width="21.33203125" style="211" customWidth="1"/>
    <col min="7" max="7" width="22.16015625" style="211" customWidth="1"/>
    <col min="8" max="8" width="16.16015625" style="211" customWidth="1"/>
    <col min="9" max="9" width="18" style="196" bestFit="1" customWidth="1"/>
    <col min="10" max="16384" width="9.33203125" style="196" customWidth="1"/>
  </cols>
  <sheetData>
    <row r="1" spans="1:8" ht="18.75">
      <c r="A1" s="195"/>
      <c r="H1" s="212" t="s">
        <v>205</v>
      </c>
    </row>
    <row r="2" spans="1:8" ht="18.75">
      <c r="A2" s="195"/>
      <c r="H2" s="195" t="str">
        <f>Прил1!F2</f>
        <v>к  Постановлению Администрации АСП</v>
      </c>
    </row>
    <row r="3" spans="1:8" ht="18.75">
      <c r="A3" s="195"/>
      <c r="G3" s="196"/>
      <c r="H3" s="195" t="str">
        <f>Прил1!F3</f>
        <v>от 12.07.2021 № 97</v>
      </c>
    </row>
    <row r="4" ht="18.75">
      <c r="A4" s="213"/>
    </row>
    <row r="5" spans="1:8" ht="66" customHeight="1">
      <c r="A5" s="277" t="s">
        <v>280</v>
      </c>
      <c r="B5" s="277"/>
      <c r="C5" s="277"/>
      <c r="D5" s="277"/>
      <c r="E5" s="277"/>
      <c r="F5" s="277"/>
      <c r="G5" s="277"/>
      <c r="H5" s="277"/>
    </row>
    <row r="6" spans="1:8" ht="30" customHeight="1">
      <c r="A6" s="241" t="s">
        <v>0</v>
      </c>
      <c r="B6" s="282" t="s">
        <v>349</v>
      </c>
      <c r="C6" s="283" t="s">
        <v>78</v>
      </c>
      <c r="D6" s="282" t="s">
        <v>79</v>
      </c>
      <c r="E6" s="282" t="s">
        <v>1</v>
      </c>
      <c r="F6" s="280" t="s">
        <v>282</v>
      </c>
      <c r="G6" s="278" t="s">
        <v>352</v>
      </c>
      <c r="H6" s="278" t="s">
        <v>207</v>
      </c>
    </row>
    <row r="7" spans="1:8" ht="105.75" customHeight="1">
      <c r="A7" s="242"/>
      <c r="B7" s="282"/>
      <c r="C7" s="283"/>
      <c r="D7" s="282"/>
      <c r="E7" s="282"/>
      <c r="F7" s="281"/>
      <c r="G7" s="279"/>
      <c r="H7" s="279"/>
    </row>
    <row r="8" spans="1:8" ht="37.5">
      <c r="A8" s="243" t="s">
        <v>281</v>
      </c>
      <c r="B8" s="197">
        <v>983</v>
      </c>
      <c r="C8" s="202"/>
      <c r="D8" s="197"/>
      <c r="E8" s="197"/>
      <c r="F8" s="214">
        <f>F9+F13+F22+F26+F39+F43+F49+F53+F64+F73+F81+F92+F107+F111+F115+F35</f>
        <v>10845414.08</v>
      </c>
      <c r="G8" s="214">
        <f>G9+G13+G22+G26+G39+G43+G49+G53+G64+G73+G81+G92+G107+G111+G115+G35</f>
        <v>4246084.569999999</v>
      </c>
      <c r="H8" s="215">
        <f aca="true" t="shared" si="0" ref="H8:H72">G8/F8</f>
        <v>0.3915096776092849</v>
      </c>
    </row>
    <row r="9" spans="1:8" ht="75.75" customHeight="1">
      <c r="A9" s="243" t="s">
        <v>154</v>
      </c>
      <c r="B9" s="197"/>
      <c r="C9" s="202" t="s">
        <v>24</v>
      </c>
      <c r="D9" s="197"/>
      <c r="E9" s="197"/>
      <c r="F9" s="214">
        <f>F10</f>
        <v>863000</v>
      </c>
      <c r="G9" s="214">
        <f>G10</f>
        <v>394610.61</v>
      </c>
      <c r="H9" s="215">
        <f t="shared" si="0"/>
        <v>0.457254472769409</v>
      </c>
    </row>
    <row r="10" spans="1:8" ht="26.25" customHeight="1">
      <c r="A10" s="244" t="s">
        <v>2</v>
      </c>
      <c r="B10" s="199"/>
      <c r="C10" s="203"/>
      <c r="D10" s="199" t="s">
        <v>80</v>
      </c>
      <c r="E10" s="199"/>
      <c r="F10" s="216">
        <v>863000</v>
      </c>
      <c r="G10" s="216">
        <f>G11</f>
        <v>394610.61</v>
      </c>
      <c r="H10" s="215">
        <f t="shared" si="0"/>
        <v>0.457254472769409</v>
      </c>
    </row>
    <row r="11" spans="1:8" ht="45.75" customHeight="1">
      <c r="A11" s="244" t="s">
        <v>283</v>
      </c>
      <c r="B11" s="199"/>
      <c r="C11" s="203"/>
      <c r="D11" s="199" t="s">
        <v>81</v>
      </c>
      <c r="E11" s="199"/>
      <c r="F11" s="216">
        <v>863000</v>
      </c>
      <c r="G11" s="216">
        <f>G12</f>
        <v>394610.61</v>
      </c>
      <c r="H11" s="215">
        <f t="shared" si="0"/>
        <v>0.457254472769409</v>
      </c>
    </row>
    <row r="12" spans="1:8" ht="145.5" customHeight="1">
      <c r="A12" s="244" t="s">
        <v>159</v>
      </c>
      <c r="B12" s="199"/>
      <c r="C12" s="203"/>
      <c r="D12" s="199"/>
      <c r="E12" s="199">
        <v>100</v>
      </c>
      <c r="F12" s="216">
        <v>863000</v>
      </c>
      <c r="G12" s="216">
        <v>394610.61</v>
      </c>
      <c r="H12" s="215">
        <f t="shared" si="0"/>
        <v>0.457254472769409</v>
      </c>
    </row>
    <row r="13" spans="1:8" ht="136.5" customHeight="1">
      <c r="A13" s="243" t="s">
        <v>39</v>
      </c>
      <c r="B13" s="197"/>
      <c r="C13" s="202" t="s">
        <v>25</v>
      </c>
      <c r="D13" s="197"/>
      <c r="E13" s="199"/>
      <c r="F13" s="217">
        <f>F14</f>
        <v>3342855</v>
      </c>
      <c r="G13" s="217">
        <f>G14</f>
        <v>1562174.44</v>
      </c>
      <c r="H13" s="215">
        <f t="shared" si="0"/>
        <v>0.4673174397334015</v>
      </c>
    </row>
    <row r="14" spans="1:8" ht="22.5" customHeight="1">
      <c r="A14" s="244" t="s">
        <v>2</v>
      </c>
      <c r="B14" s="199"/>
      <c r="C14" s="203"/>
      <c r="D14" s="199" t="s">
        <v>80</v>
      </c>
      <c r="E14" s="199"/>
      <c r="F14" s="216">
        <f>F16+F17+F19+F20</f>
        <v>3342855</v>
      </c>
      <c r="G14" s="216">
        <f>G16+G17+G19+G20</f>
        <v>1562174.44</v>
      </c>
      <c r="H14" s="215">
        <f t="shared" si="0"/>
        <v>0.4673174397334015</v>
      </c>
    </row>
    <row r="15" spans="1:8" ht="37.5" customHeight="1">
      <c r="A15" s="244" t="s">
        <v>82</v>
      </c>
      <c r="B15" s="199"/>
      <c r="C15" s="203"/>
      <c r="D15" s="199" t="s">
        <v>83</v>
      </c>
      <c r="E15" s="199"/>
      <c r="F15" s="216">
        <v>3316500</v>
      </c>
      <c r="G15" s="216">
        <f>G16+G17+G19+G18</f>
        <v>1535819.44</v>
      </c>
      <c r="H15" s="215">
        <f t="shared" si="0"/>
        <v>0.4630844082617217</v>
      </c>
    </row>
    <row r="16" spans="1:8" ht="145.5" customHeight="1">
      <c r="A16" s="244" t="s">
        <v>159</v>
      </c>
      <c r="B16" s="199"/>
      <c r="C16" s="203"/>
      <c r="D16" s="199"/>
      <c r="E16" s="199">
        <v>100</v>
      </c>
      <c r="F16" s="216">
        <v>2506000</v>
      </c>
      <c r="G16" s="216">
        <v>1232153.08</v>
      </c>
      <c r="H16" s="215">
        <f t="shared" si="0"/>
        <v>0.4916811971268955</v>
      </c>
    </row>
    <row r="17" spans="1:8" ht="63" customHeight="1">
      <c r="A17" s="244" t="s">
        <v>158</v>
      </c>
      <c r="B17" s="199"/>
      <c r="C17" s="203"/>
      <c r="D17" s="199"/>
      <c r="E17" s="199">
        <v>200</v>
      </c>
      <c r="F17" s="218">
        <v>790500</v>
      </c>
      <c r="G17" s="216">
        <v>300450.36</v>
      </c>
      <c r="H17" s="215">
        <f t="shared" si="0"/>
        <v>0.38007635673624285</v>
      </c>
    </row>
    <row r="18" spans="1:8" ht="37.5" hidden="1">
      <c r="A18" s="244" t="s">
        <v>116</v>
      </c>
      <c r="B18" s="199"/>
      <c r="C18" s="203"/>
      <c r="D18" s="199"/>
      <c r="E18" s="199">
        <v>300</v>
      </c>
      <c r="F18" s="218"/>
      <c r="G18" s="216">
        <v>0</v>
      </c>
      <c r="H18" s="215" t="e">
        <f t="shared" si="0"/>
        <v>#DIV/0!</v>
      </c>
    </row>
    <row r="19" spans="1:8" ht="24" customHeight="1">
      <c r="A19" s="244" t="s">
        <v>3</v>
      </c>
      <c r="B19" s="199"/>
      <c r="C19" s="203"/>
      <c r="D19" s="199"/>
      <c r="E19" s="199">
        <v>800</v>
      </c>
      <c r="F19" s="218">
        <v>20000</v>
      </c>
      <c r="G19" s="216">
        <v>3216</v>
      </c>
      <c r="H19" s="215">
        <f t="shared" si="0"/>
        <v>0.1608</v>
      </c>
    </row>
    <row r="20" spans="1:8" ht="147" customHeight="1">
      <c r="A20" s="244" t="s">
        <v>284</v>
      </c>
      <c r="B20" s="199"/>
      <c r="C20" s="202"/>
      <c r="D20" s="199" t="s">
        <v>121</v>
      </c>
      <c r="E20" s="199"/>
      <c r="F20" s="216">
        <v>26355</v>
      </c>
      <c r="G20" s="216">
        <f>G21</f>
        <v>26355</v>
      </c>
      <c r="H20" s="215">
        <f t="shared" si="0"/>
        <v>1</v>
      </c>
    </row>
    <row r="21" spans="1:8" ht="25.5" customHeight="1">
      <c r="A21" s="244" t="s">
        <v>122</v>
      </c>
      <c r="B21" s="199"/>
      <c r="C21" s="202"/>
      <c r="D21" s="199"/>
      <c r="E21" s="199">
        <v>500</v>
      </c>
      <c r="F21" s="216">
        <v>26355</v>
      </c>
      <c r="G21" s="216">
        <v>26355</v>
      </c>
      <c r="H21" s="215">
        <f t="shared" si="0"/>
        <v>1</v>
      </c>
    </row>
    <row r="22" spans="1:8" ht="22.5" customHeight="1">
      <c r="A22" s="243" t="s">
        <v>4</v>
      </c>
      <c r="B22" s="199"/>
      <c r="C22" s="202" t="s">
        <v>26</v>
      </c>
      <c r="D22" s="199"/>
      <c r="E22" s="199"/>
      <c r="F22" s="214">
        <f>F23</f>
        <v>100000</v>
      </c>
      <c r="G22" s="214">
        <f>G23</f>
        <v>0</v>
      </c>
      <c r="H22" s="215">
        <f t="shared" si="0"/>
        <v>0</v>
      </c>
    </row>
    <row r="23" spans="1:8" ht="18.75">
      <c r="A23" s="244" t="s">
        <v>2</v>
      </c>
      <c r="B23" s="199"/>
      <c r="C23" s="202"/>
      <c r="D23" s="199" t="s">
        <v>80</v>
      </c>
      <c r="E23" s="199"/>
      <c r="F23" s="216">
        <v>100000</v>
      </c>
      <c r="G23" s="216">
        <f>G24</f>
        <v>0</v>
      </c>
      <c r="H23" s="215">
        <f t="shared" si="0"/>
        <v>0</v>
      </c>
    </row>
    <row r="24" spans="1:8" ht="42.75" customHeight="1">
      <c r="A24" s="244" t="s">
        <v>285</v>
      </c>
      <c r="B24" s="199"/>
      <c r="C24" s="203"/>
      <c r="D24" s="199" t="s">
        <v>86</v>
      </c>
      <c r="E24" s="199"/>
      <c r="F24" s="216">
        <v>100000</v>
      </c>
      <c r="G24" s="216">
        <f>G25</f>
        <v>0</v>
      </c>
      <c r="H24" s="215">
        <f t="shared" si="0"/>
        <v>0</v>
      </c>
    </row>
    <row r="25" spans="1:8" ht="19.5" customHeight="1">
      <c r="A25" s="244" t="s">
        <v>3</v>
      </c>
      <c r="B25" s="199"/>
      <c r="C25" s="202"/>
      <c r="D25" s="199"/>
      <c r="E25" s="199">
        <v>800</v>
      </c>
      <c r="F25" s="216">
        <v>100000</v>
      </c>
      <c r="G25" s="216">
        <v>0</v>
      </c>
      <c r="H25" s="215">
        <f t="shared" si="0"/>
        <v>0</v>
      </c>
    </row>
    <row r="26" spans="1:8" ht="40.5" customHeight="1">
      <c r="A26" s="245" t="s">
        <v>5</v>
      </c>
      <c r="B26" s="199"/>
      <c r="C26" s="202" t="s">
        <v>27</v>
      </c>
      <c r="D26" s="199"/>
      <c r="E26" s="199"/>
      <c r="F26" s="214">
        <f>F27</f>
        <v>295000</v>
      </c>
      <c r="G26" s="214">
        <f>G27</f>
        <v>81454</v>
      </c>
      <c r="H26" s="215">
        <f t="shared" si="0"/>
        <v>0.2761152542372881</v>
      </c>
    </row>
    <row r="27" spans="1:8" ht="20.25" customHeight="1">
      <c r="A27" s="244" t="s">
        <v>2</v>
      </c>
      <c r="B27" s="199"/>
      <c r="C27" s="202"/>
      <c r="D27" s="199" t="s">
        <v>80</v>
      </c>
      <c r="E27" s="199"/>
      <c r="F27" s="218">
        <f>F28+F29+F30+F34</f>
        <v>295000</v>
      </c>
      <c r="G27" s="216">
        <f>G28+G29+G30+G34</f>
        <v>81454</v>
      </c>
      <c r="H27" s="215">
        <f t="shared" si="0"/>
        <v>0.2761152542372881</v>
      </c>
    </row>
    <row r="28" spans="1:8" ht="41.25" customHeight="1">
      <c r="A28" s="244" t="s">
        <v>111</v>
      </c>
      <c r="B28" s="199"/>
      <c r="C28" s="202"/>
      <c r="D28" s="199" t="s">
        <v>87</v>
      </c>
      <c r="E28" s="199"/>
      <c r="F28" s="218">
        <v>40550</v>
      </c>
      <c r="G28" s="216">
        <v>17204</v>
      </c>
      <c r="H28" s="215">
        <f t="shared" si="0"/>
        <v>0.42426633785450063</v>
      </c>
    </row>
    <row r="29" spans="1:8" ht="116.25" customHeight="1">
      <c r="A29" s="244" t="s">
        <v>328</v>
      </c>
      <c r="B29" s="199"/>
      <c r="C29" s="202"/>
      <c r="D29" s="199" t="s">
        <v>286</v>
      </c>
      <c r="E29" s="199"/>
      <c r="F29" s="218">
        <v>200000</v>
      </c>
      <c r="G29" s="216">
        <v>19800</v>
      </c>
      <c r="H29" s="215">
        <f t="shared" si="0"/>
        <v>0.099</v>
      </c>
    </row>
    <row r="30" spans="1:8" ht="75" customHeight="1">
      <c r="A30" s="244" t="s">
        <v>287</v>
      </c>
      <c r="B30" s="199"/>
      <c r="C30" s="202"/>
      <c r="D30" s="199" t="s">
        <v>288</v>
      </c>
      <c r="E30" s="199"/>
      <c r="F30" s="216">
        <v>10000</v>
      </c>
      <c r="G30" s="216">
        <v>0</v>
      </c>
      <c r="H30" s="215">
        <f t="shared" si="0"/>
        <v>0</v>
      </c>
    </row>
    <row r="31" spans="1:8" ht="57" customHeight="1">
      <c r="A31" s="244" t="s">
        <v>158</v>
      </c>
      <c r="B31" s="199"/>
      <c r="C31" s="202"/>
      <c r="D31" s="199"/>
      <c r="E31" s="199">
        <v>200</v>
      </c>
      <c r="F31" s="216">
        <f>F28+F29+F30</f>
        <v>250550</v>
      </c>
      <c r="G31" s="216">
        <f>G28+G29+G30</f>
        <v>37004</v>
      </c>
      <c r="H31" s="215">
        <f t="shared" si="0"/>
        <v>0.1476910796248254</v>
      </c>
    </row>
    <row r="32" spans="1:8" ht="57" customHeight="1">
      <c r="A32" s="244" t="s">
        <v>353</v>
      </c>
      <c r="B32" s="199"/>
      <c r="C32" s="240"/>
      <c r="D32" s="199" t="s">
        <v>354</v>
      </c>
      <c r="E32" s="199"/>
      <c r="F32" s="216">
        <v>30000</v>
      </c>
      <c r="G32" s="216">
        <v>30000</v>
      </c>
      <c r="H32" s="215">
        <f t="shared" si="0"/>
        <v>1</v>
      </c>
    </row>
    <row r="33" spans="1:8" ht="36.75" customHeight="1">
      <c r="A33" s="244" t="s">
        <v>289</v>
      </c>
      <c r="B33" s="199"/>
      <c r="C33" s="202"/>
      <c r="D33" s="199" t="s">
        <v>88</v>
      </c>
      <c r="E33" s="199"/>
      <c r="F33" s="216">
        <v>14450</v>
      </c>
      <c r="G33" s="216">
        <v>14450</v>
      </c>
      <c r="H33" s="215">
        <f t="shared" si="0"/>
        <v>1</v>
      </c>
    </row>
    <row r="34" spans="1:8" ht="15.75" customHeight="1">
      <c r="A34" s="244" t="s">
        <v>3</v>
      </c>
      <c r="B34" s="199"/>
      <c r="C34" s="202"/>
      <c r="D34" s="199"/>
      <c r="E34" s="199">
        <v>800</v>
      </c>
      <c r="F34" s="216">
        <f>F32+F33</f>
        <v>44450</v>
      </c>
      <c r="G34" s="216">
        <f>G32+G33</f>
        <v>44450</v>
      </c>
      <c r="H34" s="215">
        <f t="shared" si="0"/>
        <v>1</v>
      </c>
    </row>
    <row r="35" spans="1:8" ht="36" customHeight="1">
      <c r="A35" s="243" t="s">
        <v>6</v>
      </c>
      <c r="B35" s="197"/>
      <c r="C35" s="202" t="s">
        <v>28</v>
      </c>
      <c r="D35" s="197"/>
      <c r="E35" s="197"/>
      <c r="F35" s="214">
        <f>F36</f>
        <v>95457</v>
      </c>
      <c r="G35" s="214">
        <f>G36</f>
        <v>48786</v>
      </c>
      <c r="H35" s="215">
        <f t="shared" si="0"/>
        <v>0.5110782865583456</v>
      </c>
    </row>
    <row r="36" spans="1:8" ht="23.25" customHeight="1">
      <c r="A36" s="244" t="s">
        <v>2</v>
      </c>
      <c r="B36" s="199"/>
      <c r="C36" s="202"/>
      <c r="D36" s="199" t="s">
        <v>80</v>
      </c>
      <c r="E36" s="199"/>
      <c r="F36" s="216">
        <v>95457</v>
      </c>
      <c r="G36" s="216">
        <f>G37</f>
        <v>48786</v>
      </c>
      <c r="H36" s="215">
        <f t="shared" si="0"/>
        <v>0.5110782865583456</v>
      </c>
    </row>
    <row r="37" spans="1:9" ht="75" customHeight="1">
      <c r="A37" s="244" t="s">
        <v>7</v>
      </c>
      <c r="B37" s="199"/>
      <c r="C37" s="202"/>
      <c r="D37" s="199" t="s">
        <v>84</v>
      </c>
      <c r="E37" s="199"/>
      <c r="F37" s="216">
        <v>95457</v>
      </c>
      <c r="G37" s="216">
        <f>G38</f>
        <v>48786</v>
      </c>
      <c r="H37" s="215">
        <f t="shared" si="0"/>
        <v>0.5110782865583456</v>
      </c>
      <c r="I37" s="219"/>
    </row>
    <row r="38" spans="1:8" ht="133.5" customHeight="1">
      <c r="A38" s="244" t="s">
        <v>159</v>
      </c>
      <c r="B38" s="199"/>
      <c r="C38" s="202"/>
      <c r="D38" s="199"/>
      <c r="E38" s="199">
        <v>100</v>
      </c>
      <c r="F38" s="216">
        <v>95457</v>
      </c>
      <c r="G38" s="216">
        <v>48786</v>
      </c>
      <c r="H38" s="215">
        <f t="shared" si="0"/>
        <v>0.5110782865583456</v>
      </c>
    </row>
    <row r="39" spans="1:8" ht="80.25" customHeight="1">
      <c r="A39" s="243" t="s">
        <v>139</v>
      </c>
      <c r="B39" s="205"/>
      <c r="C39" s="202" t="s">
        <v>140</v>
      </c>
      <c r="D39" s="205"/>
      <c r="E39" s="197"/>
      <c r="F39" s="214">
        <f>F40</f>
        <v>10000</v>
      </c>
      <c r="G39" s="214">
        <f>G40</f>
        <v>0</v>
      </c>
      <c r="H39" s="215">
        <f t="shared" si="0"/>
        <v>0</v>
      </c>
    </row>
    <row r="40" spans="1:8" ht="21.75" customHeight="1">
      <c r="A40" s="244" t="s">
        <v>2</v>
      </c>
      <c r="B40" s="199"/>
      <c r="C40" s="203"/>
      <c r="D40" s="199" t="s">
        <v>80</v>
      </c>
      <c r="E40" s="199"/>
      <c r="F40" s="216">
        <f>F41</f>
        <v>10000</v>
      </c>
      <c r="G40" s="216">
        <f>G41</f>
        <v>0</v>
      </c>
      <c r="H40" s="215">
        <f t="shared" si="0"/>
        <v>0</v>
      </c>
    </row>
    <row r="41" spans="1:8" ht="35.25" customHeight="1">
      <c r="A41" s="244" t="s">
        <v>18</v>
      </c>
      <c r="B41" s="199"/>
      <c r="C41" s="202"/>
      <c r="D41" s="199" t="s">
        <v>89</v>
      </c>
      <c r="E41" s="199"/>
      <c r="F41" s="216">
        <v>10000</v>
      </c>
      <c r="G41" s="216">
        <f>G42</f>
        <v>0</v>
      </c>
      <c r="H41" s="215">
        <f t="shared" si="0"/>
        <v>0</v>
      </c>
    </row>
    <row r="42" spans="1:8" ht="57.75" customHeight="1">
      <c r="A42" s="244" t="s">
        <v>158</v>
      </c>
      <c r="B42" s="220"/>
      <c r="C42" s="221"/>
      <c r="D42" s="220"/>
      <c r="E42" s="220">
        <v>200</v>
      </c>
      <c r="F42" s="216">
        <v>10000</v>
      </c>
      <c r="G42" s="216">
        <v>0</v>
      </c>
      <c r="H42" s="215">
        <f t="shared" si="0"/>
        <v>0</v>
      </c>
    </row>
    <row r="43" spans="1:8" ht="39" customHeight="1">
      <c r="A43" s="243" t="s">
        <v>142</v>
      </c>
      <c r="B43" s="222"/>
      <c r="C43" s="223" t="s">
        <v>141</v>
      </c>
      <c r="D43" s="222"/>
      <c r="E43" s="222"/>
      <c r="F43" s="214">
        <f>F44</f>
        <v>200000</v>
      </c>
      <c r="G43" s="214">
        <f>G44</f>
        <v>180842</v>
      </c>
      <c r="H43" s="215">
        <f t="shared" si="0"/>
        <v>0.90421</v>
      </c>
    </row>
    <row r="44" spans="1:8" ht="16.5" customHeight="1">
      <c r="A44" s="244" t="s">
        <v>2</v>
      </c>
      <c r="B44" s="199"/>
      <c r="C44" s="203"/>
      <c r="D44" s="199" t="s">
        <v>184</v>
      </c>
      <c r="E44" s="199"/>
      <c r="F44" s="216">
        <v>200000</v>
      </c>
      <c r="G44" s="216">
        <f>G46</f>
        <v>180842</v>
      </c>
      <c r="H44" s="215">
        <f t="shared" si="0"/>
        <v>0.90421</v>
      </c>
    </row>
    <row r="45" spans="1:8" ht="57" customHeight="1">
      <c r="A45" s="244" t="s">
        <v>17</v>
      </c>
      <c r="B45" s="199"/>
      <c r="C45" s="203"/>
      <c r="D45" s="199" t="s">
        <v>290</v>
      </c>
      <c r="E45" s="199"/>
      <c r="F45" s="216">
        <v>200000</v>
      </c>
      <c r="G45" s="216">
        <f>G46</f>
        <v>180842</v>
      </c>
      <c r="H45" s="215">
        <f t="shared" si="0"/>
        <v>0.90421</v>
      </c>
    </row>
    <row r="46" spans="1:8" ht="51.75" customHeight="1">
      <c r="A46" s="244" t="s">
        <v>17</v>
      </c>
      <c r="B46" s="199"/>
      <c r="C46" s="203"/>
      <c r="D46" s="199" t="s">
        <v>291</v>
      </c>
      <c r="E46" s="199"/>
      <c r="F46" s="216">
        <v>200000</v>
      </c>
      <c r="G46" s="216">
        <f>G47+G48</f>
        <v>180842</v>
      </c>
      <c r="H46" s="215">
        <f t="shared" si="0"/>
        <v>0.90421</v>
      </c>
    </row>
    <row r="47" spans="1:8" ht="56.25" customHeight="1">
      <c r="A47" s="244" t="s">
        <v>158</v>
      </c>
      <c r="B47" s="199"/>
      <c r="C47" s="202"/>
      <c r="D47" s="201"/>
      <c r="E47" s="199">
        <v>200</v>
      </c>
      <c r="F47" s="216">
        <v>190000</v>
      </c>
      <c r="G47" s="216">
        <v>177500</v>
      </c>
      <c r="H47" s="215">
        <f t="shared" si="0"/>
        <v>0.9342105263157895</v>
      </c>
    </row>
    <row r="48" spans="1:8" ht="27.75" customHeight="1">
      <c r="A48" s="244" t="s">
        <v>3</v>
      </c>
      <c r="B48" s="199"/>
      <c r="C48" s="202"/>
      <c r="D48" s="201"/>
      <c r="E48" s="199">
        <v>800</v>
      </c>
      <c r="F48" s="216">
        <v>10000</v>
      </c>
      <c r="G48" s="216">
        <v>3342</v>
      </c>
      <c r="H48" s="215">
        <f t="shared" si="0"/>
        <v>0.3342</v>
      </c>
    </row>
    <row r="49" spans="1:8" ht="74.25" customHeight="1">
      <c r="A49" s="243" t="s">
        <v>145</v>
      </c>
      <c r="B49" s="197"/>
      <c r="C49" s="202" t="s">
        <v>144</v>
      </c>
      <c r="D49" s="197"/>
      <c r="E49" s="197"/>
      <c r="F49" s="214">
        <f>F50</f>
        <v>10000</v>
      </c>
      <c r="G49" s="214">
        <f>G50</f>
        <v>0</v>
      </c>
      <c r="H49" s="215">
        <f t="shared" si="0"/>
        <v>0</v>
      </c>
    </row>
    <row r="50" spans="1:8" s="200" customFormat="1" ht="18.75" customHeight="1">
      <c r="A50" s="244" t="s">
        <v>2</v>
      </c>
      <c r="B50" s="199"/>
      <c r="C50" s="203"/>
      <c r="D50" s="199" t="s">
        <v>80</v>
      </c>
      <c r="E50" s="199"/>
      <c r="F50" s="216">
        <v>10000</v>
      </c>
      <c r="G50" s="216">
        <f>G51</f>
        <v>0</v>
      </c>
      <c r="H50" s="215">
        <f t="shared" si="0"/>
        <v>0</v>
      </c>
    </row>
    <row r="51" spans="1:8" ht="37.5" customHeight="1">
      <c r="A51" s="244" t="s">
        <v>128</v>
      </c>
      <c r="B51" s="199"/>
      <c r="C51" s="203"/>
      <c r="D51" s="199" t="s">
        <v>90</v>
      </c>
      <c r="E51" s="199"/>
      <c r="F51" s="216">
        <v>10000</v>
      </c>
      <c r="G51" s="216">
        <f>G52</f>
        <v>0</v>
      </c>
      <c r="H51" s="215">
        <f t="shared" si="0"/>
        <v>0</v>
      </c>
    </row>
    <row r="52" spans="1:8" ht="58.5" customHeight="1">
      <c r="A52" s="244" t="s">
        <v>158</v>
      </c>
      <c r="B52" s="199"/>
      <c r="C52" s="203"/>
      <c r="D52" s="199"/>
      <c r="E52" s="199">
        <v>200</v>
      </c>
      <c r="F52" s="216">
        <v>10000</v>
      </c>
      <c r="G52" s="216">
        <v>0</v>
      </c>
      <c r="H52" s="215">
        <f t="shared" si="0"/>
        <v>0</v>
      </c>
    </row>
    <row r="53" spans="1:9" ht="37.5" customHeight="1">
      <c r="A53" s="243" t="s">
        <v>8</v>
      </c>
      <c r="B53" s="197"/>
      <c r="C53" s="202" t="s">
        <v>29</v>
      </c>
      <c r="D53" s="197"/>
      <c r="E53" s="197"/>
      <c r="F53" s="214">
        <f>F54</f>
        <v>3000000</v>
      </c>
      <c r="G53" s="214">
        <f>G54</f>
        <v>927590.47</v>
      </c>
      <c r="H53" s="215">
        <f t="shared" si="0"/>
        <v>0.3091968233333333</v>
      </c>
      <c r="I53" s="200"/>
    </row>
    <row r="54" spans="1:8" ht="134.25" customHeight="1">
      <c r="A54" s="244" t="s">
        <v>292</v>
      </c>
      <c r="B54" s="199"/>
      <c r="C54" s="202"/>
      <c r="D54" s="199" t="s">
        <v>177</v>
      </c>
      <c r="E54" s="199"/>
      <c r="F54" s="216">
        <f>F60+F61+F62</f>
        <v>3000000</v>
      </c>
      <c r="G54" s="216">
        <f>G60+G61+G62</f>
        <v>927590.47</v>
      </c>
      <c r="H54" s="215">
        <f t="shared" si="0"/>
        <v>0.3091968233333333</v>
      </c>
    </row>
    <row r="55" spans="1:8" ht="33.75" customHeight="1" hidden="1">
      <c r="A55" s="243" t="s">
        <v>190</v>
      </c>
      <c r="B55" s="197"/>
      <c r="C55" s="202"/>
      <c r="D55" s="197" t="s">
        <v>293</v>
      </c>
      <c r="E55" s="197"/>
      <c r="F55" s="214">
        <v>2419835</v>
      </c>
      <c r="G55" s="214">
        <f>G56</f>
        <v>0</v>
      </c>
      <c r="H55" s="215">
        <f t="shared" si="0"/>
        <v>0</v>
      </c>
    </row>
    <row r="56" spans="1:8" ht="27" customHeight="1" hidden="1">
      <c r="A56" s="244" t="s">
        <v>85</v>
      </c>
      <c r="B56" s="199"/>
      <c r="C56" s="202"/>
      <c r="D56" s="201" t="s">
        <v>294</v>
      </c>
      <c r="E56" s="199"/>
      <c r="F56" s="216">
        <v>1120842</v>
      </c>
      <c r="G56" s="216">
        <f>G57</f>
        <v>0</v>
      </c>
      <c r="H56" s="215">
        <f t="shared" si="0"/>
        <v>0</v>
      </c>
    </row>
    <row r="57" spans="1:8" ht="50.25" customHeight="1" hidden="1">
      <c r="A57" s="244" t="s">
        <v>147</v>
      </c>
      <c r="B57" s="199"/>
      <c r="C57" s="202"/>
      <c r="D57" s="199" t="s">
        <v>173</v>
      </c>
      <c r="E57" s="199"/>
      <c r="F57" s="216"/>
      <c r="G57" s="216">
        <v>0</v>
      </c>
      <c r="H57" s="215" t="e">
        <f t="shared" si="0"/>
        <v>#DIV/0!</v>
      </c>
    </row>
    <row r="58" spans="1:8" ht="48" customHeight="1" hidden="1">
      <c r="A58" s="244" t="s">
        <v>196</v>
      </c>
      <c r="B58" s="199"/>
      <c r="C58" s="203"/>
      <c r="D58" s="199" t="s">
        <v>174</v>
      </c>
      <c r="E58" s="199"/>
      <c r="F58" s="216"/>
      <c r="G58" s="216">
        <f>G57</f>
        <v>0</v>
      </c>
      <c r="H58" s="215" t="e">
        <f t="shared" si="0"/>
        <v>#DIV/0!</v>
      </c>
    </row>
    <row r="59" spans="1:8" ht="33.75" customHeight="1" hidden="1">
      <c r="A59" s="246" t="s">
        <v>149</v>
      </c>
      <c r="B59" s="224"/>
      <c r="C59" s="225"/>
      <c r="D59" s="224" t="s">
        <v>148</v>
      </c>
      <c r="E59" s="224"/>
      <c r="F59" s="226"/>
      <c r="G59" s="226"/>
      <c r="H59" s="215" t="e">
        <f t="shared" si="0"/>
        <v>#DIV/0!</v>
      </c>
    </row>
    <row r="60" spans="1:8" ht="63" customHeight="1">
      <c r="A60" s="247" t="s">
        <v>295</v>
      </c>
      <c r="B60" s="224"/>
      <c r="C60" s="225"/>
      <c r="D60" s="224" t="s">
        <v>296</v>
      </c>
      <c r="E60" s="224"/>
      <c r="F60" s="226">
        <v>65000</v>
      </c>
      <c r="G60" s="226">
        <v>46195.39</v>
      </c>
      <c r="H60" s="215">
        <f t="shared" si="0"/>
        <v>0.7106983076923077</v>
      </c>
    </row>
    <row r="61" spans="1:8" ht="156.75" customHeight="1">
      <c r="A61" s="247" t="s">
        <v>331</v>
      </c>
      <c r="B61" s="224"/>
      <c r="C61" s="225"/>
      <c r="D61" s="224" t="s">
        <v>294</v>
      </c>
      <c r="E61" s="224"/>
      <c r="F61" s="226">
        <v>1701007</v>
      </c>
      <c r="G61" s="226">
        <v>881395.08</v>
      </c>
      <c r="H61" s="215">
        <f t="shared" si="0"/>
        <v>0.5181607600674188</v>
      </c>
    </row>
    <row r="62" spans="1:8" ht="63.75" customHeight="1">
      <c r="A62" s="248" t="s">
        <v>147</v>
      </c>
      <c r="B62" s="224"/>
      <c r="C62" s="225"/>
      <c r="D62" s="224" t="s">
        <v>297</v>
      </c>
      <c r="E62" s="224"/>
      <c r="F62" s="226">
        <v>1233993</v>
      </c>
      <c r="G62" s="226">
        <v>0</v>
      </c>
      <c r="H62" s="215">
        <f t="shared" si="0"/>
        <v>0</v>
      </c>
    </row>
    <row r="63" spans="1:8" ht="60.75" customHeight="1">
      <c r="A63" s="248" t="s">
        <v>158</v>
      </c>
      <c r="B63" s="224"/>
      <c r="C63" s="225"/>
      <c r="D63" s="224"/>
      <c r="E63" s="224">
        <v>200</v>
      </c>
      <c r="F63" s="226">
        <f>F60+F61+F62</f>
        <v>3000000</v>
      </c>
      <c r="G63" s="226">
        <f>G60+G61+G62</f>
        <v>927590.47</v>
      </c>
      <c r="H63" s="215">
        <f t="shared" si="0"/>
        <v>0.3091968233333333</v>
      </c>
    </row>
    <row r="64" spans="1:8" ht="38.25" customHeight="1">
      <c r="A64" s="243" t="s">
        <v>9</v>
      </c>
      <c r="B64" s="231"/>
      <c r="C64" s="232" t="s">
        <v>30</v>
      </c>
      <c r="D64" s="231"/>
      <c r="E64" s="231"/>
      <c r="F64" s="233">
        <f>F65</f>
        <v>59900</v>
      </c>
      <c r="G64" s="233">
        <f>G65</f>
        <v>8558</v>
      </c>
      <c r="H64" s="215">
        <f t="shared" si="0"/>
        <v>0.14287145242070118</v>
      </c>
    </row>
    <row r="65" spans="1:8" ht="57.75" customHeight="1">
      <c r="A65" s="244" t="s">
        <v>298</v>
      </c>
      <c r="B65" s="224"/>
      <c r="C65" s="225"/>
      <c r="D65" s="224" t="s">
        <v>182</v>
      </c>
      <c r="E65" s="224"/>
      <c r="F65" s="226">
        <f>F67+F69+F71</f>
        <v>59900</v>
      </c>
      <c r="G65" s="226">
        <f>G67+G69+G71</f>
        <v>8558</v>
      </c>
      <c r="H65" s="215">
        <f t="shared" si="0"/>
        <v>0.14287145242070118</v>
      </c>
    </row>
    <row r="66" spans="1:8" ht="46.5" customHeight="1" hidden="1">
      <c r="A66" s="244" t="s">
        <v>298</v>
      </c>
      <c r="B66" s="199"/>
      <c r="C66" s="203"/>
      <c r="D66" s="199" t="s">
        <v>299</v>
      </c>
      <c r="E66" s="199"/>
      <c r="F66" s="226">
        <v>59900</v>
      </c>
      <c r="G66" s="226">
        <f>G64</f>
        <v>8558</v>
      </c>
      <c r="H66" s="215">
        <f t="shared" si="0"/>
        <v>0.14287145242070118</v>
      </c>
    </row>
    <row r="67" spans="1:8" ht="92.25" customHeight="1">
      <c r="A67" s="246" t="s">
        <v>300</v>
      </c>
      <c r="B67" s="224"/>
      <c r="C67" s="225"/>
      <c r="D67" s="224" t="s">
        <v>301</v>
      </c>
      <c r="E67" s="224"/>
      <c r="F67" s="226">
        <f>F68</f>
        <v>13681</v>
      </c>
      <c r="G67" s="226">
        <f>G68</f>
        <v>3936</v>
      </c>
      <c r="H67" s="215">
        <f t="shared" si="0"/>
        <v>0.28769826767049195</v>
      </c>
    </row>
    <row r="68" spans="1:8" ht="23.25" customHeight="1">
      <c r="A68" s="246" t="s">
        <v>122</v>
      </c>
      <c r="B68" s="224"/>
      <c r="C68" s="225"/>
      <c r="D68" s="224"/>
      <c r="E68" s="224">
        <v>500</v>
      </c>
      <c r="F68" s="226">
        <v>13681</v>
      </c>
      <c r="G68" s="226">
        <v>3936</v>
      </c>
      <c r="H68" s="215">
        <f t="shared" si="0"/>
        <v>0.28769826767049195</v>
      </c>
    </row>
    <row r="69" spans="1:8" ht="114.75" customHeight="1">
      <c r="A69" s="246" t="s">
        <v>302</v>
      </c>
      <c r="B69" s="224"/>
      <c r="C69" s="225"/>
      <c r="D69" s="224" t="s">
        <v>303</v>
      </c>
      <c r="E69" s="224"/>
      <c r="F69" s="226">
        <f>F70</f>
        <v>4622</v>
      </c>
      <c r="G69" s="226">
        <f>G70</f>
        <v>4622</v>
      </c>
      <c r="H69" s="215">
        <f t="shared" si="0"/>
        <v>1</v>
      </c>
    </row>
    <row r="70" spans="1:8" ht="18.75">
      <c r="A70" s="244" t="s">
        <v>122</v>
      </c>
      <c r="B70" s="199"/>
      <c r="C70" s="203"/>
      <c r="D70" s="199"/>
      <c r="E70" s="199">
        <v>500</v>
      </c>
      <c r="F70" s="216">
        <v>4622</v>
      </c>
      <c r="G70" s="216">
        <v>4622</v>
      </c>
      <c r="H70" s="215">
        <f t="shared" si="0"/>
        <v>1</v>
      </c>
    </row>
    <row r="71" spans="1:8" ht="145.5" customHeight="1">
      <c r="A71" s="244" t="s">
        <v>304</v>
      </c>
      <c r="B71" s="199"/>
      <c r="C71" s="203"/>
      <c r="D71" s="199" t="s">
        <v>305</v>
      </c>
      <c r="E71" s="199"/>
      <c r="F71" s="216">
        <f>F72</f>
        <v>41597</v>
      </c>
      <c r="G71" s="216">
        <f>G72</f>
        <v>0</v>
      </c>
      <c r="H71" s="215">
        <f t="shared" si="0"/>
        <v>0</v>
      </c>
    </row>
    <row r="72" spans="1:8" ht="24" customHeight="1">
      <c r="A72" s="244" t="s">
        <v>122</v>
      </c>
      <c r="B72" s="199"/>
      <c r="C72" s="202"/>
      <c r="D72" s="201"/>
      <c r="E72" s="199">
        <v>500</v>
      </c>
      <c r="F72" s="216">
        <v>41597</v>
      </c>
      <c r="G72" s="216">
        <v>0</v>
      </c>
      <c r="H72" s="215">
        <f t="shared" si="0"/>
        <v>0</v>
      </c>
    </row>
    <row r="73" spans="1:8" ht="21.75" customHeight="1">
      <c r="A73" s="249" t="s">
        <v>10</v>
      </c>
      <c r="B73" s="197"/>
      <c r="C73" s="202" t="s">
        <v>31</v>
      </c>
      <c r="D73" s="197"/>
      <c r="E73" s="197"/>
      <c r="F73" s="214">
        <f>F74</f>
        <v>781000</v>
      </c>
      <c r="G73" s="214">
        <f>G74</f>
        <v>638112.72</v>
      </c>
      <c r="H73" s="215">
        <f aca="true" t="shared" si="1" ref="H73:H97">G73/F73</f>
        <v>0.8170457362355954</v>
      </c>
    </row>
    <row r="74" spans="1:8" ht="30" customHeight="1">
      <c r="A74" s="250" t="s">
        <v>2</v>
      </c>
      <c r="B74" s="199"/>
      <c r="C74" s="203"/>
      <c r="D74" s="199" t="s">
        <v>80</v>
      </c>
      <c r="E74" s="199"/>
      <c r="F74" s="216">
        <f>F75+F77+F79</f>
        <v>781000</v>
      </c>
      <c r="G74" s="216">
        <f>G75+G77+G79</f>
        <v>638112.72</v>
      </c>
      <c r="H74" s="215">
        <f t="shared" si="1"/>
        <v>0.8170457362355954</v>
      </c>
    </row>
    <row r="75" spans="1:8" ht="109.5" customHeight="1">
      <c r="A75" s="244" t="s">
        <v>306</v>
      </c>
      <c r="B75" s="199"/>
      <c r="C75" s="203"/>
      <c r="D75" s="199" t="s">
        <v>112</v>
      </c>
      <c r="E75" s="199"/>
      <c r="F75" s="216">
        <f>F76</f>
        <v>240000</v>
      </c>
      <c r="G75" s="216">
        <f>G76</f>
        <v>123671.76</v>
      </c>
      <c r="H75" s="215">
        <f t="shared" si="1"/>
        <v>0.515299</v>
      </c>
    </row>
    <row r="76" spans="1:8" ht="61.5" customHeight="1">
      <c r="A76" s="244" t="s">
        <v>158</v>
      </c>
      <c r="B76" s="199"/>
      <c r="C76" s="199"/>
      <c r="D76" s="201"/>
      <c r="E76" s="199">
        <v>200</v>
      </c>
      <c r="F76" s="216">
        <v>240000</v>
      </c>
      <c r="G76" s="216">
        <v>123671.76</v>
      </c>
      <c r="H76" s="215">
        <f t="shared" si="1"/>
        <v>0.515299</v>
      </c>
    </row>
    <row r="77" spans="1:8" ht="55.5" customHeight="1">
      <c r="A77" s="244" t="s">
        <v>94</v>
      </c>
      <c r="B77" s="199"/>
      <c r="C77" s="199"/>
      <c r="D77" s="199" t="s">
        <v>307</v>
      </c>
      <c r="E77" s="199"/>
      <c r="F77" s="216">
        <f>F78</f>
        <v>10000</v>
      </c>
      <c r="G77" s="216">
        <f>G78</f>
        <v>4339.46</v>
      </c>
      <c r="H77" s="215">
        <f t="shared" si="1"/>
        <v>0.433946</v>
      </c>
    </row>
    <row r="78" spans="1:8" ht="66" customHeight="1">
      <c r="A78" s="251" t="s">
        <v>158</v>
      </c>
      <c r="B78" s="199"/>
      <c r="C78" s="199"/>
      <c r="D78" s="199"/>
      <c r="E78" s="199">
        <v>200</v>
      </c>
      <c r="F78" s="216">
        <v>10000</v>
      </c>
      <c r="G78" s="216">
        <v>4339.46</v>
      </c>
      <c r="H78" s="215">
        <f t="shared" si="1"/>
        <v>0.433946</v>
      </c>
    </row>
    <row r="79" spans="1:8" ht="55.5" customHeight="1">
      <c r="A79" s="244" t="s">
        <v>308</v>
      </c>
      <c r="B79" s="199"/>
      <c r="C79" s="199"/>
      <c r="D79" s="199" t="s">
        <v>309</v>
      </c>
      <c r="E79" s="199"/>
      <c r="F79" s="216">
        <f>F80</f>
        <v>531000</v>
      </c>
      <c r="G79" s="216">
        <f>G80</f>
        <v>510101.5</v>
      </c>
      <c r="H79" s="215">
        <f t="shared" si="1"/>
        <v>0.9606431261770245</v>
      </c>
    </row>
    <row r="80" spans="1:8" ht="57" customHeight="1">
      <c r="A80" s="244" t="s">
        <v>158</v>
      </c>
      <c r="B80" s="199"/>
      <c r="C80" s="199"/>
      <c r="D80" s="199"/>
      <c r="E80" s="227">
        <v>200</v>
      </c>
      <c r="F80" s="216">
        <v>531000</v>
      </c>
      <c r="G80" s="216">
        <v>510101.5</v>
      </c>
      <c r="H80" s="215">
        <f t="shared" si="1"/>
        <v>0.9606431261770245</v>
      </c>
    </row>
    <row r="81" spans="1:8" ht="22.5" customHeight="1">
      <c r="A81" s="249" t="s">
        <v>12</v>
      </c>
      <c r="B81" s="235"/>
      <c r="C81" s="236" t="s">
        <v>32</v>
      </c>
      <c r="D81" s="235"/>
      <c r="E81" s="235"/>
      <c r="F81" s="237">
        <f>F82</f>
        <v>200000</v>
      </c>
      <c r="G81" s="237">
        <f>G82</f>
        <v>0</v>
      </c>
      <c r="H81" s="215">
        <f t="shared" si="1"/>
        <v>0</v>
      </c>
    </row>
    <row r="82" spans="1:8" ht="78.75" customHeight="1">
      <c r="A82" s="250" t="s">
        <v>310</v>
      </c>
      <c r="B82" s="228"/>
      <c r="C82" s="229"/>
      <c r="D82" s="228" t="s">
        <v>183</v>
      </c>
      <c r="E82" s="228"/>
      <c r="F82" s="238">
        <f>F90</f>
        <v>200000</v>
      </c>
      <c r="G82" s="238">
        <f>G90</f>
        <v>0</v>
      </c>
      <c r="H82" s="215">
        <f t="shared" si="1"/>
        <v>0</v>
      </c>
    </row>
    <row r="83" spans="1:8" ht="119.25" customHeight="1" hidden="1">
      <c r="A83" s="252" t="s">
        <v>311</v>
      </c>
      <c r="B83" s="198"/>
      <c r="C83" s="204"/>
      <c r="D83" s="199" t="s">
        <v>312</v>
      </c>
      <c r="E83" s="199"/>
      <c r="F83" s="238">
        <v>200000</v>
      </c>
      <c r="G83" s="216">
        <v>0</v>
      </c>
      <c r="H83" s="215">
        <f t="shared" si="1"/>
        <v>0</v>
      </c>
    </row>
    <row r="84" spans="1:8" ht="217.5" customHeight="1" hidden="1">
      <c r="A84" s="244" t="s">
        <v>3</v>
      </c>
      <c r="B84" s="198"/>
      <c r="C84" s="204"/>
      <c r="D84" s="199"/>
      <c r="E84" s="199">
        <v>200</v>
      </c>
      <c r="F84" s="238">
        <v>200000</v>
      </c>
      <c r="G84" s="216">
        <v>0</v>
      </c>
      <c r="H84" s="215">
        <f t="shared" si="1"/>
        <v>0</v>
      </c>
    </row>
    <row r="85" spans="1:8" ht="112.5" hidden="1">
      <c r="A85" s="252" t="s">
        <v>134</v>
      </c>
      <c r="B85" s="198"/>
      <c r="C85" s="204"/>
      <c r="D85" s="199" t="s">
        <v>115</v>
      </c>
      <c r="E85" s="199"/>
      <c r="F85" s="238">
        <v>200000</v>
      </c>
      <c r="G85" s="216">
        <v>0</v>
      </c>
      <c r="H85" s="215">
        <f t="shared" si="1"/>
        <v>0</v>
      </c>
    </row>
    <row r="86" spans="1:8" ht="118.5" customHeight="1" hidden="1">
      <c r="A86" s="252" t="s">
        <v>11</v>
      </c>
      <c r="B86" s="199"/>
      <c r="C86" s="203"/>
      <c r="D86" s="199"/>
      <c r="E86" s="199">
        <v>400</v>
      </c>
      <c r="F86" s="238">
        <v>200000</v>
      </c>
      <c r="G86" s="216">
        <v>0</v>
      </c>
      <c r="H86" s="215">
        <f t="shared" si="1"/>
        <v>0</v>
      </c>
    </row>
    <row r="87" spans="1:8" ht="108" customHeight="1" hidden="1">
      <c r="A87" s="252" t="s">
        <v>176</v>
      </c>
      <c r="B87" s="199"/>
      <c r="C87" s="203"/>
      <c r="D87" s="199" t="s">
        <v>175</v>
      </c>
      <c r="E87" s="199"/>
      <c r="F87" s="238">
        <v>200000</v>
      </c>
      <c r="G87" s="216">
        <v>0</v>
      </c>
      <c r="H87" s="215">
        <f t="shared" si="1"/>
        <v>0</v>
      </c>
    </row>
    <row r="88" spans="1:8" ht="56.25" hidden="1">
      <c r="A88" s="252" t="s">
        <v>158</v>
      </c>
      <c r="B88" s="199"/>
      <c r="C88" s="203"/>
      <c r="D88" s="199"/>
      <c r="E88" s="199">
        <v>200</v>
      </c>
      <c r="F88" s="238">
        <v>200000</v>
      </c>
      <c r="G88" s="216"/>
      <c r="H88" s="215">
        <f t="shared" si="1"/>
        <v>0</v>
      </c>
    </row>
    <row r="89" spans="1:8" ht="125.25" customHeight="1" hidden="1">
      <c r="A89" s="252" t="s">
        <v>13</v>
      </c>
      <c r="B89" s="199"/>
      <c r="C89" s="203" t="s">
        <v>33</v>
      </c>
      <c r="D89" s="199"/>
      <c r="E89" s="199"/>
      <c r="F89" s="238">
        <v>200000</v>
      </c>
      <c r="G89" s="216">
        <v>0</v>
      </c>
      <c r="H89" s="215">
        <f t="shared" si="1"/>
        <v>0</v>
      </c>
    </row>
    <row r="90" spans="1:8" ht="117.75" customHeight="1">
      <c r="A90" s="244" t="s">
        <v>311</v>
      </c>
      <c r="B90" s="199"/>
      <c r="C90" s="203"/>
      <c r="D90" s="199" t="s">
        <v>312</v>
      </c>
      <c r="E90" s="199"/>
      <c r="F90" s="238">
        <f>F91</f>
        <v>200000</v>
      </c>
      <c r="G90" s="216">
        <f>G91</f>
        <v>0</v>
      </c>
      <c r="H90" s="215">
        <f t="shared" si="1"/>
        <v>0</v>
      </c>
    </row>
    <row r="91" spans="1:8" ht="57" customHeight="1">
      <c r="A91" s="244" t="s">
        <v>158</v>
      </c>
      <c r="B91" s="199"/>
      <c r="C91" s="203"/>
      <c r="D91" s="199"/>
      <c r="E91" s="199">
        <v>200</v>
      </c>
      <c r="F91" s="238">
        <v>200000</v>
      </c>
      <c r="G91" s="216">
        <v>0</v>
      </c>
      <c r="H91" s="215">
        <f t="shared" si="1"/>
        <v>0</v>
      </c>
    </row>
    <row r="92" spans="1:8" ht="22.5" customHeight="1">
      <c r="A92" s="243" t="s">
        <v>13</v>
      </c>
      <c r="B92" s="197"/>
      <c r="C92" s="202" t="s">
        <v>33</v>
      </c>
      <c r="D92" s="197"/>
      <c r="E92" s="197"/>
      <c r="F92" s="214">
        <f>F93+F100+F104</f>
        <v>1663202.08</v>
      </c>
      <c r="G92" s="214">
        <f>G93+G100+G104</f>
        <v>325144.05</v>
      </c>
      <c r="H92" s="215">
        <f t="shared" si="1"/>
        <v>0.19549281107200153</v>
      </c>
    </row>
    <row r="93" spans="1:8" ht="22.5" customHeight="1">
      <c r="A93" s="244" t="s">
        <v>2</v>
      </c>
      <c r="B93" s="197"/>
      <c r="C93" s="202"/>
      <c r="D93" s="199" t="s">
        <v>80</v>
      </c>
      <c r="E93" s="197"/>
      <c r="F93" s="216">
        <f>F94+F96+F98</f>
        <v>1468627.6800000002</v>
      </c>
      <c r="G93" s="214">
        <f>G94+G96+G98</f>
        <v>325144.05</v>
      </c>
      <c r="H93" s="215">
        <f t="shared" si="1"/>
        <v>0.22139311033549358</v>
      </c>
    </row>
    <row r="94" spans="1:8" ht="21" customHeight="1">
      <c r="A94" s="244" t="s">
        <v>14</v>
      </c>
      <c r="B94" s="197"/>
      <c r="C94" s="202"/>
      <c r="D94" s="75" t="s">
        <v>313</v>
      </c>
      <c r="E94" s="199"/>
      <c r="F94" s="216">
        <f>F95</f>
        <v>700000</v>
      </c>
      <c r="G94" s="216">
        <f>G95</f>
        <v>206777.15</v>
      </c>
      <c r="H94" s="215">
        <f t="shared" si="1"/>
        <v>0.29539592857142855</v>
      </c>
    </row>
    <row r="95" spans="1:8" ht="56.25" customHeight="1">
      <c r="A95" s="244" t="s">
        <v>158</v>
      </c>
      <c r="B95" s="197"/>
      <c r="C95" s="202"/>
      <c r="D95" s="75"/>
      <c r="E95" s="199">
        <v>200</v>
      </c>
      <c r="F95" s="216">
        <v>700000</v>
      </c>
      <c r="G95" s="216">
        <v>206777.15</v>
      </c>
      <c r="H95" s="215">
        <f t="shared" si="1"/>
        <v>0.29539592857142855</v>
      </c>
    </row>
    <row r="96" spans="1:8" ht="19.5" customHeight="1">
      <c r="A96" s="244" t="s">
        <v>15</v>
      </c>
      <c r="B96" s="199"/>
      <c r="C96" s="203"/>
      <c r="D96" s="199" t="s">
        <v>314</v>
      </c>
      <c r="E96" s="199"/>
      <c r="F96" s="216">
        <f>F97</f>
        <v>200000</v>
      </c>
      <c r="G96" s="216">
        <f>G97</f>
        <v>16815.12</v>
      </c>
      <c r="H96" s="215">
        <f t="shared" si="1"/>
        <v>0.0840756</v>
      </c>
    </row>
    <row r="97" spans="1:8" ht="55.5" customHeight="1">
      <c r="A97" s="244" t="s">
        <v>158</v>
      </c>
      <c r="B97" s="199"/>
      <c r="C97" s="203"/>
      <c r="D97" s="199"/>
      <c r="E97" s="199">
        <v>200</v>
      </c>
      <c r="F97" s="216">
        <v>200000</v>
      </c>
      <c r="G97" s="216">
        <v>16815.12</v>
      </c>
      <c r="H97" s="215">
        <f t="shared" si="1"/>
        <v>0.0840756</v>
      </c>
    </row>
    <row r="98" spans="1:8" ht="36.75" customHeight="1">
      <c r="A98" s="244" t="s">
        <v>16</v>
      </c>
      <c r="B98" s="199"/>
      <c r="C98" s="203"/>
      <c r="D98" s="199" t="s">
        <v>315</v>
      </c>
      <c r="E98" s="199"/>
      <c r="F98" s="216">
        <f>F99</f>
        <v>568627.68</v>
      </c>
      <c r="G98" s="216">
        <f>G99</f>
        <v>101551.78</v>
      </c>
      <c r="H98" s="215">
        <f aca="true" t="shared" si="2" ref="H98:H110">G98/F98</f>
        <v>0.17859098945024976</v>
      </c>
    </row>
    <row r="99" spans="1:8" ht="58.5" customHeight="1">
      <c r="A99" s="244" t="s">
        <v>158</v>
      </c>
      <c r="B99" s="199"/>
      <c r="C99" s="203"/>
      <c r="D99" s="199"/>
      <c r="E99" s="199">
        <v>200</v>
      </c>
      <c r="F99" s="216">
        <v>568627.68</v>
      </c>
      <c r="G99" s="216">
        <v>101551.78</v>
      </c>
      <c r="H99" s="215">
        <f t="shared" si="2"/>
        <v>0.17859098945024976</v>
      </c>
    </row>
    <row r="100" spans="1:8" ht="60.75" customHeight="1">
      <c r="A100" s="244" t="s">
        <v>316</v>
      </c>
      <c r="B100" s="199"/>
      <c r="C100" s="203"/>
      <c r="D100" s="199" t="s">
        <v>330</v>
      </c>
      <c r="E100" s="199"/>
      <c r="F100" s="216">
        <f aca="true" t="shared" si="3" ref="F100:G102">F101</f>
        <v>184574.4</v>
      </c>
      <c r="G100" s="216">
        <f t="shared" si="3"/>
        <v>0</v>
      </c>
      <c r="H100" s="215">
        <f t="shared" si="2"/>
        <v>0</v>
      </c>
    </row>
    <row r="101" spans="1:8" ht="55.5" customHeight="1">
      <c r="A101" s="244" t="s">
        <v>316</v>
      </c>
      <c r="B101" s="199"/>
      <c r="C101" s="203"/>
      <c r="D101" s="199" t="s">
        <v>317</v>
      </c>
      <c r="E101" s="199"/>
      <c r="F101" s="216">
        <f t="shared" si="3"/>
        <v>184574.4</v>
      </c>
      <c r="G101" s="216">
        <f t="shared" si="3"/>
        <v>0</v>
      </c>
      <c r="H101" s="215">
        <f t="shared" si="2"/>
        <v>0</v>
      </c>
    </row>
    <row r="102" spans="1:8" ht="93.75" customHeight="1">
      <c r="A102" s="244" t="s">
        <v>318</v>
      </c>
      <c r="B102" s="199"/>
      <c r="C102" s="203"/>
      <c r="D102" s="199" t="s">
        <v>319</v>
      </c>
      <c r="E102" s="199"/>
      <c r="F102" s="216">
        <f t="shared" si="3"/>
        <v>184574.4</v>
      </c>
      <c r="G102" s="216">
        <f t="shared" si="3"/>
        <v>0</v>
      </c>
      <c r="H102" s="215">
        <f t="shared" si="2"/>
        <v>0</v>
      </c>
    </row>
    <row r="103" spans="1:8" ht="63.75" customHeight="1">
      <c r="A103" s="244" t="s">
        <v>158</v>
      </c>
      <c r="B103" s="199"/>
      <c r="C103" s="203"/>
      <c r="D103" s="199"/>
      <c r="E103" s="199">
        <v>200</v>
      </c>
      <c r="F103" s="216">
        <v>184574.4</v>
      </c>
      <c r="G103" s="216">
        <v>0</v>
      </c>
      <c r="H103" s="215">
        <f t="shared" si="2"/>
        <v>0</v>
      </c>
    </row>
    <row r="104" spans="1:8" ht="74.25" customHeight="1">
      <c r="A104" s="244" t="s">
        <v>320</v>
      </c>
      <c r="B104" s="199"/>
      <c r="C104" s="203"/>
      <c r="D104" s="199" t="s">
        <v>185</v>
      </c>
      <c r="E104" s="199"/>
      <c r="F104" s="216">
        <f>F105</f>
        <v>10000</v>
      </c>
      <c r="G104" s="216">
        <f>G105</f>
        <v>0</v>
      </c>
      <c r="H104" s="215">
        <f t="shared" si="2"/>
        <v>0</v>
      </c>
    </row>
    <row r="105" spans="1:8" ht="111" customHeight="1">
      <c r="A105" s="244" t="s">
        <v>321</v>
      </c>
      <c r="B105" s="199"/>
      <c r="C105" s="203"/>
      <c r="D105" s="199" t="s">
        <v>322</v>
      </c>
      <c r="E105" s="199"/>
      <c r="F105" s="216">
        <f>F106</f>
        <v>10000</v>
      </c>
      <c r="G105" s="216">
        <f>G106</f>
        <v>0</v>
      </c>
      <c r="H105" s="215">
        <f t="shared" si="2"/>
        <v>0</v>
      </c>
    </row>
    <row r="106" spans="1:8" ht="57.75" customHeight="1">
      <c r="A106" s="244" t="s">
        <v>158</v>
      </c>
      <c r="B106" s="199"/>
      <c r="C106" s="203"/>
      <c r="D106" s="199"/>
      <c r="E106" s="199">
        <v>200</v>
      </c>
      <c r="F106" s="216">
        <v>10000</v>
      </c>
      <c r="G106" s="216">
        <v>0</v>
      </c>
      <c r="H106" s="215">
        <f t="shared" si="2"/>
        <v>0</v>
      </c>
    </row>
    <row r="107" spans="1:8" ht="18.75" customHeight="1">
      <c r="A107" s="243" t="s">
        <v>19</v>
      </c>
      <c r="B107" s="199"/>
      <c r="C107" s="202" t="s">
        <v>35</v>
      </c>
      <c r="D107" s="197"/>
      <c r="E107" s="234"/>
      <c r="F107" s="214">
        <f aca="true" t="shared" si="4" ref="F107:G109">F108</f>
        <v>60000</v>
      </c>
      <c r="G107" s="214">
        <f t="shared" si="4"/>
        <v>7000</v>
      </c>
      <c r="H107" s="215">
        <f t="shared" si="2"/>
        <v>0.11666666666666667</v>
      </c>
    </row>
    <row r="108" spans="1:8" ht="23.25" customHeight="1">
      <c r="A108" s="244" t="s">
        <v>2</v>
      </c>
      <c r="B108" s="199"/>
      <c r="C108" s="203"/>
      <c r="D108" s="199" t="s">
        <v>323</v>
      </c>
      <c r="E108" s="227"/>
      <c r="F108" s="216">
        <f t="shared" si="4"/>
        <v>60000</v>
      </c>
      <c r="G108" s="216">
        <f t="shared" si="4"/>
        <v>7000</v>
      </c>
      <c r="H108" s="215">
        <f t="shared" si="2"/>
        <v>0.11666666666666667</v>
      </c>
    </row>
    <row r="109" spans="1:8" ht="33.75" customHeight="1">
      <c r="A109" s="244" t="s">
        <v>329</v>
      </c>
      <c r="B109" s="199"/>
      <c r="C109" s="203"/>
      <c r="D109" s="199" t="s">
        <v>324</v>
      </c>
      <c r="E109" s="227"/>
      <c r="F109" s="226">
        <f t="shared" si="4"/>
        <v>60000</v>
      </c>
      <c r="G109" s="226">
        <f t="shared" si="4"/>
        <v>7000</v>
      </c>
      <c r="H109" s="215">
        <f t="shared" si="2"/>
        <v>0.11666666666666667</v>
      </c>
    </row>
    <row r="110" spans="1:8" ht="29.25" customHeight="1">
      <c r="A110" s="244" t="s">
        <v>122</v>
      </c>
      <c r="B110" s="199"/>
      <c r="C110" s="203"/>
      <c r="D110" s="199"/>
      <c r="E110" s="199">
        <v>500</v>
      </c>
      <c r="F110" s="226">
        <v>60000</v>
      </c>
      <c r="G110" s="226">
        <v>7000</v>
      </c>
      <c r="H110" s="215">
        <f t="shared" si="2"/>
        <v>0.11666666666666667</v>
      </c>
    </row>
    <row r="111" spans="1:8" ht="23.25" customHeight="1">
      <c r="A111" s="243" t="s">
        <v>325</v>
      </c>
      <c r="B111" s="197"/>
      <c r="C111" s="202" t="s">
        <v>278</v>
      </c>
      <c r="D111" s="197"/>
      <c r="E111" s="197"/>
      <c r="F111" s="214">
        <f aca="true" t="shared" si="5" ref="F111:G113">F112</f>
        <v>135000</v>
      </c>
      <c r="G111" s="214">
        <f t="shared" si="5"/>
        <v>62640</v>
      </c>
      <c r="H111" s="215">
        <f aca="true" t="shared" si="6" ref="H111:H120">G111/F111</f>
        <v>0.464</v>
      </c>
    </row>
    <row r="112" spans="1:8" ht="21.75" customHeight="1">
      <c r="A112" s="244" t="s">
        <v>2</v>
      </c>
      <c r="B112" s="199"/>
      <c r="C112" s="203"/>
      <c r="D112" s="199" t="s">
        <v>80</v>
      </c>
      <c r="E112" s="199"/>
      <c r="F112" s="216">
        <f t="shared" si="5"/>
        <v>135000</v>
      </c>
      <c r="G112" s="216">
        <f t="shared" si="5"/>
        <v>62640</v>
      </c>
      <c r="H112" s="215">
        <f t="shared" si="6"/>
        <v>0.464</v>
      </c>
    </row>
    <row r="113" spans="1:8" ht="54" customHeight="1">
      <c r="A113" s="244" t="s">
        <v>279</v>
      </c>
      <c r="B113" s="199"/>
      <c r="C113" s="203"/>
      <c r="D113" s="199" t="s">
        <v>326</v>
      </c>
      <c r="E113" s="199"/>
      <c r="F113" s="216">
        <f t="shared" si="5"/>
        <v>135000</v>
      </c>
      <c r="G113" s="216">
        <f t="shared" si="5"/>
        <v>62640</v>
      </c>
      <c r="H113" s="215">
        <f t="shared" si="6"/>
        <v>0.464</v>
      </c>
    </row>
    <row r="114" spans="1:8" ht="33" customHeight="1">
      <c r="A114" s="244" t="s">
        <v>116</v>
      </c>
      <c r="B114" s="199"/>
      <c r="C114" s="203"/>
      <c r="D114" s="199"/>
      <c r="E114" s="199">
        <v>300</v>
      </c>
      <c r="F114" s="216">
        <v>135000</v>
      </c>
      <c r="G114" s="216">
        <v>62640</v>
      </c>
      <c r="H114" s="215">
        <f t="shared" si="6"/>
        <v>0.464</v>
      </c>
    </row>
    <row r="115" spans="1:8" ht="22.5" customHeight="1">
      <c r="A115" s="243" t="s">
        <v>157</v>
      </c>
      <c r="B115" s="199"/>
      <c r="C115" s="202">
        <v>1102</v>
      </c>
      <c r="D115" s="197"/>
      <c r="E115" s="197"/>
      <c r="F115" s="214">
        <f aca="true" t="shared" si="7" ref="F115:G117">F116</f>
        <v>30000</v>
      </c>
      <c r="G115" s="214">
        <f t="shared" si="7"/>
        <v>9172.28</v>
      </c>
      <c r="H115" s="215">
        <f t="shared" si="6"/>
        <v>0.30574266666666666</v>
      </c>
    </row>
    <row r="116" spans="1:8" ht="22.5" customHeight="1">
      <c r="A116" s="244" t="s">
        <v>2</v>
      </c>
      <c r="B116" s="199"/>
      <c r="C116" s="203"/>
      <c r="D116" s="199" t="s">
        <v>323</v>
      </c>
      <c r="E116" s="199"/>
      <c r="F116" s="216">
        <f t="shared" si="7"/>
        <v>30000</v>
      </c>
      <c r="G116" s="216">
        <f t="shared" si="7"/>
        <v>9172.28</v>
      </c>
      <c r="H116" s="215">
        <f t="shared" si="6"/>
        <v>0.30574266666666666</v>
      </c>
    </row>
    <row r="117" spans="1:8" ht="39" customHeight="1">
      <c r="A117" s="244" t="s">
        <v>91</v>
      </c>
      <c r="B117" s="199"/>
      <c r="C117" s="203"/>
      <c r="D117" s="199" t="s">
        <v>327</v>
      </c>
      <c r="E117" s="199"/>
      <c r="F117" s="216">
        <f t="shared" si="7"/>
        <v>30000</v>
      </c>
      <c r="G117" s="216">
        <f t="shared" si="7"/>
        <v>9172.28</v>
      </c>
      <c r="H117" s="215">
        <f t="shared" si="6"/>
        <v>0.30574266666666666</v>
      </c>
    </row>
    <row r="118" spans="1:8" ht="54" customHeight="1">
      <c r="A118" s="244" t="s">
        <v>158</v>
      </c>
      <c r="B118" s="199"/>
      <c r="C118" s="203"/>
      <c r="D118" s="199"/>
      <c r="E118" s="199">
        <v>200</v>
      </c>
      <c r="F118" s="216">
        <v>30000</v>
      </c>
      <c r="G118" s="216">
        <v>9172.28</v>
      </c>
      <c r="H118" s="215">
        <f t="shared" si="6"/>
        <v>0.30574266666666666</v>
      </c>
    </row>
    <row r="119" spans="1:8" ht="47.25" customHeight="1" hidden="1">
      <c r="A119" s="253" t="e">
        <f>'прил 3'!#REF!</f>
        <v>#REF!</v>
      </c>
      <c r="B119" s="205"/>
      <c r="C119" s="197">
        <v>1301</v>
      </c>
      <c r="D119" s="205"/>
      <c r="E119" s="205"/>
      <c r="F119" s="230" t="e">
        <f>#REF!</f>
        <v>#REF!</v>
      </c>
      <c r="G119" s="230" t="e">
        <f>#REF!</f>
        <v>#REF!</v>
      </c>
      <c r="H119" s="215" t="e">
        <f t="shared" si="6"/>
        <v>#REF!</v>
      </c>
    </row>
    <row r="120" spans="1:8" ht="18.75">
      <c r="A120" s="243" t="s">
        <v>21</v>
      </c>
      <c r="B120" s="197"/>
      <c r="C120" s="202"/>
      <c r="D120" s="197"/>
      <c r="E120" s="197"/>
      <c r="F120" s="214">
        <f>F8</f>
        <v>10845414.08</v>
      </c>
      <c r="G120" s="214">
        <f>G8</f>
        <v>4246084.569999999</v>
      </c>
      <c r="H120" s="215">
        <f t="shared" si="6"/>
        <v>0.3915096776092849</v>
      </c>
    </row>
    <row r="121" ht="18.75">
      <c r="A121" s="195"/>
    </row>
    <row r="122" ht="18.75">
      <c r="A122" s="195"/>
    </row>
  </sheetData>
  <sheetProtection/>
  <mergeCells count="8">
    <mergeCell ref="A5:H5"/>
    <mergeCell ref="G6:G7"/>
    <mergeCell ref="H6:H7"/>
    <mergeCell ref="F6:F7"/>
    <mergeCell ref="B6:B7"/>
    <mergeCell ref="C6:C7"/>
    <mergeCell ref="D6:D7"/>
    <mergeCell ref="E6:E7"/>
  </mergeCells>
  <printOptions horizontalCentered="1"/>
  <pageMargins left="0.1968503937007874" right="0" top="0" bottom="0" header="0" footer="0"/>
  <pageSetup fitToHeight="6" fitToWidth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11.33203125" style="0" customWidth="1"/>
    <col min="2" max="2" width="86" style="0" customWidth="1"/>
    <col min="3" max="3" width="54" style="0" customWidth="1"/>
  </cols>
  <sheetData>
    <row r="1" spans="1:3" ht="16.5">
      <c r="A1" s="71"/>
      <c r="B1" s="71"/>
      <c r="C1" s="77" t="s">
        <v>124</v>
      </c>
    </row>
    <row r="2" spans="1:3" ht="16.5">
      <c r="A2" s="71"/>
      <c r="B2" s="71"/>
      <c r="C2" s="77" t="str">
        <f>Прил1!F2</f>
        <v>к  Постановлению Администрации АСП</v>
      </c>
    </row>
    <row r="3" spans="1:3" ht="16.5">
      <c r="A3" s="71"/>
      <c r="B3" s="71"/>
      <c r="C3" s="77" t="str">
        <f>Прил1!F3</f>
        <v>от 12.07.2021 № 97</v>
      </c>
    </row>
    <row r="4" spans="1:3" ht="15.75">
      <c r="A4" s="74"/>
      <c r="B4" s="71"/>
      <c r="C4" s="71"/>
    </row>
    <row r="5" spans="1:3" ht="42" customHeight="1">
      <c r="A5" s="284" t="s">
        <v>125</v>
      </c>
      <c r="B5" s="284"/>
      <c r="C5" s="284"/>
    </row>
    <row r="6" spans="1:3" ht="15.75">
      <c r="A6" s="72"/>
      <c r="B6" s="71"/>
      <c r="C6" s="71"/>
    </row>
    <row r="7" spans="1:3" ht="16.5">
      <c r="A7" s="75" t="s">
        <v>126</v>
      </c>
      <c r="B7" s="75" t="s">
        <v>0</v>
      </c>
      <c r="C7" s="75" t="s">
        <v>127</v>
      </c>
    </row>
    <row r="8" spans="1:3" ht="42" customHeight="1">
      <c r="A8" s="75">
        <v>1</v>
      </c>
      <c r="B8" s="76" t="s">
        <v>180</v>
      </c>
      <c r="C8" s="75">
        <v>995</v>
      </c>
    </row>
  </sheetData>
  <sheetProtection/>
  <mergeCells count="1"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0" zoomScaleNormal="70" workbookViewId="0" topLeftCell="A1">
      <selection activeCell="D9" sqref="D9"/>
    </sheetView>
  </sheetViews>
  <sheetFormatPr defaultColWidth="9.33203125" defaultRowHeight="11.25"/>
  <cols>
    <col min="1" max="1" width="52.66015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015625" style="21" customWidth="1"/>
    <col min="6" max="6" width="24.33203125" style="21" customWidth="1"/>
    <col min="7" max="16384" width="9.33203125" style="21" customWidth="1"/>
  </cols>
  <sheetData>
    <row r="1" ht="15.75">
      <c r="E1" s="93" t="s">
        <v>206</v>
      </c>
    </row>
    <row r="2" ht="15.75">
      <c r="E2" s="64" t="str">
        <f>Прил1!F2</f>
        <v>к  Постановлению Администрации АСП</v>
      </c>
    </row>
    <row r="3" ht="15.75">
      <c r="E3" s="5" t="str">
        <f>Прил1!F3</f>
        <v>от 12.07.2021 № 97</v>
      </c>
    </row>
    <row r="4" ht="15.75">
      <c r="A4" s="5"/>
    </row>
    <row r="5" spans="1:5" ht="45" customHeight="1">
      <c r="A5" s="285" t="s">
        <v>357</v>
      </c>
      <c r="B5" s="286"/>
      <c r="C5" s="286"/>
      <c r="D5" s="286"/>
      <c r="E5" s="286"/>
    </row>
    <row r="6" spans="1:6" ht="23.25" customHeight="1">
      <c r="A6" s="268" t="s">
        <v>106</v>
      </c>
      <c r="B6" s="268" t="s">
        <v>107</v>
      </c>
      <c r="C6" s="7" t="s">
        <v>259</v>
      </c>
      <c r="D6" s="105" t="s">
        <v>361</v>
      </c>
      <c r="E6" s="105" t="s">
        <v>207</v>
      </c>
      <c r="F6" s="30"/>
    </row>
    <row r="7" spans="1:6" ht="15.75">
      <c r="A7" s="268"/>
      <c r="B7" s="268"/>
      <c r="C7" s="42" t="s">
        <v>108</v>
      </c>
      <c r="D7" s="43" t="s">
        <v>109</v>
      </c>
      <c r="E7" s="43" t="s">
        <v>215</v>
      </c>
      <c r="F7" s="30"/>
    </row>
    <row r="8" spans="1:6" ht="71.25" customHeight="1">
      <c r="A8" s="44" t="str">
        <f>'прил 4'!A65</f>
        <v>МП «Развитие потребительского рынка Артемьевского сельского поселения" на 2019-2021 годы</v>
      </c>
      <c r="B8" s="43" t="s">
        <v>182</v>
      </c>
      <c r="C8" s="65">
        <f>C9</f>
        <v>59900</v>
      </c>
      <c r="D8" s="104">
        <f>D9</f>
        <v>8558</v>
      </c>
      <c r="E8" s="104">
        <f>E9</f>
        <v>0.14287145242070118</v>
      </c>
      <c r="F8" s="30"/>
    </row>
    <row r="9" spans="1:6" ht="61.5" customHeight="1">
      <c r="A9" s="39" t="str">
        <f>'прил 4'!A65</f>
        <v>МП «Развитие потребительского рынка Артемьевского сельского поселения" на 2019-2021 годы</v>
      </c>
      <c r="B9" s="8" t="str">
        <f>'прил 4'!D65</f>
        <v>01.0.00.00000</v>
      </c>
      <c r="C9" s="60">
        <f>'прил 4'!F64</f>
        <v>59900</v>
      </c>
      <c r="D9" s="60">
        <f>'прил 4'!G64</f>
        <v>8558</v>
      </c>
      <c r="E9" s="60">
        <f>'прил 4'!H64</f>
        <v>0.14287145242070118</v>
      </c>
      <c r="F9" s="30"/>
    </row>
    <row r="10" spans="1:6" ht="108.75" customHeight="1">
      <c r="A10" s="48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5" t="str">
        <f>B11</f>
        <v>02.0.00.00000</v>
      </c>
      <c r="C10" s="65">
        <f>C11</f>
        <v>3000000</v>
      </c>
      <c r="D10" s="104">
        <f>D11</f>
        <v>927590.47</v>
      </c>
      <c r="E10" s="125">
        <f>D10/C10</f>
        <v>0.3091968233333333</v>
      </c>
      <c r="F10" s="30"/>
    </row>
    <row r="11" spans="1:6" ht="105" customHeight="1">
      <c r="A11" s="39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4'!D54</f>
        <v>02.0.00.00000</v>
      </c>
      <c r="C11" s="60">
        <f>'прил 4'!F53</f>
        <v>3000000</v>
      </c>
      <c r="D11" s="60">
        <f>'прил 4'!G53</f>
        <v>927590.47</v>
      </c>
      <c r="E11" s="125">
        <f aca="true" t="shared" si="0" ref="E11:E20">D11/C11</f>
        <v>0.3091968233333333</v>
      </c>
      <c r="F11" s="30"/>
    </row>
    <row r="12" spans="1:6" ht="75.75" customHeight="1">
      <c r="A12" s="44" t="str">
        <f>'прил 4'!A82</f>
        <v>МП «Обеспечение питьевой водой жителей населенных пунктов Артемьевского сельского поселения" на 2020-2022 годы</v>
      </c>
      <c r="B12" s="43" t="str">
        <f>B13</f>
        <v>03.0.00.00000</v>
      </c>
      <c r="C12" s="65">
        <f>C13</f>
        <v>200000</v>
      </c>
      <c r="D12" s="69">
        <f>D13</f>
        <v>0</v>
      </c>
      <c r="E12" s="125">
        <f t="shared" si="0"/>
        <v>0</v>
      </c>
      <c r="F12" s="30"/>
    </row>
    <row r="13" spans="1:6" ht="85.5" customHeight="1">
      <c r="A13" s="39" t="str">
        <f>'прил 4'!A82</f>
        <v>МП «Обеспечение питьевой водой жителей населенных пунктов Артемьевского сельского поселения" на 2020-2022 годы</v>
      </c>
      <c r="B13" s="8" t="str">
        <f>'прил 4'!D82</f>
        <v>03.0.00.00000</v>
      </c>
      <c r="C13" s="60">
        <f>'прил 4'!F81</f>
        <v>200000</v>
      </c>
      <c r="D13" s="60">
        <f>'прил 4'!G81</f>
        <v>0</v>
      </c>
      <c r="E13" s="125">
        <f t="shared" si="0"/>
        <v>0</v>
      </c>
      <c r="F13" s="30"/>
    </row>
    <row r="14" spans="1:6" ht="48" customHeight="1">
      <c r="A14" s="239" t="str">
        <f>'прил 4'!A100</f>
        <v>МП «Комплексное развитие территории Артемьевского сельского поселения» на 2021 год </v>
      </c>
      <c r="B14" s="190" t="str">
        <f>B17</f>
        <v>05.0.00.00000</v>
      </c>
      <c r="C14" s="186">
        <f>C17</f>
        <v>184574.4</v>
      </c>
      <c r="D14" s="186">
        <f>D17</f>
        <v>0</v>
      </c>
      <c r="E14" s="125">
        <f t="shared" si="0"/>
        <v>0</v>
      </c>
      <c r="F14" s="30"/>
    </row>
    <row r="15" spans="1:6" ht="33" customHeight="1" hidden="1">
      <c r="A15" s="88" t="str">
        <f>'прил 4'!A59</f>
        <v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v>
      </c>
      <c r="B15" s="8" t="s">
        <v>174</v>
      </c>
      <c r="C15" s="60">
        <f>'прил 4'!F59</f>
        <v>0</v>
      </c>
      <c r="D15" s="60">
        <f>'прил 4'!G59</f>
        <v>0</v>
      </c>
      <c r="E15" s="125" t="e">
        <f t="shared" si="0"/>
        <v>#DIV/0!</v>
      </c>
      <c r="F15" s="30"/>
    </row>
    <row r="16" spans="1:6" ht="39" customHeight="1" hidden="1">
      <c r="A16" s="87" t="s">
        <v>136</v>
      </c>
      <c r="B16" s="8" t="s">
        <v>135</v>
      </c>
      <c r="C16" s="60" t="e">
        <f>'прил 4'!#REF!</f>
        <v>#REF!</v>
      </c>
      <c r="D16" s="60" t="e">
        <f>'прил 4'!#REF!</f>
        <v>#REF!</v>
      </c>
      <c r="E16" s="125" t="e">
        <f t="shared" si="0"/>
        <v>#REF!</v>
      </c>
      <c r="F16" s="30"/>
    </row>
    <row r="17" spans="1:6" ht="60" customHeight="1">
      <c r="A17" s="39" t="str">
        <f>'прил 4'!A100</f>
        <v>МП «Комплексное развитие территории Артемьевского сельского поселения» на 2021 год </v>
      </c>
      <c r="B17" s="43" t="str">
        <f>'прил 4'!D100</f>
        <v>05.0.00.00000</v>
      </c>
      <c r="C17" s="60">
        <f>'прил 4'!F100</f>
        <v>184574.4</v>
      </c>
      <c r="D17" s="60">
        <f>'прил 4'!G100</f>
        <v>0</v>
      </c>
      <c r="E17" s="126">
        <f t="shared" si="0"/>
        <v>0</v>
      </c>
      <c r="F17" s="30"/>
    </row>
    <row r="18" spans="1:6" ht="63" customHeight="1">
      <c r="A18" s="193" t="str">
        <f>'прил 4'!A104</f>
        <v>МП «Благоустройство мемориалов погибшим в годы ВОВ Артемьевского сельского поселения» на 2020-2021 годы</v>
      </c>
      <c r="B18" s="190" t="str">
        <f>B19</f>
        <v>06.0.00.00000</v>
      </c>
      <c r="C18" s="186">
        <f>C19</f>
        <v>10000</v>
      </c>
      <c r="D18" s="186">
        <f>D19</f>
        <v>0</v>
      </c>
      <c r="E18" s="125">
        <f t="shared" si="0"/>
        <v>0</v>
      </c>
      <c r="F18" s="30"/>
    </row>
    <row r="19" spans="1:6" ht="63.75" customHeight="1">
      <c r="A19" s="41" t="str">
        <f>'прил 4'!A104</f>
        <v>МП «Благоустройство мемориалов погибшим в годы ВОВ Артемьевского сельского поселения» на 2020-2021 годы</v>
      </c>
      <c r="B19" s="8" t="str">
        <f>'прил 4'!D104</f>
        <v>06.0.00.00000</v>
      </c>
      <c r="C19" s="60">
        <f>'прил 4'!F104</f>
        <v>10000</v>
      </c>
      <c r="D19" s="60">
        <f>'прил 4'!G104</f>
        <v>0</v>
      </c>
      <c r="E19" s="126">
        <f t="shared" si="0"/>
        <v>0</v>
      </c>
      <c r="F19" s="30"/>
    </row>
    <row r="20" spans="1:6" ht="15" customHeight="1">
      <c r="A20" s="96" t="s">
        <v>21</v>
      </c>
      <c r="B20" s="95"/>
      <c r="C20" s="94">
        <f>C8+C10+C12+C14+C18</f>
        <v>3454474.4</v>
      </c>
      <c r="D20" s="139">
        <f>D8+D10+D12+D14+D18</f>
        <v>936148.47</v>
      </c>
      <c r="E20" s="125">
        <f t="shared" si="0"/>
        <v>0.2709959205371445</v>
      </c>
      <c r="F20" s="30"/>
    </row>
    <row r="21" spans="1:6" ht="15.75" customHeight="1">
      <c r="A21" s="49"/>
      <c r="B21" s="47"/>
      <c r="C21" s="50"/>
      <c r="D21" s="50"/>
      <c r="E21" s="50"/>
      <c r="F21" s="46"/>
    </row>
    <row r="22" ht="14.25" customHeight="1"/>
    <row r="23" ht="14.25" customHeight="1"/>
    <row r="24" ht="15.75">
      <c r="C24" s="61"/>
    </row>
  </sheetData>
  <sheetProtection/>
  <mergeCells count="3">
    <mergeCell ref="A5:E5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SheetLayoutView="100" zoomScalePageLayoutView="0" workbookViewId="0" topLeftCell="A1">
      <selection activeCell="D13" sqref="D13"/>
    </sheetView>
  </sheetViews>
  <sheetFormatPr defaultColWidth="9.33203125" defaultRowHeight="11.2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 customWidth="1"/>
  </cols>
  <sheetData>
    <row r="1" spans="3:4" ht="15.75">
      <c r="C1" s="22"/>
      <c r="D1" s="22" t="s">
        <v>124</v>
      </c>
    </row>
    <row r="2" spans="3:4" ht="15.75">
      <c r="C2" s="22"/>
      <c r="D2" s="22" t="str">
        <f>Прил1!F2</f>
        <v>к  Постановлению Администрации АСП</v>
      </c>
    </row>
    <row r="3" spans="3:4" ht="15.75">
      <c r="C3" s="22"/>
      <c r="D3" s="22" t="str">
        <f>Прил1!F3</f>
        <v>от 12.07.2021 № 97</v>
      </c>
    </row>
    <row r="4" ht="15.75">
      <c r="A4" s="2"/>
    </row>
    <row r="5" ht="15.75">
      <c r="A5" s="2"/>
    </row>
    <row r="6" spans="1:4" ht="59.25" customHeight="1">
      <c r="A6" s="129"/>
      <c r="B6" s="284" t="s">
        <v>356</v>
      </c>
      <c r="C6" s="284"/>
      <c r="D6" s="284"/>
    </row>
    <row r="7" spans="1:3" ht="15.75" customHeight="1">
      <c r="A7" s="130"/>
      <c r="B7" s="130"/>
      <c r="C7" s="130"/>
    </row>
    <row r="8" spans="1:3" ht="8.25" customHeight="1" thickBot="1">
      <c r="A8" s="130"/>
      <c r="B8" s="130"/>
      <c r="C8" s="130"/>
    </row>
    <row r="9" spans="1:4" ht="75" customHeight="1" thickBot="1">
      <c r="A9" s="34"/>
      <c r="B9" s="121" t="s">
        <v>216</v>
      </c>
      <c r="C9" s="122" t="s">
        <v>282</v>
      </c>
      <c r="D9" s="122" t="s">
        <v>362</v>
      </c>
    </row>
    <row r="10" spans="1:4" s="109" customFormat="1" ht="27.75" customHeight="1" thickBot="1">
      <c r="A10" s="108"/>
      <c r="B10" s="123" t="s">
        <v>332</v>
      </c>
      <c r="C10" s="124">
        <v>100000</v>
      </c>
      <c r="D10" s="124">
        <v>0</v>
      </c>
    </row>
    <row r="11" spans="1:3" s="109" customFormat="1" ht="15.75">
      <c r="A11" s="110"/>
      <c r="B11" s="112"/>
      <c r="C11" s="111"/>
    </row>
    <row r="12" spans="1:3" s="109" customFormat="1" ht="15.75">
      <c r="A12" s="110"/>
      <c r="B12" s="113"/>
      <c r="C12" s="114"/>
    </row>
    <row r="13" spans="1:3" s="109" customFormat="1" ht="15.75">
      <c r="A13" s="110"/>
      <c r="B13" s="113"/>
      <c r="C13" s="106"/>
    </row>
    <row r="14" spans="1:3" s="109" customFormat="1" ht="15.75">
      <c r="A14" s="110"/>
      <c r="B14" s="112"/>
      <c r="C14" s="106"/>
    </row>
    <row r="15" spans="1:3" s="109" customFormat="1" ht="15.75">
      <c r="A15" s="110"/>
      <c r="B15" s="112"/>
      <c r="C15" s="106"/>
    </row>
    <row r="16" spans="1:3" s="109" customFormat="1" ht="15.75">
      <c r="A16" s="110"/>
      <c r="B16" s="112"/>
      <c r="C16" s="106"/>
    </row>
    <row r="17" spans="1:3" s="109" customFormat="1" ht="15.75">
      <c r="A17" s="110"/>
      <c r="B17" s="112"/>
      <c r="C17" s="106"/>
    </row>
    <row r="18" spans="1:3" s="109" customFormat="1" ht="90.75" customHeight="1">
      <c r="A18" s="110"/>
      <c r="B18" s="112"/>
      <c r="C18" s="115"/>
    </row>
    <row r="19" spans="1:3" s="109" customFormat="1" ht="15.75">
      <c r="A19" s="110"/>
      <c r="B19" s="112"/>
      <c r="C19" s="106"/>
    </row>
    <row r="20" spans="1:3" s="109" customFormat="1" ht="15.75">
      <c r="A20" s="110"/>
      <c r="B20" s="112"/>
      <c r="C20" s="106"/>
    </row>
    <row r="21" spans="1:3" s="109" customFormat="1" ht="15.75">
      <c r="A21" s="110"/>
      <c r="B21" s="112"/>
      <c r="C21" s="106"/>
    </row>
    <row r="22" spans="1:3" s="109" customFormat="1" ht="15.75">
      <c r="A22" s="110"/>
      <c r="B22" s="116"/>
      <c r="C22" s="106"/>
    </row>
    <row r="23" spans="1:3" s="109" customFormat="1" ht="15.75">
      <c r="A23" s="108"/>
      <c r="B23" s="49"/>
      <c r="C23" s="117"/>
    </row>
    <row r="24" spans="1:3" s="109" customFormat="1" ht="15.75">
      <c r="A24" s="110"/>
      <c r="B24" s="113"/>
      <c r="C24" s="115"/>
    </row>
    <row r="25" spans="1:3" s="109" customFormat="1" ht="15.75">
      <c r="A25" s="110"/>
      <c r="B25" s="112"/>
      <c r="C25" s="115"/>
    </row>
    <row r="26" spans="1:3" s="109" customFormat="1" ht="15.75">
      <c r="A26" s="110"/>
      <c r="B26" s="112"/>
      <c r="C26" s="115"/>
    </row>
    <row r="27" spans="1:3" s="109" customFormat="1" ht="15.75">
      <c r="A27" s="110"/>
      <c r="B27" s="112"/>
      <c r="C27" s="114"/>
    </row>
    <row r="28" spans="1:3" s="109" customFormat="1" ht="15.75">
      <c r="A28" s="110"/>
      <c r="B28" s="112"/>
      <c r="C28" s="114"/>
    </row>
    <row r="29" spans="1:3" s="109" customFormat="1" ht="15.75">
      <c r="A29" s="110"/>
      <c r="B29" s="112"/>
      <c r="C29" s="115"/>
    </row>
    <row r="30" spans="1:3" s="109" customFormat="1" ht="15.75">
      <c r="A30" s="110"/>
      <c r="B30" s="118"/>
      <c r="C30" s="114"/>
    </row>
    <row r="31" spans="1:3" s="109" customFormat="1" ht="15.75">
      <c r="A31" s="110"/>
      <c r="B31" s="112"/>
      <c r="C31" s="115"/>
    </row>
    <row r="32" spans="1:3" s="109" customFormat="1" ht="15.75">
      <c r="A32" s="110"/>
      <c r="B32" s="113"/>
      <c r="C32" s="115"/>
    </row>
    <row r="33" spans="1:3" s="109" customFormat="1" ht="15.75">
      <c r="A33" s="110"/>
      <c r="B33" s="113"/>
      <c r="C33" s="115"/>
    </row>
    <row r="34" spans="1:3" s="109" customFormat="1" ht="15.75">
      <c r="A34" s="110"/>
      <c r="B34" s="113"/>
      <c r="C34" s="115"/>
    </row>
    <row r="35" spans="1:3" s="109" customFormat="1" ht="15.75">
      <c r="A35" s="119"/>
      <c r="C35" s="120"/>
    </row>
    <row r="36" spans="1:3" s="109" customFormat="1" ht="15.75">
      <c r="A36" s="119"/>
      <c r="C36" s="120"/>
    </row>
  </sheetData>
  <sheetProtection/>
  <mergeCells count="1">
    <mergeCell ref="B6:D6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D12" sqref="D12"/>
    </sheetView>
  </sheetViews>
  <sheetFormatPr defaultColWidth="9.33203125" defaultRowHeight="11.25"/>
  <cols>
    <col min="1" max="1" width="36.83203125" style="73" customWidth="1"/>
    <col min="2" max="2" width="49.66015625" style="73" customWidth="1"/>
    <col min="3" max="3" width="20.83203125" style="100" customWidth="1"/>
    <col min="4" max="4" width="18.5" style="27" customWidth="1"/>
    <col min="5" max="5" width="0.65625" style="27" customWidth="1"/>
    <col min="6" max="6" width="17.16015625" style="73" customWidth="1"/>
    <col min="7" max="16384" width="9.33203125" style="73" customWidth="1"/>
  </cols>
  <sheetData>
    <row r="1" ht="15.75">
      <c r="E1" s="22" t="s">
        <v>204</v>
      </c>
    </row>
    <row r="2" ht="15.75">
      <c r="E2" s="22" t="str">
        <f>Прил1!F2</f>
        <v>к  Постановлению Администрации АСП</v>
      </c>
    </row>
    <row r="3" ht="15.75">
      <c r="E3" s="22" t="str">
        <f>Прил1!F3</f>
        <v>от 12.07.2021 № 97</v>
      </c>
    </row>
    <row r="4" ht="15.75">
      <c r="A4" s="72"/>
    </row>
    <row r="5" spans="1:5" ht="33.75" customHeight="1">
      <c r="A5" s="287" t="s">
        <v>333</v>
      </c>
      <c r="B5" s="288"/>
      <c r="C5" s="288"/>
      <c r="D5" s="288"/>
      <c r="E5" s="289"/>
    </row>
    <row r="6" spans="1:5" ht="15.75" customHeight="1">
      <c r="A6" s="290"/>
      <c r="B6" s="268"/>
      <c r="C6" s="268"/>
      <c r="D6" s="268"/>
      <c r="E6" s="291"/>
    </row>
    <row r="7" spans="1:5" ht="10.5" customHeight="1">
      <c r="A7" s="290"/>
      <c r="B7" s="268"/>
      <c r="C7" s="268"/>
      <c r="D7" s="268"/>
      <c r="E7" s="292"/>
    </row>
    <row r="8" spans="1:5" ht="57" customHeight="1">
      <c r="A8" s="66" t="s">
        <v>199</v>
      </c>
      <c r="B8" s="66" t="s">
        <v>0</v>
      </c>
      <c r="C8" s="18" t="s">
        <v>282</v>
      </c>
      <c r="D8" s="18" t="s">
        <v>355</v>
      </c>
      <c r="E8" s="106"/>
    </row>
    <row r="9" spans="1:5" ht="37.5" customHeight="1">
      <c r="A9" s="98" t="s">
        <v>334</v>
      </c>
      <c r="B9" s="97" t="s">
        <v>200</v>
      </c>
      <c r="C9" s="101">
        <v>-580165</v>
      </c>
      <c r="D9" s="101">
        <f>D10-D11</f>
        <v>-913604.3199999994</v>
      </c>
      <c r="E9" s="131"/>
    </row>
    <row r="10" spans="1:5" ht="45.75" customHeight="1">
      <c r="A10" s="66" t="s">
        <v>335</v>
      </c>
      <c r="B10" s="40" t="s">
        <v>201</v>
      </c>
      <c r="C10" s="102">
        <f>Прил1!B9</f>
        <v>10136047</v>
      </c>
      <c r="D10" s="102">
        <f>Прил1!D9</f>
        <v>3332480.25</v>
      </c>
      <c r="E10" s="132"/>
    </row>
    <row r="11" spans="1:5" ht="31.5">
      <c r="A11" s="66" t="s">
        <v>336</v>
      </c>
      <c r="B11" s="40" t="s">
        <v>202</v>
      </c>
      <c r="C11" s="102">
        <f>Прил1!B14</f>
        <v>10845414.08</v>
      </c>
      <c r="D11" s="102">
        <f>Прил1!D14</f>
        <v>4246084.569999999</v>
      </c>
      <c r="E11" s="132"/>
    </row>
    <row r="12" spans="1:5" ht="24" customHeight="1">
      <c r="A12" s="293" t="s">
        <v>203</v>
      </c>
      <c r="B12" s="293"/>
      <c r="C12" s="101">
        <f>C10-C11</f>
        <v>-709367.0800000001</v>
      </c>
      <c r="D12" s="101">
        <f>D10-D11</f>
        <v>-913604.3199999994</v>
      </c>
      <c r="E12" s="131"/>
    </row>
    <row r="13" ht="15.75">
      <c r="A13" s="99"/>
    </row>
    <row r="14" ht="15.75">
      <c r="A14" s="103"/>
    </row>
    <row r="15" ht="15.75">
      <c r="A15" s="103"/>
    </row>
    <row r="16" ht="15.75">
      <c r="A16" s="103"/>
    </row>
    <row r="17" ht="15.75">
      <c r="A17" s="103"/>
    </row>
  </sheetData>
  <sheetProtection/>
  <mergeCells count="2">
    <mergeCell ref="A5:E7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25">
      <selection activeCell="F36" sqref="F36"/>
    </sheetView>
  </sheetViews>
  <sheetFormatPr defaultColWidth="9.33203125" defaultRowHeight="11.25"/>
  <cols>
    <col min="1" max="1" width="5.5" style="0" customWidth="1"/>
    <col min="2" max="2" width="52.5" style="32" customWidth="1"/>
    <col min="3" max="3" width="18.16015625" style="0" customWidth="1"/>
    <col min="4" max="4" width="17.83203125" style="32" customWidth="1"/>
    <col min="5" max="5" width="17.83203125" style="0" customWidth="1"/>
    <col min="6" max="6" width="21" style="36" customWidth="1"/>
    <col min="7" max="7" width="16.5" style="0" customWidth="1"/>
  </cols>
  <sheetData>
    <row r="1" spans="3:7" ht="15.75">
      <c r="C1" s="107"/>
      <c r="D1" s="107"/>
      <c r="F1" s="141"/>
      <c r="G1" s="141" t="s">
        <v>217</v>
      </c>
    </row>
    <row r="2" spans="2:7" ht="15.75">
      <c r="B2" s="138"/>
      <c r="C2" s="137"/>
      <c r="D2" s="137"/>
      <c r="F2" s="141"/>
      <c r="G2" s="141" t="str">
        <f>Прил1!F2</f>
        <v>к  Постановлению Администрации АСП</v>
      </c>
    </row>
    <row r="3" spans="3:7" ht="12" customHeight="1">
      <c r="C3" s="141"/>
      <c r="D3" s="103"/>
      <c r="F3" s="141"/>
      <c r="G3" s="141" t="str">
        <f>Прил1!F3</f>
        <v>от 12.07.2021 № 97</v>
      </c>
    </row>
    <row r="4" ht="12.75">
      <c r="A4" s="33"/>
    </row>
    <row r="5" spans="1:7" ht="17.25" customHeight="1">
      <c r="A5" s="304" t="s">
        <v>222</v>
      </c>
      <c r="B5" s="304"/>
      <c r="C5" s="304"/>
      <c r="D5" s="304"/>
      <c r="E5" s="304"/>
      <c r="F5" s="304"/>
      <c r="G5" s="304"/>
    </row>
    <row r="6" spans="1:7" ht="13.5" customHeight="1">
      <c r="A6" s="304" t="s">
        <v>340</v>
      </c>
      <c r="B6" s="304"/>
      <c r="C6" s="304"/>
      <c r="D6" s="304"/>
      <c r="E6" s="304"/>
      <c r="F6" s="304"/>
      <c r="G6" s="304"/>
    </row>
    <row r="7" spans="1:7" ht="17.25" customHeight="1">
      <c r="A7" s="297"/>
      <c r="B7" s="305" t="s">
        <v>358</v>
      </c>
      <c r="C7" s="305"/>
      <c r="D7" s="305"/>
      <c r="E7" s="305"/>
      <c r="F7" s="305"/>
      <c r="G7" s="305"/>
    </row>
    <row r="8" spans="1:7" ht="10.5" customHeight="1" thickBot="1">
      <c r="A8" s="298"/>
      <c r="B8" s="306"/>
      <c r="C8" s="306"/>
      <c r="D8" s="306"/>
      <c r="E8" s="306"/>
      <c r="F8" s="306"/>
      <c r="G8" s="306"/>
    </row>
    <row r="9" spans="1:7" ht="13.5" customHeight="1">
      <c r="A9" s="142" t="s">
        <v>110</v>
      </c>
      <c r="B9" s="294" t="s">
        <v>224</v>
      </c>
      <c r="C9" s="294" t="s">
        <v>341</v>
      </c>
      <c r="D9" s="294" t="s">
        <v>225</v>
      </c>
      <c r="E9" s="294" t="s">
        <v>342</v>
      </c>
      <c r="F9" s="294" t="s">
        <v>226</v>
      </c>
      <c r="G9" s="294" t="s">
        <v>227</v>
      </c>
    </row>
    <row r="10" spans="1:7" ht="32.25" customHeight="1" thickBot="1">
      <c r="A10" s="143" t="s">
        <v>223</v>
      </c>
      <c r="B10" s="295"/>
      <c r="C10" s="295"/>
      <c r="D10" s="295"/>
      <c r="E10" s="295"/>
      <c r="F10" s="295"/>
      <c r="G10" s="295"/>
    </row>
    <row r="11" spans="1:7" ht="15.75" thickBot="1">
      <c r="A11" s="144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</row>
    <row r="12" spans="1:7" s="71" customFormat="1" ht="30.75" thickBot="1">
      <c r="A12" s="150">
        <v>1</v>
      </c>
      <c r="B12" s="173" t="s">
        <v>241</v>
      </c>
      <c r="C12" s="167">
        <v>596887</v>
      </c>
      <c r="D12" s="167">
        <v>596887</v>
      </c>
      <c r="E12" s="167">
        <v>304825.95</v>
      </c>
      <c r="F12" s="160">
        <f aca="true" t="shared" si="0" ref="F12:F17">E12/D12</f>
        <v>0.5106928949700698</v>
      </c>
      <c r="G12" s="150"/>
    </row>
    <row r="13" spans="1:7" ht="62.25" customHeight="1" thickBot="1">
      <c r="A13" s="150">
        <v>2</v>
      </c>
      <c r="B13" s="173" t="s">
        <v>239</v>
      </c>
      <c r="C13" s="167">
        <v>1032000</v>
      </c>
      <c r="D13" s="167">
        <v>1032000</v>
      </c>
      <c r="E13" s="167">
        <v>485644.52</v>
      </c>
      <c r="F13" s="160">
        <f t="shared" si="0"/>
        <v>0.47058577519379846</v>
      </c>
      <c r="G13" s="150"/>
    </row>
    <row r="14" spans="1:7" ht="48.75" customHeight="1" thickBot="1">
      <c r="A14" s="121">
        <v>3</v>
      </c>
      <c r="B14" s="162" t="s">
        <v>240</v>
      </c>
      <c r="C14" s="168">
        <v>137120</v>
      </c>
      <c r="D14" s="169">
        <v>137120</v>
      </c>
      <c r="E14" s="169">
        <v>137120</v>
      </c>
      <c r="F14" s="160">
        <f t="shared" si="0"/>
        <v>1</v>
      </c>
      <c r="G14" s="161"/>
    </row>
    <row r="15" spans="1:7" ht="30.75" customHeight="1" thickBot="1">
      <c r="A15" s="121">
        <v>4</v>
      </c>
      <c r="B15" s="162" t="s">
        <v>348</v>
      </c>
      <c r="C15" s="168">
        <v>1233993</v>
      </c>
      <c r="D15" s="169">
        <v>1233993</v>
      </c>
      <c r="E15" s="169">
        <v>0</v>
      </c>
      <c r="F15" s="160">
        <f t="shared" si="0"/>
        <v>0</v>
      </c>
      <c r="G15" s="161"/>
    </row>
    <row r="16" spans="1:13" ht="141.75" customHeight="1" thickBot="1">
      <c r="A16" s="171">
        <v>5</v>
      </c>
      <c r="B16" s="164" t="s">
        <v>346</v>
      </c>
      <c r="C16" s="172">
        <v>0</v>
      </c>
      <c r="D16" s="172">
        <v>0</v>
      </c>
      <c r="E16" s="172">
        <v>0</v>
      </c>
      <c r="F16" s="160">
        <v>0</v>
      </c>
      <c r="G16" s="166"/>
      <c r="H16" s="156"/>
      <c r="I16" s="156"/>
      <c r="J16" s="3"/>
      <c r="K16" s="156"/>
      <c r="L16" s="156"/>
      <c r="M16" s="156"/>
    </row>
    <row r="17" spans="1:13" ht="15.75" thickBot="1">
      <c r="A17" s="163"/>
      <c r="B17" s="165" t="s">
        <v>21</v>
      </c>
      <c r="C17" s="170">
        <f>C12+C13+C14+C15+C16</f>
        <v>3000000</v>
      </c>
      <c r="D17" s="170">
        <f>D12+D13+D14+D15+D16</f>
        <v>3000000</v>
      </c>
      <c r="E17" s="170">
        <f>E12+E13+E14+E15+E16</f>
        <v>927590.47</v>
      </c>
      <c r="F17" s="160">
        <f t="shared" si="0"/>
        <v>0.3091968233333333</v>
      </c>
      <c r="G17" s="165"/>
      <c r="H17" s="156"/>
      <c r="I17" s="156"/>
      <c r="J17" s="3"/>
      <c r="K17" s="157"/>
      <c r="L17" s="157"/>
      <c r="M17" s="157"/>
    </row>
    <row r="18" spans="1:13" ht="12.75" customHeight="1">
      <c r="A18" s="156"/>
      <c r="B18" s="158"/>
      <c r="C18" s="33"/>
      <c r="D18" s="33"/>
      <c r="E18" s="33"/>
      <c r="F18" s="33"/>
      <c r="G18" s="158"/>
      <c r="H18" s="158"/>
      <c r="I18" s="158"/>
      <c r="J18" s="158"/>
      <c r="K18" s="158"/>
      <c r="L18" s="158"/>
      <c r="M18" s="158"/>
    </row>
    <row r="19" spans="1:13" ht="12.75">
      <c r="A19" s="3"/>
      <c r="B19" s="296"/>
      <c r="C19" s="296"/>
      <c r="D19" s="296"/>
      <c r="E19" s="296"/>
      <c r="F19" s="296"/>
      <c r="G19" s="296"/>
      <c r="H19" s="296"/>
      <c r="I19" s="296"/>
      <c r="J19" s="3"/>
      <c r="K19" s="296"/>
      <c r="L19" s="296"/>
      <c r="M19" s="296"/>
    </row>
    <row r="20" spans="1:13" ht="15.75" customHeight="1">
      <c r="A20" s="302" t="s">
        <v>233</v>
      </c>
      <c r="B20" s="302"/>
      <c r="C20" s="302"/>
      <c r="D20" s="302"/>
      <c r="E20" s="302"/>
      <c r="F20" s="302"/>
      <c r="G20" s="302"/>
      <c r="H20" s="152"/>
      <c r="I20" s="152"/>
      <c r="J20" s="152"/>
      <c r="K20" s="152"/>
      <c r="L20" s="152"/>
      <c r="M20" s="152"/>
    </row>
    <row r="21" spans="1:13" ht="15.75">
      <c r="A21" s="302" t="s">
        <v>340</v>
      </c>
      <c r="B21" s="302"/>
      <c r="C21" s="302"/>
      <c r="D21" s="302"/>
      <c r="E21" s="302"/>
      <c r="F21" s="302"/>
      <c r="G21" s="302"/>
      <c r="H21" s="152"/>
      <c r="I21" s="152"/>
      <c r="J21" s="152"/>
      <c r="K21" s="152"/>
      <c r="L21" s="152"/>
      <c r="M21" s="152"/>
    </row>
    <row r="22" spans="1:13" ht="15.75">
      <c r="A22" s="303" t="s">
        <v>358</v>
      </c>
      <c r="B22" s="303"/>
      <c r="C22" s="303"/>
      <c r="D22" s="303"/>
      <c r="E22" s="303"/>
      <c r="F22" s="303"/>
      <c r="G22" s="303"/>
      <c r="H22" s="153"/>
      <c r="I22" s="153"/>
      <c r="J22" s="153"/>
      <c r="K22" s="153"/>
      <c r="L22" s="153"/>
      <c r="M22" s="153"/>
    </row>
    <row r="23" spans="1:13" ht="15.75" customHeight="1" thickBot="1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146"/>
      <c r="M23" s="146"/>
    </row>
    <row r="24" spans="1:12" ht="27" customHeight="1" thickBot="1">
      <c r="A24" s="294" t="s">
        <v>126</v>
      </c>
      <c r="B24" s="294" t="s">
        <v>228</v>
      </c>
      <c r="C24" s="294" t="s">
        <v>229</v>
      </c>
      <c r="D24" s="294" t="s">
        <v>230</v>
      </c>
      <c r="E24" s="294" t="s">
        <v>231</v>
      </c>
      <c r="F24" s="294" t="s">
        <v>232</v>
      </c>
      <c r="G24" s="301" t="s">
        <v>227</v>
      </c>
      <c r="H24" s="147"/>
      <c r="I24" s="147"/>
      <c r="J24" s="147"/>
      <c r="K24" s="147"/>
      <c r="L24" s="300"/>
    </row>
    <row r="25" spans="1:12" ht="33.75" customHeight="1" thickBot="1">
      <c r="A25" s="295"/>
      <c r="B25" s="295"/>
      <c r="C25" s="295"/>
      <c r="D25" s="295"/>
      <c r="E25" s="295"/>
      <c r="F25" s="295"/>
      <c r="G25" s="301"/>
      <c r="H25" s="147"/>
      <c r="I25" s="147"/>
      <c r="J25" s="147"/>
      <c r="K25" s="147"/>
      <c r="L25" s="300"/>
    </row>
    <row r="26" spans="1:12" ht="16.5" thickBot="1">
      <c r="A26" s="159">
        <v>1</v>
      </c>
      <c r="B26" s="154">
        <v>2</v>
      </c>
      <c r="C26" s="154">
        <v>3</v>
      </c>
      <c r="D26" s="154">
        <v>4</v>
      </c>
      <c r="E26" s="154">
        <v>5</v>
      </c>
      <c r="F26" s="154">
        <v>6</v>
      </c>
      <c r="G26" s="151">
        <v>7</v>
      </c>
      <c r="H26" s="148"/>
      <c r="I26" s="148"/>
      <c r="J26" s="148"/>
      <c r="K26" s="148"/>
      <c r="L26" s="140"/>
    </row>
    <row r="27" spans="1:12" ht="105.75" thickBot="1">
      <c r="A27" s="174" t="s">
        <v>242</v>
      </c>
      <c r="B27" s="161" t="s">
        <v>345</v>
      </c>
      <c r="C27" s="169">
        <f>C28+C29+C30+C31+C32</f>
        <v>3000000</v>
      </c>
      <c r="D27" s="169">
        <f>D28+D29+D30+D31+D32</f>
        <v>3000000</v>
      </c>
      <c r="E27" s="169">
        <f>E28+E29+E30+E31+E32</f>
        <v>927590.47</v>
      </c>
      <c r="F27" s="160">
        <f>E27/D27</f>
        <v>0.3091968233333333</v>
      </c>
      <c r="G27" s="180"/>
      <c r="H27" s="148"/>
      <c r="I27" s="148"/>
      <c r="J27" s="148"/>
      <c r="K27" s="148"/>
      <c r="L27" s="149"/>
    </row>
    <row r="28" spans="1:7" ht="30.75" thickBot="1">
      <c r="A28" s="174" t="s">
        <v>243</v>
      </c>
      <c r="B28" s="161" t="s">
        <v>244</v>
      </c>
      <c r="C28" s="169">
        <v>0</v>
      </c>
      <c r="D28" s="169">
        <v>0</v>
      </c>
      <c r="E28" s="181">
        <v>0</v>
      </c>
      <c r="F28" s="160" t="e">
        <f aca="true" t="shared" si="1" ref="F28:F36">E28/D28</f>
        <v>#DIV/0!</v>
      </c>
      <c r="G28" s="181"/>
    </row>
    <row r="29" spans="1:7" ht="16.5" thickBot="1">
      <c r="A29" s="174" t="s">
        <v>245</v>
      </c>
      <c r="B29" s="161" t="s">
        <v>246</v>
      </c>
      <c r="C29" s="176">
        <v>1744414.32</v>
      </c>
      <c r="D29" s="176">
        <v>1744414.32</v>
      </c>
      <c r="E29" s="181">
        <v>46195.39</v>
      </c>
      <c r="F29" s="160">
        <f t="shared" si="1"/>
        <v>0.02648189106817238</v>
      </c>
      <c r="G29" s="181"/>
    </row>
    <row r="30" spans="1:7" ht="30.75" thickBot="1">
      <c r="A30" s="174" t="s">
        <v>247</v>
      </c>
      <c r="B30" s="161" t="s">
        <v>248</v>
      </c>
      <c r="C30" s="176">
        <v>1235585.68</v>
      </c>
      <c r="D30" s="176">
        <v>1235585.68</v>
      </c>
      <c r="E30" s="181">
        <v>881395.08</v>
      </c>
      <c r="F30" s="160">
        <f t="shared" si="1"/>
        <v>0.7133419351379987</v>
      </c>
      <c r="G30" s="181"/>
    </row>
    <row r="31" spans="1:7" ht="30.75" thickBot="1">
      <c r="A31" s="174" t="s">
        <v>249</v>
      </c>
      <c r="B31" s="161" t="s">
        <v>343</v>
      </c>
      <c r="C31" s="169">
        <v>0</v>
      </c>
      <c r="D31" s="169">
        <v>0</v>
      </c>
      <c r="E31" s="181">
        <v>0</v>
      </c>
      <c r="F31" s="160">
        <v>0</v>
      </c>
      <c r="G31" s="181"/>
    </row>
    <row r="32" spans="1:7" ht="30.75" thickBot="1">
      <c r="A32" s="174" t="s">
        <v>250</v>
      </c>
      <c r="B32" s="177" t="s">
        <v>251</v>
      </c>
      <c r="C32" s="176">
        <v>20000</v>
      </c>
      <c r="D32" s="176">
        <v>20000</v>
      </c>
      <c r="E32" s="181">
        <v>0</v>
      </c>
      <c r="F32" s="160">
        <f t="shared" si="1"/>
        <v>0</v>
      </c>
      <c r="G32" s="181"/>
    </row>
    <row r="33" spans="1:7" ht="75.75" thickBot="1">
      <c r="A33" s="174" t="s">
        <v>252</v>
      </c>
      <c r="B33" s="161" t="s">
        <v>344</v>
      </c>
      <c r="C33" s="169">
        <v>0</v>
      </c>
      <c r="D33" s="169">
        <v>0</v>
      </c>
      <c r="E33" s="181">
        <v>0</v>
      </c>
      <c r="F33" s="160">
        <v>0</v>
      </c>
      <c r="G33" s="181"/>
    </row>
    <row r="34" spans="1:7" ht="75.75" thickBot="1">
      <c r="A34" s="174" t="s">
        <v>253</v>
      </c>
      <c r="B34" s="178" t="s">
        <v>254</v>
      </c>
      <c r="C34" s="169">
        <f>C35</f>
        <v>0</v>
      </c>
      <c r="D34" s="169">
        <v>0</v>
      </c>
      <c r="E34" s="181">
        <v>0</v>
      </c>
      <c r="F34" s="160">
        <v>0</v>
      </c>
      <c r="G34" s="181"/>
    </row>
    <row r="35" spans="1:7" ht="47.25" customHeight="1" thickBot="1">
      <c r="A35" s="174" t="s">
        <v>255</v>
      </c>
      <c r="B35" s="178" t="s">
        <v>347</v>
      </c>
      <c r="C35" s="169">
        <v>0</v>
      </c>
      <c r="D35" s="169">
        <v>0</v>
      </c>
      <c r="E35" s="181">
        <v>0</v>
      </c>
      <c r="F35" s="160">
        <v>0</v>
      </c>
      <c r="G35" s="181"/>
    </row>
    <row r="36" spans="1:7" ht="15.75" thickBot="1">
      <c r="A36" s="175"/>
      <c r="B36" s="179" t="s">
        <v>44</v>
      </c>
      <c r="C36" s="172">
        <f>C27+C33+C34</f>
        <v>3000000</v>
      </c>
      <c r="D36" s="172">
        <f>D27+D33+D34</f>
        <v>3000000</v>
      </c>
      <c r="E36" s="172">
        <f>E27+E33+E34</f>
        <v>927590.47</v>
      </c>
      <c r="F36" s="160">
        <f t="shared" si="1"/>
        <v>0.3091968233333333</v>
      </c>
      <c r="G36" s="181"/>
    </row>
  </sheetData>
  <sheetProtection/>
  <mergeCells count="31"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L24:L25"/>
    <mergeCell ref="G24:G25"/>
    <mergeCell ref="C24:C25"/>
    <mergeCell ref="B24:B25"/>
    <mergeCell ref="D24:D25"/>
    <mergeCell ref="E24:E25"/>
    <mergeCell ref="F24:F25"/>
    <mergeCell ref="G23:H23"/>
    <mergeCell ref="I23:K23"/>
    <mergeCell ref="D19:E19"/>
    <mergeCell ref="F19:G19"/>
    <mergeCell ref="H19:I19"/>
    <mergeCell ref="K19:M19"/>
    <mergeCell ref="G9:G10"/>
    <mergeCell ref="B19:C19"/>
    <mergeCell ref="A7:A8"/>
    <mergeCell ref="B9:B10"/>
    <mergeCell ref="C9:C10"/>
    <mergeCell ref="D9:D10"/>
    <mergeCell ref="E9:E10"/>
    <mergeCell ref="F9:F10"/>
  </mergeCells>
  <printOptions/>
  <pageMargins left="0.7874015748031497" right="0" top="0" bottom="0" header="0" footer="0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2021-07-16T05:18:10Z</cp:lastPrinted>
  <dcterms:created xsi:type="dcterms:W3CDTF">2016-11-09T10:06:10Z</dcterms:created>
  <dcterms:modified xsi:type="dcterms:W3CDTF">2021-07-16T05:19:00Z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