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X:\Городское поселение Тутаев\Электронная база документов\2021 год\ПОСТАНОВЛЕНИЯ Администрации ТМР\03-003  Постановления об исполнение бюджета гп Тутаев за 1 полугодие 2021 года\"/>
    </mc:Choice>
  </mc:AlternateContent>
  <xr:revisionPtr revIDLastSave="0" documentId="13_ncr:1_{BE066DD4-DC65-49A1-A231-490AECADCD90}" xr6:coauthVersionLast="45" xr6:coauthVersionMax="45" xr10:uidLastSave="{00000000-0000-0000-0000-000000000000}"/>
  <bookViews>
    <workbookView xWindow="-120" yWindow="-120" windowWidth="29040" windowHeight="15840" tabRatio="730" xr2:uid="{00000000-000D-0000-FFFF-FFFF00000000}"/>
  </bookViews>
  <sheets>
    <sheet name="Пр1" sheetId="57" r:id="rId1"/>
    <sheet name="Пр2" sheetId="1" r:id="rId2"/>
    <sheet name="Пр3" sheetId="2" state="hidden" r:id="rId3"/>
    <sheet name="Пр4" sheetId="3" r:id="rId4"/>
    <sheet name="Пр5" sheetId="4" state="hidden" r:id="rId5"/>
    <sheet name="Пр6" sheetId="5" r:id="rId6"/>
    <sheet name="Пр7" sheetId="6" state="hidden" r:id="rId7"/>
    <sheet name="Пр8" sheetId="7" r:id="rId8"/>
    <sheet name="Пр9" sheetId="11" state="hidden" r:id="rId9"/>
    <sheet name="Пр10" sheetId="13" state="hidden" r:id="rId10"/>
    <sheet name="Пр11" sheetId="14" r:id="rId11"/>
    <sheet name="Пр12" sheetId="15" state="hidden" r:id="rId12"/>
    <sheet name="Пр13" sheetId="75" r:id="rId13"/>
    <sheet name="Пр14" sheetId="21" state="hidden" r:id="rId14"/>
    <sheet name="Пр15" sheetId="49" r:id="rId15"/>
    <sheet name="КВСР" sheetId="31" state="hidden" r:id="rId16"/>
    <sheet name="КФСР" sheetId="51" state="hidden" r:id="rId17"/>
    <sheet name="Пр 16" sheetId="71" state="hidden" r:id="rId18"/>
    <sheet name="Программа" sheetId="53" state="hidden" r:id="rId19"/>
    <sheet name="Направление" sheetId="52" state="hidden" r:id="rId20"/>
    <sheet name="КВР" sheetId="33" state="hidden" r:id="rId21"/>
  </sheets>
  <externalReferences>
    <externalReference r:id="rId22"/>
  </externalReferences>
  <definedNames>
    <definedName name="_GoBack" localSheetId="7">Пр8!$A$38</definedName>
    <definedName name="_xlnm._FilterDatabase" localSheetId="15">КВСР!$A$2:$B$1166</definedName>
    <definedName name="_xlnm._FilterDatabase" localSheetId="16">КФСР!$A$1400:$B$1478</definedName>
    <definedName name="_xlnm._FilterDatabase" localSheetId="17" hidden="1">'Пр 16'!$E$1:$E$109</definedName>
    <definedName name="_xlnm._FilterDatabase" localSheetId="10" hidden="1">Пр11!$F$1:$F$261</definedName>
    <definedName name="_xlnm._FilterDatabase" localSheetId="11" hidden="1">Пр12!$F$1:$F$195</definedName>
    <definedName name="_xlnm._FilterDatabase" localSheetId="12" hidden="1">Пр13!$F$1:$F$126</definedName>
    <definedName name="_xlnm._FilterDatabase" localSheetId="14" hidden="1">Пр15!$F$1:$F$113</definedName>
    <definedName name="_xlnm._FilterDatabase" localSheetId="1" hidden="1">Пр2!$A$8:$L$84</definedName>
    <definedName name="_xlnm._FilterDatabase" localSheetId="2" hidden="1">Пр3!$A$9:$O$97</definedName>
    <definedName name="_xlnm._FilterDatabase" localSheetId="5" hidden="1">Пр6!$A$9:$E$23</definedName>
    <definedName name="Z_66DBF0AC_E9A0_482F_9E41_1928B6CA83DC_.wvu.Cols" localSheetId="3">Пр4!#REF!</definedName>
    <definedName name="Z_66DBF0AC_E9A0_482F_9E41_1928B6CA83DC_.wvu.Cols" localSheetId="5">Пр6!#REF!</definedName>
    <definedName name="Z_66DBF0AC_E9A0_482F_9E41_1928B6CA83DC_.wvu.FilterData" localSheetId="10">Пр11!$A$9:$F$260</definedName>
    <definedName name="Z_66DBF0AC_E9A0_482F_9E41_1928B6CA83DC_.wvu.Rows" localSheetId="5">Пр6!#REF!,Пр6!#REF!</definedName>
    <definedName name="Z_91923F83_3A6B_4204_9891_178562AB34F1_.wvu.Cols" localSheetId="3">Пр4!#REF!</definedName>
    <definedName name="Z_91923F83_3A6B_4204_9891_178562AB34F1_.wvu.Cols" localSheetId="5">Пр6!#REF!</definedName>
    <definedName name="Z_91923F83_3A6B_4204_9891_178562AB34F1_.wvu.FilterData" localSheetId="10">Пр11!$A$9:$F$260</definedName>
    <definedName name="Z_91923F83_3A6B_4204_9891_178562AB34F1_.wvu.PrintArea" localSheetId="10">Пр11!$A$1:$F$260</definedName>
    <definedName name="Z_91923F83_3A6B_4204_9891_178562AB34F1_.wvu.PrintArea" localSheetId="1">Пр2!$A$1:$I$84</definedName>
    <definedName name="Z_91923F83_3A6B_4204_9891_178562AB34F1_.wvu.PrintArea" localSheetId="3">Пр4!$A$1:$B$117</definedName>
    <definedName name="Z_91923F83_3A6B_4204_9891_178562AB34F1_.wvu.Rows" localSheetId="3">Пр4!$23:$23</definedName>
    <definedName name="Z_91923F83_3A6B_4204_9891_178562AB34F1_.wvu.Rows" localSheetId="5">Пр6!#REF!,Пр6!#REF!</definedName>
    <definedName name="Z_A5E41FC9_89B1_40D2_B587_57BC4C5E4715_.wvu.Cols" localSheetId="3">Пр4!#REF!</definedName>
    <definedName name="Z_A5E41FC9_89B1_40D2_B587_57BC4C5E4715_.wvu.Cols" localSheetId="5">Пр6!#REF!</definedName>
    <definedName name="Z_A5E41FC9_89B1_40D2_B587_57BC4C5E4715_.wvu.FilterData" localSheetId="10">Пр11!$A$9:$F$260</definedName>
    <definedName name="Z_A5E41FC9_89B1_40D2_B587_57BC4C5E4715_.wvu.PrintArea" localSheetId="10">Пр11!$A$1:$F$260</definedName>
    <definedName name="Z_A5E41FC9_89B1_40D2_B587_57BC4C5E4715_.wvu.PrintArea" localSheetId="1">Пр2!$A$1:$I$84</definedName>
    <definedName name="Z_A5E41FC9_89B1_40D2_B587_57BC4C5E4715_.wvu.PrintArea" localSheetId="3">Пр4!$A$1:$B$117</definedName>
    <definedName name="Z_A5E41FC9_89B1_40D2_B587_57BC4C5E4715_.wvu.Rows" localSheetId="3">Пр4!$23:$23</definedName>
    <definedName name="Z_A5E41FC9_89B1_40D2_B587_57BC4C5E4715_.wvu.Rows" localSheetId="5">Пр6!#REF!,Пр6!#REF!</definedName>
    <definedName name="Z_B3311466_F005_49F1_A579_3E6CECE305A8_.wvu.Cols" localSheetId="3">Пр4!#REF!</definedName>
    <definedName name="Z_B3311466_F005_49F1_A579_3E6CECE305A8_.wvu.Cols" localSheetId="5">Пр6!#REF!</definedName>
    <definedName name="Z_B3311466_F005_49F1_A579_3E6CECE305A8_.wvu.FilterData" localSheetId="10">Пр11!$A$9:$F$260</definedName>
    <definedName name="Z_B3311466_F005_49F1_A579_3E6CECE305A8_.wvu.PrintArea" localSheetId="10">Пр11!$A$1:$F$260</definedName>
    <definedName name="Z_B3311466_F005_49F1_A579_3E6CECE305A8_.wvu.PrintArea" localSheetId="1">Пр2!$A$1:$I$84</definedName>
    <definedName name="Z_B3311466_F005_49F1_A579_3E6CECE305A8_.wvu.PrintArea" localSheetId="3">Пр4!$A$1:$B$117</definedName>
    <definedName name="Z_B3311466_F005_49F1_A579_3E6CECE305A8_.wvu.Rows" localSheetId="3">Пр4!$23:$23</definedName>
    <definedName name="Z_B3311466_F005_49F1_A579_3E6CECE305A8_.wvu.Rows" localSheetId="5">Пр6!#REF!,Пр6!#REF!</definedName>
    <definedName name="Z_E51CBA0A_8A1C_44BF_813B_86B1F7C678D3_.wvu.FilterData" localSheetId="10">Пр11!$A$9:$F$260</definedName>
    <definedName name="Z_E5662E33_D4B0_43EA_9B06_C8DA9DFDBEF6_.wvu.Cols" localSheetId="3">Пр4!#REF!</definedName>
    <definedName name="Z_E5662E33_D4B0_43EA_9B06_C8DA9DFDBEF6_.wvu.Cols" localSheetId="5">Пр6!#REF!</definedName>
    <definedName name="Z_E5662E33_D4B0_43EA_9B06_C8DA9DFDBEF6_.wvu.FilterData" localSheetId="10">Пр11!$A$9:$F$260</definedName>
    <definedName name="Z_E5662E33_D4B0_43EA_9B06_C8DA9DFDBEF6_.wvu.PrintArea" localSheetId="10">Пр11!$A$1:$F$260</definedName>
    <definedName name="Z_E5662E33_D4B0_43EA_9B06_C8DA9DFDBEF6_.wvu.PrintArea" localSheetId="1">Пр2!$A$1:$I$84</definedName>
    <definedName name="Z_E5662E33_D4B0_43EA_9B06_C8DA9DFDBEF6_.wvu.PrintArea" localSheetId="3">Пр4!$A$1:$B$117</definedName>
    <definedName name="Z_E5662E33_D4B0_43EA_9B06_C8DA9DFDBEF6_.wvu.PrintArea" localSheetId="5">Пр6!$A$1:$B$22</definedName>
    <definedName name="Z_E5662E33_D4B0_43EA_9B06_C8DA9DFDBEF6_.wvu.Rows" localSheetId="3">Пр4!$23:$23</definedName>
    <definedName name="Z_E5662E33_D4B0_43EA_9B06_C8DA9DFDBEF6_.wvu.Rows" localSheetId="5">Пр6!#REF!,Пр6!#REF!</definedName>
    <definedName name="Z_F3607253_7816_4CF7_9CFD_2ADFFAD916F8_.wvu.Cols" localSheetId="3">Пр4!#REF!</definedName>
    <definedName name="Z_F3607253_7816_4CF7_9CFD_2ADFFAD916F8_.wvu.Cols" localSheetId="5">Пр6!#REF!</definedName>
    <definedName name="Z_F3607253_7816_4CF7_9CFD_2ADFFAD916F8_.wvu.FilterData" localSheetId="10">Пр11!$A$9:$F$260</definedName>
    <definedName name="Z_F3607253_7816_4CF7_9CFD_2ADFFAD916F8_.wvu.PrintArea" localSheetId="10">Пр11!$A$1:$F$260</definedName>
    <definedName name="Z_F3607253_7816_4CF7_9CFD_2ADFFAD916F8_.wvu.PrintArea" localSheetId="1">Пр2!$A$1:$I$84</definedName>
    <definedName name="Z_F3607253_7816_4CF7_9CFD_2ADFFAD916F8_.wvu.PrintArea" localSheetId="3">Пр4!$A$1:$B$117</definedName>
    <definedName name="Z_F3607253_7816_4CF7_9CFD_2ADFFAD916F8_.wvu.Rows" localSheetId="3">Пр4!$23:$23</definedName>
    <definedName name="Z_F3607253_7816_4CF7_9CFD_2ADFFAD916F8_.wvu.Rows" localSheetId="5">Пр6!#REF!,Пр6!#REF!</definedName>
    <definedName name="_xlnm.Print_Titles" localSheetId="10">Пр11!$8:$9</definedName>
    <definedName name="_xlnm.Print_Titles" localSheetId="11">Пр12!$8:$9</definedName>
    <definedName name="_xlnm.Print_Area" localSheetId="20">КВР!$A$1820:$B$1930</definedName>
    <definedName name="_xlnm.Print_Area" localSheetId="15">КВСР!$A$1000:$B$1167</definedName>
    <definedName name="_xlnm.Print_Area" localSheetId="16">КФСР!$A$1:$B$1501</definedName>
    <definedName name="_xlnm.Print_Area" localSheetId="17">'Пр 16'!$B$1:$E$109</definedName>
    <definedName name="_xlnm.Print_Area" localSheetId="0">Пр1!$A$1:$E$25</definedName>
    <definedName name="_xlnm.Print_Area" localSheetId="9">Пр10!$A$1:$C$14</definedName>
    <definedName name="_xlnm.Print_Area" localSheetId="10">Пр11!$A$1:$I$261</definedName>
    <definedName name="_xlnm.Print_Area" localSheetId="11">Пр12!$A$1:$L$194</definedName>
    <definedName name="_xlnm.Print_Area" localSheetId="12">Пр13!$B$1:$E$55</definedName>
    <definedName name="_xlnm.Print_Area" localSheetId="13">Пр14!$B$1:$I$51</definedName>
    <definedName name="_xlnm.Print_Area" localSheetId="14">Пр15!$B$1:$F$113</definedName>
    <definedName name="_xlnm.Print_Area" localSheetId="1">Пр2!$A$1:$L$84</definedName>
    <definedName name="_xlnm.Print_Area" localSheetId="2">Пр3!$A$1:$M$68</definedName>
    <definedName name="_xlnm.Print_Area" localSheetId="3">Пр4!$A$1:$E$119</definedName>
    <definedName name="_xlnm.Print_Area" localSheetId="4">Пр5!$A$1:$H$124</definedName>
    <definedName name="_xlnm.Print_Area" localSheetId="5">Пр6!$A$1:$E$23</definedName>
    <definedName name="_xlnm.Print_Area" localSheetId="6">Пр7!$A$1:$H$23</definedName>
    <definedName name="_xlnm.Print_Area" localSheetId="7">Пр8!$A$1:$E$35</definedName>
    <definedName name="_xlnm.Print_Area" localSheetId="8">Пр9!$A$1:$C$54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5" l="1"/>
  <c r="B21" i="57"/>
  <c r="G197" i="14"/>
  <c r="G189" i="14"/>
  <c r="G188" i="14" s="1"/>
  <c r="G214" i="14"/>
  <c r="I214" i="14" s="1"/>
  <c r="G210" i="14"/>
  <c r="G209" i="14" s="1"/>
  <c r="H210" i="14"/>
  <c r="H195" i="14"/>
  <c r="G195" i="14"/>
  <c r="G194" i="14" s="1"/>
  <c r="G191" i="14" s="1"/>
  <c r="H193" i="14"/>
  <c r="G193" i="14"/>
  <c r="G221" i="14"/>
  <c r="G220" i="14" s="1"/>
  <c r="G222" i="14"/>
  <c r="G211" i="14"/>
  <c r="G215" i="14"/>
  <c r="G218" i="14"/>
  <c r="G217" i="14" s="1"/>
  <c r="G186" i="14"/>
  <c r="G185" i="14" s="1"/>
  <c r="G109" i="14"/>
  <c r="G84" i="14"/>
  <c r="G83" i="14" s="1"/>
  <c r="G81" i="14"/>
  <c r="G80" i="14" s="1"/>
  <c r="G101" i="14"/>
  <c r="G98" i="14" s="1"/>
  <c r="G99" i="14"/>
  <c r="G87" i="14"/>
  <c r="G107" i="14"/>
  <c r="G105" i="14"/>
  <c r="G161" i="14"/>
  <c r="G160" i="14" s="1"/>
  <c r="G153" i="14" s="1"/>
  <c r="G162" i="14"/>
  <c r="G174" i="14"/>
  <c r="G176" i="14"/>
  <c r="G178" i="14"/>
  <c r="G180" i="14"/>
  <c r="G150" i="14"/>
  <c r="G148" i="14"/>
  <c r="G146" i="14"/>
  <c r="G144" i="14"/>
  <c r="G142" i="14"/>
  <c r="G139" i="14"/>
  <c r="G134" i="14" s="1"/>
  <c r="G131" i="14"/>
  <c r="G132" i="14"/>
  <c r="G126" i="14"/>
  <c r="G125" i="14" s="1"/>
  <c r="G111" i="14" s="1"/>
  <c r="G73" i="14"/>
  <c r="G72" i="14" s="1"/>
  <c r="G75" i="14"/>
  <c r="G68" i="14"/>
  <c r="G67" i="14" s="1"/>
  <c r="G69" i="14"/>
  <c r="G65" i="14"/>
  <c r="G64" i="14" s="1"/>
  <c r="G62" i="14"/>
  <c r="G60" i="14"/>
  <c r="G54" i="14"/>
  <c r="G50" i="14"/>
  <c r="G48" i="14"/>
  <c r="G46" i="14"/>
  <c r="G44" i="14"/>
  <c r="G42" i="14"/>
  <c r="G40" i="14"/>
  <c r="G38" i="14"/>
  <c r="G36" i="14"/>
  <c r="G34" i="14"/>
  <c r="G32" i="14"/>
  <c r="G26" i="14"/>
  <c r="G25" i="14" s="1"/>
  <c r="G24" i="14" s="1"/>
  <c r="G29" i="14"/>
  <c r="G28" i="14" s="1"/>
  <c r="G18" i="14"/>
  <c r="G17" i="14" s="1"/>
  <c r="G19" i="14"/>
  <c r="G13" i="14"/>
  <c r="G12" i="14" s="1"/>
  <c r="G11" i="14" s="1"/>
  <c r="G226" i="14"/>
  <c r="G225" i="14" s="1"/>
  <c r="G224" i="14" s="1"/>
  <c r="G230" i="14"/>
  <c r="G229" i="14" s="1"/>
  <c r="G228" i="14" s="1"/>
  <c r="G234" i="14"/>
  <c r="G233" i="14" s="1"/>
  <c r="G232" i="14" s="1"/>
  <c r="G244" i="14"/>
  <c r="G246" i="14"/>
  <c r="G243" i="14" s="1"/>
  <c r="G242" i="14" s="1"/>
  <c r="G240" i="14"/>
  <c r="G239" i="14" s="1"/>
  <c r="G238" i="14" s="1"/>
  <c r="G237" i="14" s="1"/>
  <c r="G236" i="14" s="1"/>
  <c r="H241" i="14"/>
  <c r="G241" i="14"/>
  <c r="G250" i="14"/>
  <c r="G249" i="14" s="1"/>
  <c r="G248" i="14" s="1"/>
  <c r="G254" i="14"/>
  <c r="G253" i="14" s="1"/>
  <c r="G252" i="14" s="1"/>
  <c r="H260" i="14"/>
  <c r="G260" i="14"/>
  <c r="G259" i="14" s="1"/>
  <c r="G258" i="14" s="1"/>
  <c r="G257" i="14" s="1"/>
  <c r="I14" i="14"/>
  <c r="I20" i="14"/>
  <c r="I23" i="14"/>
  <c r="I27" i="14"/>
  <c r="I30" i="14"/>
  <c r="I33" i="14"/>
  <c r="I37" i="14"/>
  <c r="I39" i="14"/>
  <c r="I41" i="14"/>
  <c r="I43" i="14"/>
  <c r="I45" i="14"/>
  <c r="I47" i="14"/>
  <c r="I49" i="14"/>
  <c r="I51" i="14"/>
  <c r="I53" i="14"/>
  <c r="I55" i="14"/>
  <c r="I61" i="14"/>
  <c r="I63" i="14"/>
  <c r="I66" i="14"/>
  <c r="I70" i="14"/>
  <c r="I76" i="14"/>
  <c r="I82" i="14"/>
  <c r="I85" i="14"/>
  <c r="I89" i="14"/>
  <c r="I91" i="14"/>
  <c r="I93" i="14"/>
  <c r="I95" i="14"/>
  <c r="I97" i="14"/>
  <c r="I100" i="14"/>
  <c r="I102" i="14"/>
  <c r="I106" i="14"/>
  <c r="I108" i="14"/>
  <c r="I110" i="14"/>
  <c r="I113" i="14"/>
  <c r="I117" i="14"/>
  <c r="I120" i="14"/>
  <c r="I124" i="14"/>
  <c r="I127" i="14"/>
  <c r="I133" i="14"/>
  <c r="I136" i="14"/>
  <c r="I138" i="14"/>
  <c r="I140" i="14"/>
  <c r="I143" i="14"/>
  <c r="I145" i="14"/>
  <c r="I147" i="14"/>
  <c r="I149" i="14"/>
  <c r="I151" i="14"/>
  <c r="I157" i="14"/>
  <c r="I159" i="14"/>
  <c r="I163" i="14"/>
  <c r="I167" i="14"/>
  <c r="I170" i="14"/>
  <c r="I175" i="14"/>
  <c r="I177" i="14"/>
  <c r="I179" i="14"/>
  <c r="I181" i="14"/>
  <c r="I187" i="14"/>
  <c r="I190" i="14"/>
  <c r="I199" i="14"/>
  <c r="I201" i="14"/>
  <c r="I203" i="14"/>
  <c r="I205" i="14"/>
  <c r="I207" i="14"/>
  <c r="I210" i="14"/>
  <c r="I212" i="14"/>
  <c r="I216" i="14"/>
  <c r="I219" i="14"/>
  <c r="I223" i="14"/>
  <c r="I227" i="14"/>
  <c r="I231" i="14"/>
  <c r="I235" i="14"/>
  <c r="I245" i="14"/>
  <c r="I247" i="14"/>
  <c r="I251" i="14"/>
  <c r="I255" i="14"/>
  <c r="E12" i="5"/>
  <c r="E14" i="5"/>
  <c r="L12" i="1"/>
  <c r="L14" i="1"/>
  <c r="L16" i="1"/>
  <c r="L18" i="1"/>
  <c r="L19" i="1"/>
  <c r="L22" i="1"/>
  <c r="L23" i="1"/>
  <c r="L24" i="1"/>
  <c r="L26" i="1"/>
  <c r="L27" i="1"/>
  <c r="L33" i="1"/>
  <c r="L35" i="1"/>
  <c r="L36" i="1"/>
  <c r="L39" i="1"/>
  <c r="L44" i="1"/>
  <c r="L48" i="1"/>
  <c r="L50" i="1"/>
  <c r="L53" i="1"/>
  <c r="L55" i="1"/>
  <c r="L57" i="1"/>
  <c r="L59" i="1"/>
  <c r="L63" i="1"/>
  <c r="L65" i="1"/>
  <c r="L67" i="1"/>
  <c r="L69" i="1"/>
  <c r="L70" i="1"/>
  <c r="L71" i="1"/>
  <c r="L75" i="1"/>
  <c r="L79" i="1"/>
  <c r="L80" i="1"/>
  <c r="L81" i="1"/>
  <c r="L82" i="1"/>
  <c r="L83" i="1"/>
  <c r="D24" i="57"/>
  <c r="G208" i="14" l="1"/>
  <c r="G196" i="14" s="1"/>
  <c r="G31" i="14"/>
  <c r="G79" i="14"/>
  <c r="I260" i="14"/>
  <c r="G171" i="14"/>
  <c r="G213" i="14"/>
  <c r="I195" i="14"/>
  <c r="G16" i="14"/>
  <c r="G15" i="14" s="1"/>
  <c r="G104" i="14"/>
  <c r="G103" i="14" s="1"/>
  <c r="G86" i="14"/>
  <c r="G152" i="14"/>
  <c r="G59" i="14"/>
  <c r="G58" i="14" s="1"/>
  <c r="G57" i="14" s="1"/>
  <c r="G184" i="14"/>
  <c r="I193" i="14"/>
  <c r="G130" i="14"/>
  <c r="I241" i="14"/>
  <c r="J52" i="1"/>
  <c r="J54" i="1"/>
  <c r="J56" i="1"/>
  <c r="J58" i="1"/>
  <c r="J60" i="1"/>
  <c r="J62" i="1"/>
  <c r="J64" i="1"/>
  <c r="J66" i="1"/>
  <c r="J68" i="1"/>
  <c r="K68" i="1"/>
  <c r="L68" i="1" s="1"/>
  <c r="J77" i="1"/>
  <c r="J76" i="1" s="1"/>
  <c r="J74" i="1"/>
  <c r="J72" i="1" s="1"/>
  <c r="K74" i="1"/>
  <c r="L74" i="1" s="1"/>
  <c r="J43" i="1"/>
  <c r="J42" i="1" s="1"/>
  <c r="J34" i="1"/>
  <c r="J32" i="1"/>
  <c r="J31" i="1" s="1"/>
  <c r="J29" i="1"/>
  <c r="J28" i="1" s="1"/>
  <c r="J25" i="1"/>
  <c r="J21" i="1"/>
  <c r="J20" i="1" s="1"/>
  <c r="J17" i="1"/>
  <c r="J15" i="1"/>
  <c r="J13" i="1"/>
  <c r="J11" i="1"/>
  <c r="G183" i="14" l="1"/>
  <c r="G182" i="14" s="1"/>
  <c r="B13" i="57"/>
  <c r="K72" i="1"/>
  <c r="L72" i="1" s="1"/>
  <c r="J51" i="1"/>
  <c r="J46" i="1" s="1"/>
  <c r="J45" i="1" s="1"/>
  <c r="B17" i="57" s="1"/>
  <c r="G78" i="14"/>
  <c r="K40" i="1"/>
  <c r="J40" i="1"/>
  <c r="J38" i="1"/>
  <c r="J37" i="1" s="1"/>
  <c r="J10" i="1" s="1"/>
  <c r="K38" i="1"/>
  <c r="K29" i="1"/>
  <c r="K28" i="1" s="1"/>
  <c r="L38" i="1" l="1"/>
  <c r="K37" i="1"/>
  <c r="L37" i="1" s="1"/>
  <c r="B14" i="57"/>
  <c r="B12" i="57"/>
  <c r="B10" i="57" s="1"/>
  <c r="G77" i="14"/>
  <c r="G10" i="14" s="1"/>
  <c r="B21" i="7"/>
  <c r="B30" i="7" s="1"/>
  <c r="B19" i="7"/>
  <c r="B22" i="7" s="1"/>
  <c r="B14" i="7"/>
  <c r="G261" i="14" l="1"/>
  <c r="B20" i="57"/>
  <c r="B17" i="7"/>
  <c r="B20" i="7"/>
  <c r="B23" i="7" s="1"/>
  <c r="I104" i="15" l="1"/>
  <c r="H103" i="15"/>
  <c r="H102" i="15" s="1"/>
  <c r="G103" i="15"/>
  <c r="I103" i="15" s="1"/>
  <c r="A101" i="15"/>
  <c r="A102" i="15"/>
  <c r="A103" i="15"/>
  <c r="A104" i="15"/>
  <c r="G102" i="15" l="1"/>
  <c r="G101" i="15" s="1"/>
  <c r="G100" i="15" s="1"/>
  <c r="H101" i="15"/>
  <c r="K25" i="1"/>
  <c r="L25" i="1" s="1"/>
  <c r="I102" i="15" l="1"/>
  <c r="I101" i="15"/>
  <c r="A28" i="57"/>
  <c r="K52" i="1" l="1"/>
  <c r="L52" i="1" s="1"/>
  <c r="K54" i="1"/>
  <c r="L54" i="1" s="1"/>
  <c r="K56" i="1"/>
  <c r="L56" i="1" s="1"/>
  <c r="K58" i="1"/>
  <c r="L58" i="1" s="1"/>
  <c r="K60" i="1"/>
  <c r="K62" i="1"/>
  <c r="L62" i="1" s="1"/>
  <c r="K64" i="1"/>
  <c r="L64" i="1" s="1"/>
  <c r="K34" i="1"/>
  <c r="L34" i="1" s="1"/>
  <c r="K32" i="1"/>
  <c r="L32" i="1" s="1"/>
  <c r="K21" i="1"/>
  <c r="L21" i="1" s="1"/>
  <c r="K11" i="1"/>
  <c r="L11" i="1" l="1"/>
  <c r="K66" i="1"/>
  <c r="L66" i="1" s="1"/>
  <c r="K51" i="1" l="1"/>
  <c r="L51" i="1" s="1"/>
  <c r="H173" i="14" l="1"/>
  <c r="I173" i="14" s="1"/>
  <c r="B110" i="49" l="1"/>
  <c r="D18" i="49"/>
  <c r="B18" i="49"/>
  <c r="L159" i="15"/>
  <c r="L158" i="15" s="1"/>
  <c r="L157" i="15" s="1"/>
  <c r="L19" i="15"/>
  <c r="L18" i="15" s="1"/>
  <c r="H19" i="15"/>
  <c r="H18" i="15" s="1"/>
  <c r="H17" i="15" s="1"/>
  <c r="I20" i="15"/>
  <c r="I19" i="15" s="1"/>
  <c r="I18" i="15" s="1"/>
  <c r="A18" i="15"/>
  <c r="A19" i="15"/>
  <c r="I193" i="15"/>
  <c r="F22" i="4"/>
  <c r="L193" i="15"/>
  <c r="A210" i="14"/>
  <c r="A209" i="14"/>
  <c r="H213" i="14"/>
  <c r="I213" i="14" s="1"/>
  <c r="A213" i="14"/>
  <c r="A214" i="14"/>
  <c r="A212" i="14"/>
  <c r="H211" i="14"/>
  <c r="A211" i="14"/>
  <c r="E18" i="49" l="1"/>
  <c r="I211" i="14"/>
  <c r="F18" i="49" s="1"/>
  <c r="H209" i="14"/>
  <c r="I209" i="14" s="1"/>
  <c r="A173" i="14"/>
  <c r="H172" i="14"/>
  <c r="I172" i="14" s="1"/>
  <c r="A172" i="14"/>
  <c r="H135" i="14" l="1"/>
  <c r="I135" i="14" s="1"/>
  <c r="K47" i="1" l="1"/>
  <c r="L47" i="1" s="1"/>
  <c r="K43" i="1"/>
  <c r="K42" i="1" l="1"/>
  <c r="L42" i="1" s="1"/>
  <c r="L43" i="1"/>
  <c r="K78" i="1"/>
  <c r="L78" i="1" s="1"/>
  <c r="D110" i="49" l="1"/>
  <c r="A105" i="14"/>
  <c r="A106" i="14"/>
  <c r="H105" i="14"/>
  <c r="E110" i="49" l="1"/>
  <c r="I105" i="14"/>
  <c r="F110" i="49" s="1"/>
  <c r="K46" i="1"/>
  <c r="L46" i="1" s="1"/>
  <c r="H96" i="14"/>
  <c r="I96" i="14" s="1"/>
  <c r="K77" i="1"/>
  <c r="L53" i="15"/>
  <c r="L52" i="15" s="1"/>
  <c r="K52" i="15"/>
  <c r="I53" i="15"/>
  <c r="I52" i="15" s="1"/>
  <c r="A52" i="15"/>
  <c r="A53" i="15"/>
  <c r="K76" i="1" l="1"/>
  <c r="L76" i="1" s="1"/>
  <c r="L77" i="1"/>
  <c r="K45" i="1"/>
  <c r="H52" i="15"/>
  <c r="H44" i="15"/>
  <c r="K44" i="15"/>
  <c r="B15" i="57" l="1"/>
  <c r="L45" i="1"/>
  <c r="C17" i="57"/>
  <c r="D17" i="57" s="1"/>
  <c r="D40" i="75"/>
  <c r="B40" i="75"/>
  <c r="B45" i="21" l="1"/>
  <c r="B46" i="21"/>
  <c r="B37" i="21"/>
  <c r="L178" i="15"/>
  <c r="L177" i="15" s="1"/>
  <c r="L176" i="15" s="1"/>
  <c r="I178" i="15"/>
  <c r="I160" i="15"/>
  <c r="I152" i="15"/>
  <c r="L120" i="15"/>
  <c r="I120" i="15"/>
  <c r="L51" i="15"/>
  <c r="L50" i="15" s="1"/>
  <c r="L49" i="15" s="1"/>
  <c r="I51" i="15"/>
  <c r="L45" i="15"/>
  <c r="L44" i="15" s="1"/>
  <c r="I45" i="15"/>
  <c r="L26" i="15"/>
  <c r="L25" i="15" s="1"/>
  <c r="L24" i="15" s="1"/>
  <c r="I37" i="21" s="1"/>
  <c r="I26" i="15"/>
  <c r="I25" i="15" s="1"/>
  <c r="I24" i="15" s="1"/>
  <c r="F37" i="21" s="1"/>
  <c r="I14" i="15"/>
  <c r="D112" i="49"/>
  <c r="D111" i="49"/>
  <c r="F109" i="49"/>
  <c r="E109" i="49"/>
  <c r="D109" i="49"/>
  <c r="F108" i="49"/>
  <c r="E108" i="49"/>
  <c r="D108" i="49"/>
  <c r="F107" i="49"/>
  <c r="E107" i="49"/>
  <c r="D107" i="49"/>
  <c r="D106" i="49"/>
  <c r="D105" i="49"/>
  <c r="F104" i="49"/>
  <c r="E104" i="49"/>
  <c r="D104" i="49"/>
  <c r="D103" i="49"/>
  <c r="D102" i="49"/>
  <c r="F101" i="49"/>
  <c r="E101" i="49"/>
  <c r="D101" i="49"/>
  <c r="F100" i="49"/>
  <c r="E100" i="49"/>
  <c r="D100" i="49"/>
  <c r="D99" i="49"/>
  <c r="D98" i="49"/>
  <c r="F97" i="49"/>
  <c r="E97" i="49"/>
  <c r="D97" i="49"/>
  <c r="D96" i="49"/>
  <c r="D95" i="49"/>
  <c r="D94" i="49"/>
  <c r="D93" i="49"/>
  <c r="D92" i="49"/>
  <c r="D91" i="49"/>
  <c r="F90" i="49"/>
  <c r="E90" i="49"/>
  <c r="D90" i="49"/>
  <c r="F89" i="49"/>
  <c r="E89" i="49"/>
  <c r="D89" i="49"/>
  <c r="F88" i="49"/>
  <c r="E88" i="49"/>
  <c r="D88" i="49"/>
  <c r="F87" i="49"/>
  <c r="E87" i="49"/>
  <c r="D87" i="49"/>
  <c r="F86" i="49"/>
  <c r="E86" i="49"/>
  <c r="D86" i="49"/>
  <c r="D85" i="49"/>
  <c r="D84" i="49"/>
  <c r="F83" i="49"/>
  <c r="E83" i="49"/>
  <c r="D83" i="49"/>
  <c r="F82" i="49"/>
  <c r="E82" i="49"/>
  <c r="D82" i="49"/>
  <c r="F81" i="49"/>
  <c r="E81" i="49"/>
  <c r="D81" i="49"/>
  <c r="F80" i="49"/>
  <c r="E80" i="49"/>
  <c r="D80" i="49"/>
  <c r="F79" i="49"/>
  <c r="E79" i="49"/>
  <c r="D79" i="49"/>
  <c r="F78" i="49"/>
  <c r="E78" i="49"/>
  <c r="D78" i="49"/>
  <c r="D77" i="49"/>
  <c r="F76" i="49"/>
  <c r="E76" i="49"/>
  <c r="D76" i="49"/>
  <c r="F75" i="49"/>
  <c r="E75" i="49"/>
  <c r="D75" i="49"/>
  <c r="F74" i="49"/>
  <c r="E74" i="49"/>
  <c r="D74" i="49"/>
  <c r="F73" i="49"/>
  <c r="E73" i="49"/>
  <c r="D73" i="49"/>
  <c r="D72" i="49"/>
  <c r="D71" i="49"/>
  <c r="F70" i="49"/>
  <c r="E70" i="49"/>
  <c r="D70" i="49"/>
  <c r="D69" i="49"/>
  <c r="F68" i="49"/>
  <c r="E68" i="49"/>
  <c r="D68" i="49"/>
  <c r="D67" i="49"/>
  <c r="D64" i="49"/>
  <c r="F63" i="49"/>
  <c r="E63" i="49"/>
  <c r="D63" i="49"/>
  <c r="F62" i="49"/>
  <c r="E62" i="49"/>
  <c r="D62" i="49"/>
  <c r="D61" i="49"/>
  <c r="D60" i="49"/>
  <c r="D59" i="49"/>
  <c r="D54" i="49"/>
  <c r="D53" i="49"/>
  <c r="F52" i="49"/>
  <c r="E52" i="49"/>
  <c r="D52" i="49"/>
  <c r="F51" i="49"/>
  <c r="E51" i="49"/>
  <c r="D51" i="49"/>
  <c r="F50" i="49"/>
  <c r="E50" i="49"/>
  <c r="D50" i="49"/>
  <c r="F49" i="49"/>
  <c r="E49" i="49"/>
  <c r="D49" i="49"/>
  <c r="D48" i="49"/>
  <c r="F47" i="49"/>
  <c r="E47" i="49"/>
  <c r="D47" i="49"/>
  <c r="F46" i="49"/>
  <c r="E46" i="49"/>
  <c r="D46" i="49"/>
  <c r="D45" i="49"/>
  <c r="D44" i="49"/>
  <c r="D43" i="49"/>
  <c r="D42" i="49"/>
  <c r="D41" i="49"/>
  <c r="D40" i="49"/>
  <c r="D39" i="49"/>
  <c r="F38" i="49"/>
  <c r="E38" i="49"/>
  <c r="D38" i="49"/>
  <c r="F37" i="49"/>
  <c r="E37" i="49"/>
  <c r="D37" i="49"/>
  <c r="F36" i="49"/>
  <c r="E36" i="49"/>
  <c r="D36" i="49"/>
  <c r="D35" i="49"/>
  <c r="D34" i="49"/>
  <c r="F33" i="49"/>
  <c r="E33" i="49"/>
  <c r="D33" i="49"/>
  <c r="F32" i="49"/>
  <c r="E32" i="49"/>
  <c r="D32" i="49"/>
  <c r="F31" i="49"/>
  <c r="E31" i="49"/>
  <c r="D31" i="49"/>
  <c r="F30" i="49"/>
  <c r="E30" i="49"/>
  <c r="D30" i="49"/>
  <c r="F29" i="49"/>
  <c r="E29" i="49"/>
  <c r="D29" i="49"/>
  <c r="F28" i="49"/>
  <c r="E28" i="49"/>
  <c r="D28" i="49"/>
  <c r="D27" i="49"/>
  <c r="D26" i="49"/>
  <c r="F25" i="49"/>
  <c r="E25" i="49"/>
  <c r="D25" i="49"/>
  <c r="D24" i="49"/>
  <c r="F23" i="49"/>
  <c r="E23" i="49"/>
  <c r="D23" i="49"/>
  <c r="D22" i="49"/>
  <c r="F21" i="49"/>
  <c r="E21" i="49"/>
  <c r="D21" i="49"/>
  <c r="D20" i="49"/>
  <c r="D19" i="49"/>
  <c r="D16" i="49"/>
  <c r="D13" i="49"/>
  <c r="L175" i="15" l="1"/>
  <c r="I28" i="21"/>
  <c r="L48" i="15"/>
  <c r="I46" i="21"/>
  <c r="L47" i="15" l="1"/>
  <c r="I45" i="21"/>
  <c r="F124" i="4" l="1"/>
  <c r="G124" i="4"/>
  <c r="H124" i="4"/>
  <c r="D52" i="75"/>
  <c r="B52" i="75"/>
  <c r="D51" i="75"/>
  <c r="B51" i="75"/>
  <c r="A188" i="14" l="1"/>
  <c r="H215" i="14" l="1"/>
  <c r="A208" i="14"/>
  <c r="A215" i="14"/>
  <c r="A216" i="14"/>
  <c r="H189" i="14"/>
  <c r="I189" i="14" s="1"/>
  <c r="F95" i="49" s="1"/>
  <c r="H192" i="14"/>
  <c r="H208" i="14" l="1"/>
  <c r="I208" i="14" s="1"/>
  <c r="I215" i="14"/>
  <c r="F112" i="49" s="1"/>
  <c r="E98" i="49"/>
  <c r="I192" i="14"/>
  <c r="F98" i="49" s="1"/>
  <c r="H188" i="14"/>
  <c r="I188" i="14" s="1"/>
  <c r="E95" i="49"/>
  <c r="E112" i="49"/>
  <c r="A192" i="14"/>
  <c r="A193" i="14"/>
  <c r="A189" i="14"/>
  <c r="A190" i="14"/>
  <c r="H109" i="14" l="1"/>
  <c r="I109" i="14" s="1"/>
  <c r="A109" i="14"/>
  <c r="M56" i="2" l="1"/>
  <c r="J56" i="2"/>
  <c r="J48" i="2" s="1"/>
  <c r="M64" i="2" l="1"/>
  <c r="M63" i="2" s="1"/>
  <c r="M62" i="2" s="1"/>
  <c r="L64" i="2"/>
  <c r="L63" i="2" s="1"/>
  <c r="L62" i="2" s="1"/>
  <c r="K64" i="2"/>
  <c r="K63" i="2" s="1"/>
  <c r="K62" i="2" s="1"/>
  <c r="J64" i="2"/>
  <c r="J63" i="2" s="1"/>
  <c r="J62" i="2" s="1"/>
  <c r="O63" i="2"/>
  <c r="N63" i="2"/>
  <c r="O60" i="2"/>
  <c r="O59" i="2" s="1"/>
  <c r="L60" i="2"/>
  <c r="L59" i="2" s="1"/>
  <c r="N59" i="2"/>
  <c r="M59" i="2"/>
  <c r="K59" i="2"/>
  <c r="J59" i="2"/>
  <c r="O48" i="2"/>
  <c r="N48" i="2"/>
  <c r="M48" i="2"/>
  <c r="L48" i="2"/>
  <c r="K48" i="2"/>
  <c r="O45" i="2"/>
  <c r="O44" i="2" s="1"/>
  <c r="L45" i="2"/>
  <c r="L44" i="2" s="1"/>
  <c r="N44" i="2"/>
  <c r="M44" i="2"/>
  <c r="K44" i="2"/>
  <c r="J44" i="2"/>
  <c r="O41" i="2"/>
  <c r="O40" i="2" s="1"/>
  <c r="O39" i="2" s="1"/>
  <c r="N40" i="2"/>
  <c r="N39" i="2" s="1"/>
  <c r="M40" i="2"/>
  <c r="M39" i="2" s="1"/>
  <c r="L40" i="2"/>
  <c r="L39" i="2" s="1"/>
  <c r="K40" i="2"/>
  <c r="K39" i="2" s="1"/>
  <c r="J40" i="2"/>
  <c r="J39" i="2" s="1"/>
  <c r="O38" i="2"/>
  <c r="M37" i="2"/>
  <c r="L37" i="2"/>
  <c r="K37" i="2"/>
  <c r="J37" i="2"/>
  <c r="J36" i="2" s="1"/>
  <c r="M36" i="2"/>
  <c r="O36" i="2" s="1"/>
  <c r="L36" i="2"/>
  <c r="K36" i="2"/>
  <c r="O35" i="2"/>
  <c r="O34" i="2"/>
  <c r="N33" i="2"/>
  <c r="N30" i="2" s="1"/>
  <c r="M33" i="2"/>
  <c r="L33" i="2"/>
  <c r="K33" i="2"/>
  <c r="J33" i="2"/>
  <c r="O32" i="2"/>
  <c r="M31" i="2"/>
  <c r="L31" i="2"/>
  <c r="K31" i="2"/>
  <c r="J31" i="2"/>
  <c r="O29" i="2"/>
  <c r="L29" i="2"/>
  <c r="L28" i="2" s="1"/>
  <c r="M28" i="2"/>
  <c r="O28" i="2" s="1"/>
  <c r="K28" i="2"/>
  <c r="J28" i="2"/>
  <c r="O27" i="2"/>
  <c r="M26" i="2"/>
  <c r="O26" i="2" s="1"/>
  <c r="L26" i="2"/>
  <c r="K26" i="2"/>
  <c r="J26" i="2"/>
  <c r="O24" i="2"/>
  <c r="O23" i="2"/>
  <c r="M22" i="2"/>
  <c r="O22" i="2" s="1"/>
  <c r="L22" i="2"/>
  <c r="K22" i="2"/>
  <c r="J22" i="2"/>
  <c r="N21" i="2"/>
  <c r="O20" i="2"/>
  <c r="O19" i="2"/>
  <c r="N18" i="2"/>
  <c r="M18" i="2"/>
  <c r="K18" i="2"/>
  <c r="J18" i="2"/>
  <c r="O17" i="2"/>
  <c r="O16" i="2" s="1"/>
  <c r="N16" i="2"/>
  <c r="M16" i="2"/>
  <c r="L16" i="2"/>
  <c r="K16" i="2"/>
  <c r="J16" i="2"/>
  <c r="O15" i="2"/>
  <c r="N14" i="2"/>
  <c r="M14" i="2"/>
  <c r="K14" i="2"/>
  <c r="J14" i="2"/>
  <c r="O13" i="2"/>
  <c r="N12" i="2"/>
  <c r="M12" i="2"/>
  <c r="K12" i="2"/>
  <c r="J12" i="2"/>
  <c r="K17" i="1"/>
  <c r="L17" i="1" s="1"/>
  <c r="K15" i="1"/>
  <c r="L15" i="1" s="1"/>
  <c r="K13" i="1"/>
  <c r="L13" i="1" l="1"/>
  <c r="C13" i="57"/>
  <c r="D13" i="57" s="1"/>
  <c r="K31" i="1"/>
  <c r="L31" i="1" s="1"/>
  <c r="O33" i="2"/>
  <c r="K20" i="1"/>
  <c r="M30" i="2"/>
  <c r="N43" i="2"/>
  <c r="N42" i="2" s="1"/>
  <c r="K43" i="2"/>
  <c r="K42" i="2" s="1"/>
  <c r="O14" i="2"/>
  <c r="J21" i="2"/>
  <c r="L43" i="2"/>
  <c r="L12" i="2"/>
  <c r="J43" i="2"/>
  <c r="L30" i="2"/>
  <c r="K21" i="2"/>
  <c r="L14" i="2"/>
  <c r="M21" i="2"/>
  <c r="M11" i="2" s="1"/>
  <c r="M43" i="2"/>
  <c r="N11" i="2"/>
  <c r="K30" i="2"/>
  <c r="O43" i="2"/>
  <c r="L18" i="2"/>
  <c r="J30" i="2"/>
  <c r="O12" i="2"/>
  <c r="O31" i="2"/>
  <c r="O18" i="2"/>
  <c r="C14" i="57" l="1"/>
  <c r="D14" i="57" s="1"/>
  <c r="L20" i="1"/>
  <c r="O30" i="2"/>
  <c r="K10" i="1"/>
  <c r="L21" i="2"/>
  <c r="L11" i="2" s="1"/>
  <c r="M42" i="2"/>
  <c r="J42" i="2"/>
  <c r="L42" i="2" s="1"/>
  <c r="C12" i="57"/>
  <c r="C10" i="57" s="1"/>
  <c r="K11" i="2"/>
  <c r="K68" i="2" s="1"/>
  <c r="J11" i="2"/>
  <c r="J68" i="2" s="1"/>
  <c r="N68" i="2"/>
  <c r="O21" i="2"/>
  <c r="K84" i="1" l="1"/>
  <c r="L84" i="1" s="1"/>
  <c r="L10" i="1"/>
  <c r="D10" i="57"/>
  <c r="D12" i="57"/>
  <c r="O11" i="2"/>
  <c r="M68" i="2"/>
  <c r="O42" i="2"/>
  <c r="O68" i="2" s="1"/>
  <c r="C15" i="57"/>
  <c r="D15" i="57" s="1"/>
  <c r="L68" i="2"/>
  <c r="A27" i="57" l="1"/>
  <c r="A44" i="15"/>
  <c r="A45" i="15"/>
  <c r="I44" i="15"/>
  <c r="C119" i="3" l="1"/>
  <c r="A159" i="15"/>
  <c r="I159" i="15"/>
  <c r="I158" i="15" s="1"/>
  <c r="I157" i="15" s="1"/>
  <c r="K159" i="15"/>
  <c r="K158" i="15" s="1"/>
  <c r="K157" i="15" s="1"/>
  <c r="G70" i="4" s="1"/>
  <c r="H159" i="15"/>
  <c r="H158" i="15" s="1"/>
  <c r="H157" i="15" s="1"/>
  <c r="A157" i="15"/>
  <c r="A158" i="15"/>
  <c r="A160" i="15"/>
  <c r="G50" i="21" l="1"/>
  <c r="I50" i="15" l="1"/>
  <c r="I49" i="15" s="1"/>
  <c r="K50" i="15"/>
  <c r="K49" i="15" s="1"/>
  <c r="H50" i="15"/>
  <c r="A47" i="15"/>
  <c r="A48" i="15"/>
  <c r="A49" i="15"/>
  <c r="A50" i="15"/>
  <c r="A51" i="15"/>
  <c r="H49" i="15" l="1"/>
  <c r="K48" i="15"/>
  <c r="H46" i="21"/>
  <c r="G46" i="21"/>
  <c r="I48" i="15"/>
  <c r="F46" i="21"/>
  <c r="G37" i="21"/>
  <c r="K25" i="15"/>
  <c r="K24" i="15" s="1"/>
  <c r="H37" i="21" s="1"/>
  <c r="H25" i="15"/>
  <c r="H24" i="15" s="1"/>
  <c r="E37" i="21" s="1"/>
  <c r="A24" i="15"/>
  <c r="A25" i="15"/>
  <c r="A26" i="15"/>
  <c r="H29" i="14"/>
  <c r="A28" i="14"/>
  <c r="A29" i="14"/>
  <c r="A30" i="14"/>
  <c r="I177" i="15"/>
  <c r="I176" i="15" s="1"/>
  <c r="K177" i="15"/>
  <c r="K176" i="15" s="1"/>
  <c r="H177" i="15"/>
  <c r="H176" i="15" s="1"/>
  <c r="H175" i="15" s="1"/>
  <c r="A175" i="15"/>
  <c r="A176" i="15"/>
  <c r="A177" i="15"/>
  <c r="A178" i="15"/>
  <c r="H28" i="14" l="1"/>
  <c r="I29" i="14"/>
  <c r="G28" i="21"/>
  <c r="I175" i="15"/>
  <c r="F28" i="21"/>
  <c r="F27" i="21" s="1"/>
  <c r="K175" i="15"/>
  <c r="I27" i="21" s="1"/>
  <c r="H28" i="21"/>
  <c r="H48" i="15"/>
  <c r="E46" i="21"/>
  <c r="G45" i="21"/>
  <c r="I47" i="15"/>
  <c r="F45" i="21"/>
  <c r="K47" i="15"/>
  <c r="H45" i="21"/>
  <c r="L35" i="15"/>
  <c r="I35" i="15"/>
  <c r="H81" i="14"/>
  <c r="I81" i="14" s="1"/>
  <c r="E40" i="75" l="1"/>
  <c r="F40" i="75" s="1"/>
  <c r="I28" i="14"/>
  <c r="H47" i="15"/>
  <c r="E45" i="21"/>
  <c r="H92" i="15"/>
  <c r="I92" i="15" s="1"/>
  <c r="I93" i="15"/>
  <c r="A93" i="15"/>
  <c r="J196" i="15" l="1"/>
  <c r="H180" i="14"/>
  <c r="E77" i="49" l="1"/>
  <c r="I180" i="14"/>
  <c r="A110" i="14"/>
  <c r="A94" i="15" l="1"/>
  <c r="E93" i="71"/>
  <c r="D93" i="71"/>
  <c r="B93" i="71"/>
  <c r="B94" i="49"/>
  <c r="H54" i="14"/>
  <c r="A55" i="14"/>
  <c r="A54" i="14"/>
  <c r="E94" i="49" l="1"/>
  <c r="I54" i="14"/>
  <c r="F94" i="49" s="1"/>
  <c r="A29" i="57"/>
  <c r="H94" i="14" l="1"/>
  <c r="E85" i="49" l="1"/>
  <c r="I94" i="14"/>
  <c r="B83" i="49"/>
  <c r="F16" i="49" l="1"/>
  <c r="A199" i="14"/>
  <c r="H198" i="14"/>
  <c r="A198" i="14"/>
  <c r="A90" i="15"/>
  <c r="A91" i="15"/>
  <c r="A92" i="15"/>
  <c r="H91" i="15"/>
  <c r="H90" i="15" s="1"/>
  <c r="K92" i="15"/>
  <c r="K91" i="15" s="1"/>
  <c r="K90" i="15" s="1"/>
  <c r="L92" i="15"/>
  <c r="L91" i="15" s="1"/>
  <c r="L90" i="15" s="1"/>
  <c r="I94" i="15"/>
  <c r="E16" i="49" l="1"/>
  <c r="I198" i="14"/>
  <c r="I91" i="15"/>
  <c r="I90" i="15" s="1"/>
  <c r="D17" i="71"/>
  <c r="C55" i="3"/>
  <c r="H22" i="14"/>
  <c r="A23" i="14"/>
  <c r="A21" i="14"/>
  <c r="A22" i="14"/>
  <c r="A119" i="14"/>
  <c r="H21" i="14" l="1"/>
  <c r="I21" i="14" s="1"/>
  <c r="I22" i="14"/>
  <c r="I115" i="15"/>
  <c r="L113" i="15"/>
  <c r="I113" i="15"/>
  <c r="H107" i="14"/>
  <c r="I107" i="14" s="1"/>
  <c r="A103" i="14"/>
  <c r="A104" i="14"/>
  <c r="A107" i="14"/>
  <c r="A108" i="14"/>
  <c r="H104" i="14" l="1"/>
  <c r="E52" i="75" l="1"/>
  <c r="F52" i="75" s="1"/>
  <c r="I104" i="14"/>
  <c r="H103" i="14"/>
  <c r="H60" i="14"/>
  <c r="I60" i="14" s="1"/>
  <c r="A60" i="14"/>
  <c r="E51" i="75" l="1"/>
  <c r="F51" i="75" s="1"/>
  <c r="I103" i="14"/>
  <c r="A59" i="14"/>
  <c r="A61" i="14"/>
  <c r="A62" i="14"/>
  <c r="H62" i="14"/>
  <c r="A63" i="14"/>
  <c r="H59" i="14" l="1"/>
  <c r="I59" i="14" s="1"/>
  <c r="I62" i="14"/>
  <c r="B10" i="75"/>
  <c r="D10" i="75"/>
  <c r="B11" i="75"/>
  <c r="D11" i="75"/>
  <c r="B12" i="75"/>
  <c r="D12" i="75"/>
  <c r="E12" i="75"/>
  <c r="B13" i="75"/>
  <c r="D13" i="75"/>
  <c r="E13" i="75"/>
  <c r="B14" i="75"/>
  <c r="D14" i="75"/>
  <c r="B15" i="75"/>
  <c r="D15" i="75"/>
  <c r="B16" i="75"/>
  <c r="D16" i="75"/>
  <c r="B17" i="75"/>
  <c r="D17" i="75"/>
  <c r="E17" i="75"/>
  <c r="B18" i="75"/>
  <c r="D18" i="75"/>
  <c r="B19" i="75"/>
  <c r="D19" i="75"/>
  <c r="B20" i="75"/>
  <c r="D20" i="75"/>
  <c r="B21" i="75"/>
  <c r="D21" i="75"/>
  <c r="E21" i="75"/>
  <c r="B22" i="75"/>
  <c r="D22" i="75"/>
  <c r="B23" i="75"/>
  <c r="B24" i="75"/>
  <c r="D24" i="75"/>
  <c r="E24" i="75"/>
  <c r="B25" i="75"/>
  <c r="B26" i="75"/>
  <c r="D26" i="75"/>
  <c r="E26" i="75"/>
  <c r="B27" i="75"/>
  <c r="D27" i="75"/>
  <c r="E27" i="75"/>
  <c r="B28" i="75"/>
  <c r="D28" i="75"/>
  <c r="B29" i="75"/>
  <c r="D29" i="75"/>
  <c r="B30" i="75"/>
  <c r="D30" i="75"/>
  <c r="B31" i="75"/>
  <c r="D31" i="75"/>
  <c r="B32" i="75"/>
  <c r="D32" i="75"/>
  <c r="B33" i="75"/>
  <c r="D33" i="75"/>
  <c r="B34" i="75"/>
  <c r="D34" i="75"/>
  <c r="B35" i="75"/>
  <c r="D35" i="75"/>
  <c r="B36" i="75"/>
  <c r="D36" i="75"/>
  <c r="B37" i="75"/>
  <c r="D37" i="75"/>
  <c r="B38" i="75"/>
  <c r="D38" i="75"/>
  <c r="B39" i="75"/>
  <c r="D39" i="75"/>
  <c r="B41" i="75"/>
  <c r="D41" i="75"/>
  <c r="B42" i="75"/>
  <c r="D42" i="75"/>
  <c r="B43" i="75"/>
  <c r="D43" i="75"/>
  <c r="B44" i="75"/>
  <c r="D44" i="75"/>
  <c r="B45" i="75"/>
  <c r="D45" i="75"/>
  <c r="B46" i="75"/>
  <c r="D46" i="75"/>
  <c r="B47" i="75"/>
  <c r="D47" i="75"/>
  <c r="B48" i="75"/>
  <c r="D48" i="75"/>
  <c r="B49" i="75"/>
  <c r="D49" i="75"/>
  <c r="B50" i="75"/>
  <c r="D50" i="75"/>
  <c r="B54" i="75"/>
  <c r="D54" i="75"/>
  <c r="F27" i="75" l="1"/>
  <c r="F21" i="75"/>
  <c r="F12" i="75"/>
  <c r="F17" i="75"/>
  <c r="F26" i="75"/>
  <c r="F24" i="75"/>
  <c r="F13" i="75"/>
  <c r="H14" i="6"/>
  <c r="H12" i="6"/>
  <c r="E12" i="6"/>
  <c r="E14" i="6"/>
  <c r="E21" i="6" l="1"/>
  <c r="H21" i="6"/>
  <c r="B17" i="49"/>
  <c r="D103" i="71"/>
  <c r="E103" i="71"/>
  <c r="D104" i="71"/>
  <c r="E104" i="71"/>
  <c r="D105" i="71"/>
  <c r="E105" i="71"/>
  <c r="D106" i="71"/>
  <c r="E106" i="71"/>
  <c r="D107" i="71"/>
  <c r="E107" i="71"/>
  <c r="D108" i="71"/>
  <c r="E108" i="71"/>
  <c r="B103" i="71"/>
  <c r="B104" i="71"/>
  <c r="B105" i="71"/>
  <c r="B106" i="71"/>
  <c r="B107" i="71"/>
  <c r="B108" i="71"/>
  <c r="B91" i="71"/>
  <c r="B92" i="71"/>
  <c r="B94" i="71"/>
  <c r="B95" i="71"/>
  <c r="B96" i="71"/>
  <c r="B97" i="71"/>
  <c r="B98" i="71"/>
  <c r="D91" i="71"/>
  <c r="E91" i="71"/>
  <c r="D92" i="71"/>
  <c r="E92" i="71"/>
  <c r="D94" i="71"/>
  <c r="E94" i="71"/>
  <c r="D95" i="71"/>
  <c r="E95" i="71"/>
  <c r="D96" i="71"/>
  <c r="E96" i="71"/>
  <c r="D97" i="71"/>
  <c r="E97" i="71"/>
  <c r="D98" i="71"/>
  <c r="E98" i="71"/>
  <c r="D15" i="71"/>
  <c r="E15" i="71"/>
  <c r="D16" i="71"/>
  <c r="E16" i="71"/>
  <c r="E17" i="71"/>
  <c r="B14" i="71"/>
  <c r="B15" i="71"/>
  <c r="B16" i="71"/>
  <c r="B17" i="71"/>
  <c r="A159" i="14" l="1"/>
  <c r="H158" i="14"/>
  <c r="I158" i="14" s="1"/>
  <c r="D25" i="75"/>
  <c r="A158" i="14"/>
  <c r="A157" i="14"/>
  <c r="H156" i="14"/>
  <c r="D17" i="49"/>
  <c r="A156" i="14"/>
  <c r="A155" i="14"/>
  <c r="A154" i="14"/>
  <c r="E17" i="49" l="1"/>
  <c r="I156" i="14"/>
  <c r="F17" i="49" s="1"/>
  <c r="D23" i="75"/>
  <c r="H155" i="14"/>
  <c r="L112" i="15"/>
  <c r="A113" i="15"/>
  <c r="K112" i="15"/>
  <c r="I112" i="15"/>
  <c r="H112" i="15"/>
  <c r="A112" i="15"/>
  <c r="H114" i="15"/>
  <c r="A167" i="14"/>
  <c r="H166" i="14"/>
  <c r="I166" i="14" s="1"/>
  <c r="A166" i="14"/>
  <c r="A165" i="14"/>
  <c r="E25" i="75" l="1"/>
  <c r="F25" i="75" s="1"/>
  <c r="I155" i="14"/>
  <c r="H165" i="14"/>
  <c r="D53" i="75"/>
  <c r="H154" i="14"/>
  <c r="E42" i="75" l="1"/>
  <c r="F42" i="75" s="1"/>
  <c r="I165" i="14"/>
  <c r="E23" i="75"/>
  <c r="F23" i="75" s="1"/>
  <c r="I154" i="14"/>
  <c r="D55" i="75"/>
  <c r="A21" i="15"/>
  <c r="A58" i="14"/>
  <c r="A57" i="14"/>
  <c r="E50" i="75" l="1"/>
  <c r="F50" i="75" s="1"/>
  <c r="H107" i="15"/>
  <c r="H106" i="15" s="1"/>
  <c r="K107" i="15"/>
  <c r="K106" i="15" s="1"/>
  <c r="L108" i="15"/>
  <c r="L107" i="15" s="1"/>
  <c r="L106" i="15" s="1"/>
  <c r="I108" i="15"/>
  <c r="I107" i="15" s="1"/>
  <c r="I106" i="15" s="1"/>
  <c r="A106" i="15"/>
  <c r="A107" i="15"/>
  <c r="A108" i="15"/>
  <c r="H139" i="14"/>
  <c r="I139" i="14" s="1"/>
  <c r="A139" i="14"/>
  <c r="A140" i="14"/>
  <c r="A131" i="14"/>
  <c r="A132" i="14"/>
  <c r="A133" i="14"/>
  <c r="H132" i="14"/>
  <c r="D12" i="49"/>
  <c r="E12" i="49"/>
  <c r="D14" i="49"/>
  <c r="E14" i="49"/>
  <c r="D15" i="49"/>
  <c r="E15" i="49"/>
  <c r="D55" i="49"/>
  <c r="E55" i="49"/>
  <c r="D56" i="49"/>
  <c r="E56" i="49"/>
  <c r="D57" i="49"/>
  <c r="E57" i="49"/>
  <c r="D58" i="49"/>
  <c r="E58" i="49"/>
  <c r="D65" i="49"/>
  <c r="E65" i="49"/>
  <c r="D66" i="49"/>
  <c r="E66" i="49"/>
  <c r="E10" i="49"/>
  <c r="D10" i="49"/>
  <c r="F12" i="49"/>
  <c r="F14" i="49"/>
  <c r="F15" i="49"/>
  <c r="F55" i="49"/>
  <c r="F56" i="49"/>
  <c r="F57" i="49"/>
  <c r="F58" i="49"/>
  <c r="F65" i="49"/>
  <c r="F66" i="49"/>
  <c r="F10" i="49"/>
  <c r="H34" i="14"/>
  <c r="H19" i="14"/>
  <c r="H131" i="14" l="1"/>
  <c r="I132" i="14"/>
  <c r="H18" i="14"/>
  <c r="I19" i="14"/>
  <c r="H58" i="14"/>
  <c r="H57" i="14"/>
  <c r="I57" i="14" s="1"/>
  <c r="E45" i="75" l="1"/>
  <c r="F45" i="75" s="1"/>
  <c r="I131" i="14"/>
  <c r="E49" i="75"/>
  <c r="F49" i="75" s="1"/>
  <c r="I58" i="14"/>
  <c r="H17" i="14"/>
  <c r="I17" i="14" s="1"/>
  <c r="I18" i="14"/>
  <c r="H40" i="15"/>
  <c r="K40" i="15"/>
  <c r="L41" i="15"/>
  <c r="L40" i="15" s="1"/>
  <c r="I41" i="15"/>
  <c r="I40" i="15" s="1"/>
  <c r="H38" i="15"/>
  <c r="K38" i="15"/>
  <c r="L39" i="15"/>
  <c r="L38" i="15" s="1"/>
  <c r="I39" i="15"/>
  <c r="I38" i="15" s="1"/>
  <c r="A38" i="15"/>
  <c r="A39" i="15"/>
  <c r="A40" i="15"/>
  <c r="A41" i="15"/>
  <c r="H181" i="15"/>
  <c r="H180" i="15" s="1"/>
  <c r="H179" i="15" s="1"/>
  <c r="K181" i="15"/>
  <c r="K180" i="15" s="1"/>
  <c r="K179" i="15" s="1"/>
  <c r="L182" i="15"/>
  <c r="L181" i="15" s="1"/>
  <c r="L180" i="15" s="1"/>
  <c r="L179" i="15" s="1"/>
  <c r="A179" i="15"/>
  <c r="A180" i="15"/>
  <c r="A181" i="15"/>
  <c r="A182" i="15"/>
  <c r="H22" i="15"/>
  <c r="K22" i="15"/>
  <c r="L23" i="15"/>
  <c r="I23" i="15"/>
  <c r="A16" i="15"/>
  <c r="A17" i="15"/>
  <c r="A22" i="15"/>
  <c r="A23" i="15"/>
  <c r="A137" i="15"/>
  <c r="A170" i="15"/>
  <c r="L111" i="15"/>
  <c r="L110" i="15" s="1"/>
  <c r="I111" i="15"/>
  <c r="I110" i="15" s="1"/>
  <c r="H110" i="15"/>
  <c r="H109" i="15" s="1"/>
  <c r="K110" i="15"/>
  <c r="A68" i="15"/>
  <c r="I43" i="15"/>
  <c r="A13" i="14"/>
  <c r="H13" i="14"/>
  <c r="A14" i="14"/>
  <c r="A15" i="14"/>
  <c r="A16" i="14"/>
  <c r="A17" i="14"/>
  <c r="A18" i="14"/>
  <c r="A19" i="14"/>
  <c r="A20" i="14"/>
  <c r="E54" i="49" l="1"/>
  <c r="I13" i="14"/>
  <c r="I109" i="15"/>
  <c r="H105" i="15"/>
  <c r="H100" i="15" s="1"/>
  <c r="H21" i="15"/>
  <c r="H16" i="15" s="1"/>
  <c r="K21" i="15"/>
  <c r="K17" i="15" s="1"/>
  <c r="K16" i="15" s="1"/>
  <c r="F54" i="49"/>
  <c r="L22" i="15"/>
  <c r="L21" i="15"/>
  <c r="L17" i="15" s="1"/>
  <c r="I22" i="15"/>
  <c r="I182" i="15"/>
  <c r="I181" i="15" s="1"/>
  <c r="I180" i="15" s="1"/>
  <c r="I179" i="15" s="1"/>
  <c r="I21" i="15" l="1"/>
  <c r="L16" i="15"/>
  <c r="A34" i="14"/>
  <c r="A35" i="14"/>
  <c r="I17" i="15" l="1"/>
  <c r="I16" i="15" s="1"/>
  <c r="I84" i="15"/>
  <c r="I82" i="15"/>
  <c r="I80" i="15"/>
  <c r="I76" i="15"/>
  <c r="E12" i="71"/>
  <c r="E20" i="71"/>
  <c r="E21" i="71"/>
  <c r="E22" i="71"/>
  <c r="E23" i="71"/>
  <c r="E24" i="71"/>
  <c r="E27" i="71"/>
  <c r="E28" i="71"/>
  <c r="E29" i="71"/>
  <c r="E30" i="71"/>
  <c r="E31" i="71"/>
  <c r="E32" i="71"/>
  <c r="E35" i="71"/>
  <c r="E36" i="71"/>
  <c r="E37" i="71"/>
  <c r="E39" i="71"/>
  <c r="E45" i="71"/>
  <c r="E46" i="71"/>
  <c r="E48" i="71"/>
  <c r="E49" i="71"/>
  <c r="E50" i="71"/>
  <c r="E51" i="71"/>
  <c r="E54" i="71"/>
  <c r="E55" i="71"/>
  <c r="E56" i="71"/>
  <c r="E57" i="71"/>
  <c r="E61" i="71"/>
  <c r="E62" i="71"/>
  <c r="E64" i="71"/>
  <c r="E65" i="71"/>
  <c r="E66" i="71"/>
  <c r="E67" i="71"/>
  <c r="E69" i="71"/>
  <c r="E70" i="71"/>
  <c r="E72" i="71"/>
  <c r="E73" i="71"/>
  <c r="E74" i="71"/>
  <c r="E75" i="71"/>
  <c r="E77" i="71"/>
  <c r="E78" i="71"/>
  <c r="E79" i="71"/>
  <c r="E80" i="71"/>
  <c r="E81" i="71"/>
  <c r="E82" i="71"/>
  <c r="E85" i="71"/>
  <c r="E86" i="71"/>
  <c r="E87" i="71"/>
  <c r="E88" i="71"/>
  <c r="E89" i="71"/>
  <c r="E100" i="71"/>
  <c r="E101" i="71"/>
  <c r="E10" i="71"/>
  <c r="D12" i="71"/>
  <c r="D20" i="71"/>
  <c r="D21" i="71"/>
  <c r="D22" i="71"/>
  <c r="D23" i="71"/>
  <c r="D24" i="71"/>
  <c r="D27" i="71"/>
  <c r="D28" i="71"/>
  <c r="D29" i="71"/>
  <c r="D30" i="71"/>
  <c r="D31" i="71"/>
  <c r="D32" i="71"/>
  <c r="D35" i="71"/>
  <c r="D36" i="71"/>
  <c r="D37" i="71"/>
  <c r="D39" i="71"/>
  <c r="D45" i="71"/>
  <c r="D46" i="71"/>
  <c r="D48" i="71"/>
  <c r="D49" i="71"/>
  <c r="D50" i="71"/>
  <c r="D51" i="71"/>
  <c r="D54" i="71"/>
  <c r="D55" i="71"/>
  <c r="D56" i="71"/>
  <c r="D57" i="71"/>
  <c r="D61" i="71"/>
  <c r="D62" i="71"/>
  <c r="D64" i="71"/>
  <c r="D65" i="71"/>
  <c r="D66" i="71"/>
  <c r="D67" i="71"/>
  <c r="D69" i="71"/>
  <c r="D70" i="71"/>
  <c r="D72" i="71"/>
  <c r="D73" i="71"/>
  <c r="D74" i="71"/>
  <c r="D75" i="71"/>
  <c r="D77" i="71"/>
  <c r="D78" i="71"/>
  <c r="D79" i="71"/>
  <c r="D80" i="71"/>
  <c r="D81" i="71"/>
  <c r="D82" i="71"/>
  <c r="D85" i="71"/>
  <c r="D86" i="71"/>
  <c r="D87" i="71"/>
  <c r="D88" i="71"/>
  <c r="D89" i="71"/>
  <c r="D100" i="71"/>
  <c r="D101" i="71"/>
  <c r="D10" i="71"/>
  <c r="F13" i="6"/>
  <c r="G13" i="6"/>
  <c r="C13" i="6"/>
  <c r="D13" i="6"/>
  <c r="D11" i="6"/>
  <c r="E11" i="6"/>
  <c r="F11" i="6"/>
  <c r="G11" i="6"/>
  <c r="H11" i="6"/>
  <c r="H13" i="6"/>
  <c r="E13" i="6"/>
  <c r="F10" i="6" l="1"/>
  <c r="G10" i="6"/>
  <c r="E10" i="6"/>
  <c r="H10" i="6"/>
  <c r="D10" i="6"/>
  <c r="C13" i="5"/>
  <c r="E13" i="5" s="1"/>
  <c r="B20" i="21" l="1"/>
  <c r="I31" i="21"/>
  <c r="I32" i="21"/>
  <c r="I33" i="21"/>
  <c r="I34" i="21"/>
  <c r="I35" i="21"/>
  <c r="I36" i="21"/>
  <c r="I38" i="21"/>
  <c r="I39" i="21"/>
  <c r="I41" i="21"/>
  <c r="H31" i="21"/>
  <c r="H32" i="21"/>
  <c r="H33" i="21"/>
  <c r="H34" i="21"/>
  <c r="H35" i="21"/>
  <c r="H36" i="21"/>
  <c r="H38" i="21"/>
  <c r="H39" i="21"/>
  <c r="H41" i="21"/>
  <c r="E31" i="21"/>
  <c r="E32" i="21"/>
  <c r="E33" i="21"/>
  <c r="E34" i="21"/>
  <c r="E35" i="21"/>
  <c r="E36" i="21"/>
  <c r="E38" i="21"/>
  <c r="E39" i="21"/>
  <c r="E41" i="21"/>
  <c r="D31" i="21"/>
  <c r="D32" i="21"/>
  <c r="D33" i="21"/>
  <c r="D34" i="21"/>
  <c r="D35" i="21"/>
  <c r="D36" i="21"/>
  <c r="D38" i="21"/>
  <c r="D39" i="21"/>
  <c r="D41" i="21"/>
  <c r="L156" i="15"/>
  <c r="L155" i="15" s="1"/>
  <c r="K155" i="15"/>
  <c r="K154" i="15" s="1"/>
  <c r="L133" i="15"/>
  <c r="L132" i="15" s="1"/>
  <c r="E68" i="71" s="1"/>
  <c r="L135" i="15"/>
  <c r="L134" i="15" s="1"/>
  <c r="E76" i="71" s="1"/>
  <c r="K134" i="15"/>
  <c r="K132" i="15"/>
  <c r="K119" i="15"/>
  <c r="L119" i="15"/>
  <c r="E52" i="71" s="1"/>
  <c r="K121" i="15"/>
  <c r="L122" i="15"/>
  <c r="L121" i="15" s="1"/>
  <c r="E58" i="71" s="1"/>
  <c r="K114" i="15"/>
  <c r="K109" i="15" s="1"/>
  <c r="L115" i="15"/>
  <c r="L114" i="15" s="1"/>
  <c r="L14" i="15"/>
  <c r="I191" i="15"/>
  <c r="I186" i="15"/>
  <c r="I168" i="15"/>
  <c r="I164" i="15"/>
  <c r="I156" i="15"/>
  <c r="I147" i="15"/>
  <c r="I145" i="15"/>
  <c r="I141" i="15"/>
  <c r="I135" i="15"/>
  <c r="I133" i="15"/>
  <c r="I130" i="15"/>
  <c r="I124" i="15"/>
  <c r="I122" i="15"/>
  <c r="I98" i="15"/>
  <c r="K28" i="15"/>
  <c r="L29" i="15"/>
  <c r="L28" i="15" s="1"/>
  <c r="I29" i="15"/>
  <c r="I66" i="15"/>
  <c r="I64" i="15"/>
  <c r="I60" i="15"/>
  <c r="I56" i="15"/>
  <c r="I37" i="15"/>
  <c r="I31" i="15"/>
  <c r="H222" i="14"/>
  <c r="H137" i="14"/>
  <c r="I137" i="14" s="1"/>
  <c r="B102" i="71"/>
  <c r="B101" i="71"/>
  <c r="B100" i="71"/>
  <c r="B99" i="71"/>
  <c r="B90" i="71"/>
  <c r="B89" i="71"/>
  <c r="B88" i="71"/>
  <c r="B87" i="71"/>
  <c r="B86" i="71"/>
  <c r="B85" i="71"/>
  <c r="B84" i="71"/>
  <c r="B83" i="71"/>
  <c r="B82" i="71"/>
  <c r="B81" i="71"/>
  <c r="B80" i="71"/>
  <c r="B79" i="71"/>
  <c r="B78" i="71"/>
  <c r="B77" i="71"/>
  <c r="B76" i="71"/>
  <c r="B75" i="71"/>
  <c r="B74" i="71"/>
  <c r="B73" i="71"/>
  <c r="B72" i="71"/>
  <c r="B71" i="71"/>
  <c r="B70" i="71"/>
  <c r="B69" i="71"/>
  <c r="B68" i="71"/>
  <c r="B67" i="71"/>
  <c r="B66" i="71"/>
  <c r="B65" i="71"/>
  <c r="B64" i="71"/>
  <c r="B63" i="71"/>
  <c r="B62" i="71"/>
  <c r="B61" i="71"/>
  <c r="B60" i="71"/>
  <c r="B59" i="71"/>
  <c r="B58" i="71"/>
  <c r="B57" i="71"/>
  <c r="B56" i="71"/>
  <c r="A56" i="71"/>
  <c r="A57" i="71" s="1"/>
  <c r="A58" i="71" s="1"/>
  <c r="A59" i="71" s="1"/>
  <c r="B55" i="71"/>
  <c r="B54" i="71"/>
  <c r="B53" i="71"/>
  <c r="B52" i="71"/>
  <c r="B51" i="71"/>
  <c r="B50" i="71"/>
  <c r="B49" i="71"/>
  <c r="B48" i="71"/>
  <c r="B47" i="71"/>
  <c r="B46" i="71"/>
  <c r="B45" i="71"/>
  <c r="B44" i="71"/>
  <c r="B43" i="71"/>
  <c r="B42" i="71"/>
  <c r="B41" i="71"/>
  <c r="B40" i="71"/>
  <c r="B39" i="71"/>
  <c r="B38" i="71"/>
  <c r="B37" i="71"/>
  <c r="B36" i="71"/>
  <c r="B35" i="71"/>
  <c r="B34" i="71"/>
  <c r="B33" i="71"/>
  <c r="B32" i="71"/>
  <c r="B31" i="71"/>
  <c r="B30" i="71"/>
  <c r="B29" i="71"/>
  <c r="B28" i="71"/>
  <c r="B27" i="71"/>
  <c r="B26" i="71"/>
  <c r="B25" i="71"/>
  <c r="B24" i="71"/>
  <c r="B23" i="71"/>
  <c r="B22" i="71"/>
  <c r="B21" i="71"/>
  <c r="B20" i="71"/>
  <c r="B19" i="71"/>
  <c r="B18" i="71"/>
  <c r="B13" i="71"/>
  <c r="B12" i="71"/>
  <c r="B11" i="71"/>
  <c r="B10" i="71"/>
  <c r="E41" i="49" l="1"/>
  <c r="I222" i="14"/>
  <c r="F41" i="49" s="1"/>
  <c r="L109" i="15"/>
  <c r="H42" i="21"/>
  <c r="K153" i="15"/>
  <c r="H43" i="21" s="1"/>
  <c r="H44" i="21"/>
  <c r="H134" i="14"/>
  <c r="E40" i="71"/>
  <c r="L154" i="15"/>
  <c r="L153" i="15" s="1"/>
  <c r="I43" i="21" s="1"/>
  <c r="K131" i="15"/>
  <c r="H221" i="14"/>
  <c r="I221" i="14" s="1"/>
  <c r="L131" i="15"/>
  <c r="E46" i="75" l="1"/>
  <c r="F46" i="75" s="1"/>
  <c r="I134" i="14"/>
  <c r="I44" i="21"/>
  <c r="H220" i="14"/>
  <c r="E48" i="75"/>
  <c r="F48" i="75" s="1"/>
  <c r="H28" i="15"/>
  <c r="I28" i="15"/>
  <c r="A28" i="15"/>
  <c r="A29" i="15"/>
  <c r="E47" i="75" l="1"/>
  <c r="F47" i="75" s="1"/>
  <c r="I220" i="14"/>
  <c r="I149" i="15"/>
  <c r="A105" i="15"/>
  <c r="A109" i="15"/>
  <c r="I78" i="15" l="1"/>
  <c r="I174" i="15" l="1"/>
  <c r="F41" i="21"/>
  <c r="F39" i="21"/>
  <c r="F38" i="21"/>
  <c r="F36" i="21"/>
  <c r="F35" i="21"/>
  <c r="F34" i="21"/>
  <c r="F33" i="21"/>
  <c r="F32" i="21"/>
  <c r="F31" i="21"/>
  <c r="F24" i="21"/>
  <c r="F23" i="21"/>
  <c r="F22" i="21"/>
  <c r="F21" i="21"/>
  <c r="G31" i="21"/>
  <c r="G32" i="21"/>
  <c r="G33" i="21"/>
  <c r="G34" i="21"/>
  <c r="G35" i="21"/>
  <c r="G36" i="21"/>
  <c r="G38" i="21"/>
  <c r="G39" i="21"/>
  <c r="G41" i="21"/>
  <c r="B31" i="21"/>
  <c r="B32" i="21"/>
  <c r="B33" i="21"/>
  <c r="B34" i="21"/>
  <c r="B35" i="21"/>
  <c r="B36" i="21"/>
  <c r="B38" i="21"/>
  <c r="B39" i="21"/>
  <c r="B40" i="21"/>
  <c r="B41" i="21"/>
  <c r="B42" i="21"/>
  <c r="B43" i="21"/>
  <c r="B44" i="21"/>
  <c r="H155" i="15"/>
  <c r="H154" i="15" s="1"/>
  <c r="I155" i="15"/>
  <c r="A153" i="15"/>
  <c r="A154" i="15"/>
  <c r="A155" i="15"/>
  <c r="A156" i="15"/>
  <c r="I154" i="15" l="1"/>
  <c r="D40" i="71"/>
  <c r="H153" i="15"/>
  <c r="E43" i="21" s="1"/>
  <c r="E44" i="21"/>
  <c r="D43" i="21"/>
  <c r="D44" i="21"/>
  <c r="G43" i="21"/>
  <c r="G44" i="21"/>
  <c r="I153" i="15" l="1"/>
  <c r="F43" i="21" s="1"/>
  <c r="F44" i="21"/>
  <c r="H132" i="15"/>
  <c r="I132" i="15"/>
  <c r="D68" i="71" s="1"/>
  <c r="H134" i="15"/>
  <c r="I134" i="15"/>
  <c r="D76" i="71" s="1"/>
  <c r="A131" i="15"/>
  <c r="A132" i="15"/>
  <c r="A133" i="15"/>
  <c r="A134" i="15"/>
  <c r="A135" i="15"/>
  <c r="A126" i="15"/>
  <c r="A122" i="15"/>
  <c r="I121" i="15"/>
  <c r="D58" i="71" s="1"/>
  <c r="H121" i="15"/>
  <c r="A121" i="15"/>
  <c r="A120" i="15"/>
  <c r="I119" i="15"/>
  <c r="D52" i="71" s="1"/>
  <c r="H119" i="15"/>
  <c r="A119" i="15"/>
  <c r="H88" i="15"/>
  <c r="A135" i="14"/>
  <c r="K105" i="15"/>
  <c r="L105" i="15"/>
  <c r="I114" i="15"/>
  <c r="A100" i="15"/>
  <c r="A110" i="15"/>
  <c r="A111" i="15"/>
  <c r="A114" i="15"/>
  <c r="A115" i="15"/>
  <c r="A136" i="14"/>
  <c r="A137" i="14"/>
  <c r="A138" i="14"/>
  <c r="I42" i="21" l="1"/>
  <c r="I105" i="15"/>
  <c r="I100" i="15" s="1"/>
  <c r="I131" i="15"/>
  <c r="H131" i="15"/>
  <c r="A220" i="14"/>
  <c r="A221" i="14"/>
  <c r="A222" i="14"/>
  <c r="A223" i="14"/>
  <c r="D42" i="21" l="1"/>
  <c r="L100" i="15"/>
  <c r="I40" i="21"/>
  <c r="K100" i="15"/>
  <c r="H40" i="21"/>
  <c r="E42" i="21"/>
  <c r="G42" i="21"/>
  <c r="F42" i="21"/>
  <c r="E40" i="21" l="1"/>
  <c r="D40" i="21"/>
  <c r="F40" i="21"/>
  <c r="G40" i="21"/>
  <c r="B52" i="49" l="1"/>
  <c r="B51" i="49"/>
  <c r="B50" i="49"/>
  <c r="B49" i="49"/>
  <c r="B48" i="49"/>
  <c r="B47" i="49"/>
  <c r="B46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6" i="49"/>
  <c r="B15" i="49"/>
  <c r="B14" i="49"/>
  <c r="B13" i="49"/>
  <c r="B12" i="49"/>
  <c r="B11" i="49"/>
  <c r="B10" i="49"/>
  <c r="H83" i="15"/>
  <c r="I83" i="15" l="1"/>
  <c r="D99" i="71" s="1"/>
  <c r="A206" i="14" l="1"/>
  <c r="H206" i="14"/>
  <c r="I206" i="14" s="1"/>
  <c r="A207" i="14"/>
  <c r="F103" i="49" l="1"/>
  <c r="F106" i="49"/>
  <c r="E103" i="49"/>
  <c r="E106" i="49"/>
  <c r="H162" i="14"/>
  <c r="I162" i="14" s="1"/>
  <c r="H250" i="14" l="1"/>
  <c r="C104" i="3"/>
  <c r="C100" i="3"/>
  <c r="C101" i="3"/>
  <c r="C102" i="3"/>
  <c r="E40" i="49" l="1"/>
  <c r="I250" i="14"/>
  <c r="C105" i="3"/>
  <c r="F40" i="49"/>
  <c r="H249" i="14"/>
  <c r="H248" i="14" l="1"/>
  <c r="I248" i="14" s="1"/>
  <c r="I249" i="14"/>
  <c r="C103" i="3"/>
  <c r="H32" i="14" l="1"/>
  <c r="I32" i="14" s="1"/>
  <c r="A248" i="14"/>
  <c r="A249" i="14"/>
  <c r="A250" i="14"/>
  <c r="A251" i="14"/>
  <c r="H52" i="14"/>
  <c r="H50" i="14"/>
  <c r="A50" i="14"/>
  <c r="A51" i="14"/>
  <c r="A52" i="14"/>
  <c r="A53" i="14"/>
  <c r="B56" i="49"/>
  <c r="E93" i="49" l="1"/>
  <c r="I52" i="14"/>
  <c r="E92" i="49"/>
  <c r="I50" i="14"/>
  <c r="F92" i="49" s="1"/>
  <c r="F93" i="49"/>
  <c r="G20" i="21"/>
  <c r="K86" i="15"/>
  <c r="H86" i="15"/>
  <c r="H85" i="15" s="1"/>
  <c r="E20" i="21" s="1"/>
  <c r="A86" i="15"/>
  <c r="A87" i="15"/>
  <c r="H99" i="14"/>
  <c r="H101" i="14"/>
  <c r="A101" i="14"/>
  <c r="A100" i="14"/>
  <c r="A99" i="14"/>
  <c r="L87" i="15"/>
  <c r="L86" i="15" s="1"/>
  <c r="E13" i="71" s="1"/>
  <c r="I87" i="15"/>
  <c r="I86" i="15" s="1"/>
  <c r="D13" i="71" s="1"/>
  <c r="L89" i="15"/>
  <c r="I89" i="15"/>
  <c r="I88" i="15" s="1"/>
  <c r="D102" i="71" s="1"/>
  <c r="A89" i="15"/>
  <c r="K88" i="15"/>
  <c r="L88" i="15" s="1"/>
  <c r="E102" i="71" s="1"/>
  <c r="A88" i="15"/>
  <c r="A85" i="15"/>
  <c r="E105" i="49" l="1"/>
  <c r="I101" i="14"/>
  <c r="E13" i="49"/>
  <c r="I99" i="14"/>
  <c r="H98" i="14"/>
  <c r="I85" i="15"/>
  <c r="F20" i="21" s="1"/>
  <c r="L85" i="15"/>
  <c r="I20" i="21" s="1"/>
  <c r="D20" i="21"/>
  <c r="K85" i="15"/>
  <c r="H20" i="21" s="1"/>
  <c r="E22" i="75" l="1"/>
  <c r="F22" i="75" s="1"/>
  <c r="I98" i="14"/>
  <c r="E111" i="49"/>
  <c r="F111" i="49"/>
  <c r="A164" i="14"/>
  <c r="A168" i="14"/>
  <c r="A169" i="14"/>
  <c r="A170" i="14"/>
  <c r="H169" i="14"/>
  <c r="F105" i="49"/>
  <c r="F13" i="49"/>
  <c r="A102" i="14"/>
  <c r="A98" i="14"/>
  <c r="H246" i="14"/>
  <c r="I246" i="14" s="1"/>
  <c r="A246" i="14"/>
  <c r="A247" i="14"/>
  <c r="A230" i="14"/>
  <c r="E96" i="49" l="1"/>
  <c r="I169" i="14"/>
  <c r="F96" i="49" s="1"/>
  <c r="H168" i="14"/>
  <c r="E43" i="75" l="1"/>
  <c r="F43" i="75" s="1"/>
  <c r="I168" i="14"/>
  <c r="H164" i="14"/>
  <c r="E41" i="75" l="1"/>
  <c r="F41" i="75" s="1"/>
  <c r="I164" i="14"/>
  <c r="L76" i="15"/>
  <c r="K75" i="15"/>
  <c r="H75" i="15"/>
  <c r="A75" i="15"/>
  <c r="A76" i="15"/>
  <c r="L75" i="15" l="1"/>
  <c r="E11" i="71" s="1"/>
  <c r="I75" i="15"/>
  <c r="D11" i="71" s="1"/>
  <c r="D42" i="3"/>
  <c r="D43" i="3"/>
  <c r="D44" i="3"/>
  <c r="A194" i="14"/>
  <c r="H38" i="14" l="1"/>
  <c r="I38" i="14" s="1"/>
  <c r="A148" i="14" l="1"/>
  <c r="A149" i="14"/>
  <c r="A115" i="14"/>
  <c r="A116" i="14"/>
  <c r="A117" i="14"/>
  <c r="H116" i="14"/>
  <c r="H115" i="14" l="1"/>
  <c r="I116" i="14"/>
  <c r="H44" i="14"/>
  <c r="H46" i="14"/>
  <c r="E35" i="75" l="1"/>
  <c r="F35" i="75" s="1"/>
  <c r="I115" i="14"/>
  <c r="E71" i="49"/>
  <c r="I46" i="14"/>
  <c r="E67" i="49"/>
  <c r="I44" i="14"/>
  <c r="A46" i="14"/>
  <c r="B89" i="49" l="1"/>
  <c r="B90" i="49"/>
  <c r="B55" i="49"/>
  <c r="B54" i="49" l="1"/>
  <c r="H150" i="14" l="1"/>
  <c r="E60" i="49" l="1"/>
  <c r="I150" i="14"/>
  <c r="H148" i="14"/>
  <c r="A150" i="14"/>
  <c r="A151" i="14"/>
  <c r="A96" i="14"/>
  <c r="K83" i="15"/>
  <c r="L83" i="15" s="1"/>
  <c r="E99" i="71" s="1"/>
  <c r="L84" i="15"/>
  <c r="A83" i="15"/>
  <c r="A84" i="15"/>
  <c r="F60" i="49"/>
  <c r="H254" i="14"/>
  <c r="I254" i="14" s="1"/>
  <c r="H240" i="14"/>
  <c r="I240" i="14" s="1"/>
  <c r="H226" i="14"/>
  <c r="I226" i="14" s="1"/>
  <c r="E59" i="49" l="1"/>
  <c r="I148" i="14"/>
  <c r="F59" i="49" s="1"/>
  <c r="A83" i="14"/>
  <c r="A84" i="14"/>
  <c r="D11" i="49"/>
  <c r="A97" i="14"/>
  <c r="A88" i="14"/>
  <c r="A89" i="14"/>
  <c r="F71" i="49"/>
  <c r="A47" i="14"/>
  <c r="F67" i="49"/>
  <c r="A44" i="14"/>
  <c r="A45" i="14"/>
  <c r="E102" i="49" l="1"/>
  <c r="H88" i="14"/>
  <c r="I88" i="14" s="1"/>
  <c r="F11" i="49" l="1"/>
  <c r="E11" i="49"/>
  <c r="H194" i="14"/>
  <c r="A191" i="14"/>
  <c r="A195" i="14"/>
  <c r="H191" i="14" l="1"/>
  <c r="I191" i="14" s="1"/>
  <c r="I194" i="14"/>
  <c r="F102" i="49"/>
  <c r="D11" i="5" l="1"/>
  <c r="D10" i="5" l="1"/>
  <c r="D21" i="5"/>
  <c r="H27" i="21"/>
  <c r="A27" i="14" l="1"/>
  <c r="H26" i="14"/>
  <c r="A26" i="14"/>
  <c r="A25" i="14"/>
  <c r="A24" i="14"/>
  <c r="A125" i="14"/>
  <c r="A121" i="14"/>
  <c r="A122" i="14"/>
  <c r="A118" i="14"/>
  <c r="A144" i="14"/>
  <c r="A145" i="14"/>
  <c r="H144" i="14"/>
  <c r="I144" i="14" s="1"/>
  <c r="H25" i="14" l="1"/>
  <c r="I25" i="14" s="1"/>
  <c r="I26" i="14"/>
  <c r="E39" i="75"/>
  <c r="F39" i="75" s="1"/>
  <c r="H24" i="14"/>
  <c r="H16" i="14" l="1"/>
  <c r="I24" i="14"/>
  <c r="F122" i="4"/>
  <c r="I16" i="14" l="1"/>
  <c r="C122" i="4"/>
  <c r="H97" i="15" l="1"/>
  <c r="H96" i="15" s="1"/>
  <c r="H95" i="15" s="1"/>
  <c r="K97" i="15"/>
  <c r="K96" i="15" s="1"/>
  <c r="K95" i="15" s="1"/>
  <c r="K190" i="15"/>
  <c r="K189" i="15" s="1"/>
  <c r="K188" i="15" s="1"/>
  <c r="K187" i="15" s="1"/>
  <c r="K185" i="15"/>
  <c r="K184" i="15" s="1"/>
  <c r="K183" i="15" s="1"/>
  <c r="K173" i="15"/>
  <c r="K172" i="15" s="1"/>
  <c r="K171" i="15" s="1"/>
  <c r="K167" i="15"/>
  <c r="K166" i="15" s="1"/>
  <c r="K165" i="15" s="1"/>
  <c r="K163" i="15"/>
  <c r="K162" i="15" s="1"/>
  <c r="K161" i="15" s="1"/>
  <c r="K151" i="15"/>
  <c r="K150" i="15" s="1"/>
  <c r="K148" i="15"/>
  <c r="K146" i="15"/>
  <c r="K144" i="15"/>
  <c r="K140" i="15"/>
  <c r="K139" i="15" s="1"/>
  <c r="K129" i="15"/>
  <c r="K128" i="15" s="1"/>
  <c r="K123" i="15"/>
  <c r="K117" i="15"/>
  <c r="K81" i="15"/>
  <c r="K79" i="15"/>
  <c r="K77" i="15"/>
  <c r="K71" i="15"/>
  <c r="K70" i="15" s="1"/>
  <c r="K69" i="15" s="1"/>
  <c r="K65" i="15"/>
  <c r="K63" i="15"/>
  <c r="K59" i="15"/>
  <c r="K58" i="15" s="1"/>
  <c r="K57" i="15" s="1"/>
  <c r="K55" i="15"/>
  <c r="K54" i="15" s="1"/>
  <c r="K46" i="15" s="1"/>
  <c r="K42" i="15"/>
  <c r="K36" i="15"/>
  <c r="K34" i="15"/>
  <c r="K32" i="15"/>
  <c r="K30" i="15"/>
  <c r="K13" i="15"/>
  <c r="K12" i="15" s="1"/>
  <c r="H190" i="15"/>
  <c r="H189" i="15" s="1"/>
  <c r="H188" i="15" s="1"/>
  <c r="H185" i="15"/>
  <c r="H184" i="15" s="1"/>
  <c r="H183" i="15" s="1"/>
  <c r="H173" i="15"/>
  <c r="H172" i="15" s="1"/>
  <c r="H171" i="15" s="1"/>
  <c r="H170" i="15" s="1"/>
  <c r="H167" i="15"/>
  <c r="H166" i="15" s="1"/>
  <c r="H165" i="15" s="1"/>
  <c r="H163" i="15"/>
  <c r="H162" i="15" s="1"/>
  <c r="H161" i="15" s="1"/>
  <c r="H151" i="15"/>
  <c r="H150" i="15" s="1"/>
  <c r="H148" i="15"/>
  <c r="H146" i="15"/>
  <c r="H144" i="15"/>
  <c r="H140" i="15"/>
  <c r="H139" i="15" s="1"/>
  <c r="H129" i="15"/>
  <c r="H128" i="15" s="1"/>
  <c r="H127" i="15" s="1"/>
  <c r="H125" i="15" s="1"/>
  <c r="H123" i="15"/>
  <c r="H117" i="15"/>
  <c r="H81" i="15"/>
  <c r="H79" i="15"/>
  <c r="H77" i="15"/>
  <c r="H71" i="15"/>
  <c r="H70" i="15" s="1"/>
  <c r="H69" i="15" s="1"/>
  <c r="H65" i="15"/>
  <c r="H63" i="15"/>
  <c r="H59" i="15"/>
  <c r="H58" i="15" s="1"/>
  <c r="H57" i="15" s="1"/>
  <c r="H55" i="15"/>
  <c r="H54" i="15" s="1"/>
  <c r="H46" i="15" s="1"/>
  <c r="H42" i="15"/>
  <c r="H36" i="15"/>
  <c r="H34" i="15"/>
  <c r="H32" i="15"/>
  <c r="H30" i="15"/>
  <c r="H13" i="15"/>
  <c r="H12" i="15" s="1"/>
  <c r="H11" i="15" s="1"/>
  <c r="L191" i="15"/>
  <c r="L190" i="15" s="1"/>
  <c r="L189" i="15" s="1"/>
  <c r="L188" i="15" s="1"/>
  <c r="L186" i="15"/>
  <c r="L185" i="15" s="1"/>
  <c r="L184" i="15" s="1"/>
  <c r="L183" i="15" s="1"/>
  <c r="L174" i="15"/>
  <c r="L173" i="15" s="1"/>
  <c r="L172" i="15" s="1"/>
  <c r="L171" i="15" s="1"/>
  <c r="L170" i="15" s="1"/>
  <c r="L169" i="15" s="1"/>
  <c r="L168" i="15"/>
  <c r="L167" i="15" s="1"/>
  <c r="L164" i="15"/>
  <c r="L163" i="15" s="1"/>
  <c r="L152" i="15"/>
  <c r="L151" i="15" s="1"/>
  <c r="L147" i="15"/>
  <c r="L146" i="15" s="1"/>
  <c r="E42" i="71" s="1"/>
  <c r="L145" i="15"/>
  <c r="L144" i="15" s="1"/>
  <c r="E41" i="71" s="1"/>
  <c r="L141" i="15"/>
  <c r="L140" i="15" s="1"/>
  <c r="L139" i="15" s="1"/>
  <c r="L130" i="15"/>
  <c r="L129" i="15" s="1"/>
  <c r="L128" i="15" s="1"/>
  <c r="L124" i="15"/>
  <c r="L123" i="15" s="1"/>
  <c r="E59" i="71" s="1"/>
  <c r="L118" i="15"/>
  <c r="L117" i="15" s="1"/>
  <c r="L98" i="15"/>
  <c r="L97" i="15" s="1"/>
  <c r="L82" i="15"/>
  <c r="L80" i="15"/>
  <c r="L78" i="15"/>
  <c r="L72" i="15"/>
  <c r="L71" i="15" s="1"/>
  <c r="L66" i="15"/>
  <c r="L65" i="15" s="1"/>
  <c r="E34" i="71" s="1"/>
  <c r="L64" i="15"/>
  <c r="L63" i="15" s="1"/>
  <c r="E33" i="71" s="1"/>
  <c r="L60" i="15"/>
  <c r="L59" i="15" s="1"/>
  <c r="L56" i="15"/>
  <c r="L55" i="15" s="1"/>
  <c r="L43" i="15"/>
  <c r="L42" i="15" s="1"/>
  <c r="E83" i="71" s="1"/>
  <c r="L37" i="15"/>
  <c r="L36" i="15" s="1"/>
  <c r="E19" i="71" s="1"/>
  <c r="L34" i="15"/>
  <c r="L33" i="15"/>
  <c r="L32" i="15" s="1"/>
  <c r="L31" i="15"/>
  <c r="L30" i="15" s="1"/>
  <c r="L13" i="15"/>
  <c r="E53" i="71" s="1"/>
  <c r="I190" i="15"/>
  <c r="I189" i="15" s="1"/>
  <c r="I188" i="15" s="1"/>
  <c r="I185" i="15"/>
  <c r="I184" i="15" s="1"/>
  <c r="I183" i="15" s="1"/>
  <c r="I173" i="15"/>
  <c r="I172" i="15" s="1"/>
  <c r="I167" i="15"/>
  <c r="I163" i="15"/>
  <c r="I151" i="15"/>
  <c r="F15" i="21"/>
  <c r="I146" i="15"/>
  <c r="D42" i="71" s="1"/>
  <c r="I144" i="15"/>
  <c r="D41" i="71" s="1"/>
  <c r="I140" i="15"/>
  <c r="I139" i="15" s="1"/>
  <c r="I129" i="15"/>
  <c r="I128" i="15" s="1"/>
  <c r="I123" i="15"/>
  <c r="D59" i="71" s="1"/>
  <c r="I117" i="15"/>
  <c r="I97" i="15"/>
  <c r="I72" i="15"/>
  <c r="I71" i="15" s="1"/>
  <c r="I65" i="15"/>
  <c r="D34" i="71" s="1"/>
  <c r="I63" i="15"/>
  <c r="D33" i="71" s="1"/>
  <c r="I59" i="15"/>
  <c r="I55" i="15"/>
  <c r="I42" i="15"/>
  <c r="D83" i="71" s="1"/>
  <c r="I36" i="15"/>
  <c r="D19" i="71" s="1"/>
  <c r="I34" i="15"/>
  <c r="I33" i="15"/>
  <c r="I32" i="15" s="1"/>
  <c r="I30" i="15"/>
  <c r="I13" i="15"/>
  <c r="D53" i="71" s="1"/>
  <c r="H62" i="15" l="1"/>
  <c r="H116" i="15"/>
  <c r="H27" i="15"/>
  <c r="H15" i="15" s="1"/>
  <c r="H74" i="15"/>
  <c r="H73" i="15" s="1"/>
  <c r="H68" i="15" s="1"/>
  <c r="K27" i="15"/>
  <c r="G12" i="4"/>
  <c r="L27" i="15"/>
  <c r="L15" i="15" s="1"/>
  <c r="H22" i="4" s="1"/>
  <c r="H187" i="15"/>
  <c r="D12" i="4"/>
  <c r="K11" i="15"/>
  <c r="G15" i="4" s="1"/>
  <c r="K15" i="15"/>
  <c r="I27" i="15"/>
  <c r="I15" i="15" s="1"/>
  <c r="H169" i="15"/>
  <c r="K170" i="15"/>
  <c r="K169" i="15" s="1"/>
  <c r="I70" i="15"/>
  <c r="I69" i="15" s="1"/>
  <c r="D60" i="71"/>
  <c r="I12" i="15"/>
  <c r="I11" i="15" s="1"/>
  <c r="D18" i="71"/>
  <c r="I58" i="15"/>
  <c r="I57" i="15" s="1"/>
  <c r="D63" i="71"/>
  <c r="I96" i="15"/>
  <c r="I95" i="15" s="1"/>
  <c r="D44" i="71"/>
  <c r="I150" i="15"/>
  <c r="F16" i="21" s="1"/>
  <c r="D47" i="71"/>
  <c r="I166" i="15"/>
  <c r="I165" i="15" s="1"/>
  <c r="D90" i="71"/>
  <c r="L12" i="15"/>
  <c r="E18" i="71"/>
  <c r="L58" i="15"/>
  <c r="L57" i="15" s="1"/>
  <c r="E63" i="71"/>
  <c r="L96" i="15"/>
  <c r="L95" i="15" s="1"/>
  <c r="E44" i="71"/>
  <c r="L162" i="15"/>
  <c r="L161" i="15" s="1"/>
  <c r="E38" i="71"/>
  <c r="I54" i="15"/>
  <c r="I46" i="15" s="1"/>
  <c r="D71" i="71"/>
  <c r="I162" i="15"/>
  <c r="I161" i="15" s="1"/>
  <c r="D38" i="71"/>
  <c r="L54" i="15"/>
  <c r="L46" i="15" s="1"/>
  <c r="E71" i="71"/>
  <c r="L70" i="15"/>
  <c r="L69" i="15" s="1"/>
  <c r="E60" i="71"/>
  <c r="L150" i="15"/>
  <c r="E47" i="71"/>
  <c r="L166" i="15"/>
  <c r="L165" i="15" s="1"/>
  <c r="E90" i="71"/>
  <c r="K116" i="15"/>
  <c r="K99" i="15" s="1"/>
  <c r="K143" i="15"/>
  <c r="K142" i="15" s="1"/>
  <c r="L116" i="15"/>
  <c r="L99" i="15" s="1"/>
  <c r="H99" i="15"/>
  <c r="H143" i="15"/>
  <c r="H142" i="15" s="1"/>
  <c r="I116" i="15"/>
  <c r="I99" i="15" s="1"/>
  <c r="I171" i="15"/>
  <c r="F26" i="21"/>
  <c r="I127" i="15"/>
  <c r="I126" i="15" s="1"/>
  <c r="F30" i="21"/>
  <c r="H126" i="15"/>
  <c r="K74" i="15"/>
  <c r="K73" i="15" s="1"/>
  <c r="K127" i="15"/>
  <c r="H30" i="21"/>
  <c r="L127" i="15"/>
  <c r="I30" i="21"/>
  <c r="I187" i="15"/>
  <c r="E12" i="4"/>
  <c r="L187" i="15"/>
  <c r="H12" i="4"/>
  <c r="L138" i="15"/>
  <c r="H138" i="15"/>
  <c r="I62" i="15"/>
  <c r="I61" i="15" s="1"/>
  <c r="H61" i="15"/>
  <c r="K138" i="15"/>
  <c r="H10" i="21" s="1"/>
  <c r="K62" i="15"/>
  <c r="K61" i="15" s="1"/>
  <c r="I138" i="15"/>
  <c r="L62" i="15"/>
  <c r="L61" i="15" s="1"/>
  <c r="H259" i="14"/>
  <c r="H253" i="14"/>
  <c r="H244" i="14"/>
  <c r="I244" i="14" s="1"/>
  <c r="H239" i="14"/>
  <c r="I239" i="14" s="1"/>
  <c r="H234" i="14"/>
  <c r="H230" i="14"/>
  <c r="H225" i="14"/>
  <c r="H186" i="14"/>
  <c r="I186" i="14" s="1"/>
  <c r="H178" i="14"/>
  <c r="H176" i="14"/>
  <c r="H174" i="14"/>
  <c r="I174" i="14" s="1"/>
  <c r="H161" i="14"/>
  <c r="I161" i="14" s="1"/>
  <c r="H146" i="14"/>
  <c r="H142" i="14"/>
  <c r="I142" i="14" s="1"/>
  <c r="H130" i="14"/>
  <c r="I130" i="14" s="1"/>
  <c r="H126" i="14"/>
  <c r="H123" i="14"/>
  <c r="H119" i="14"/>
  <c r="H92" i="14"/>
  <c r="H90" i="14"/>
  <c r="H84" i="14"/>
  <c r="H75" i="14"/>
  <c r="H73" i="14"/>
  <c r="E34" i="49" s="1"/>
  <c r="H69" i="14"/>
  <c r="H65" i="14"/>
  <c r="H48" i="14"/>
  <c r="H42" i="14"/>
  <c r="H40" i="14"/>
  <c r="H36" i="14"/>
  <c r="I36" i="14" s="1"/>
  <c r="H12" i="14"/>
  <c r="I12" i="14" s="1"/>
  <c r="E24" i="49" l="1"/>
  <c r="I176" i="14"/>
  <c r="E99" i="49"/>
  <c r="I84" i="14"/>
  <c r="E26" i="49"/>
  <c r="I90" i="14"/>
  <c r="E27" i="49"/>
  <c r="I92" i="14"/>
  <c r="E69" i="49"/>
  <c r="I178" i="14"/>
  <c r="E53" i="49"/>
  <c r="I146" i="14"/>
  <c r="E45" i="49"/>
  <c r="I126" i="14"/>
  <c r="H122" i="14"/>
  <c r="H121" i="14" s="1"/>
  <c r="I123" i="14"/>
  <c r="H118" i="14"/>
  <c r="I118" i="14" s="1"/>
  <c r="I119" i="14"/>
  <c r="E35" i="49"/>
  <c r="I75" i="14"/>
  <c r="E64" i="49"/>
  <c r="I69" i="14"/>
  <c r="E72" i="49"/>
  <c r="I65" i="14"/>
  <c r="E84" i="49"/>
  <c r="I48" i="14"/>
  <c r="E20" i="49"/>
  <c r="I42" i="14"/>
  <c r="E19" i="49"/>
  <c r="I40" i="14"/>
  <c r="H224" i="14"/>
  <c r="I224" i="14" s="1"/>
  <c r="I225" i="14"/>
  <c r="E39" i="49"/>
  <c r="I230" i="14"/>
  <c r="E91" i="49"/>
  <c r="I234" i="14"/>
  <c r="H252" i="14"/>
  <c r="I252" i="14" s="1"/>
  <c r="I253" i="14"/>
  <c r="H258" i="14"/>
  <c r="I259" i="14"/>
  <c r="E22" i="49"/>
  <c r="H171" i="14"/>
  <c r="I171" i="14" s="1"/>
  <c r="H137" i="15"/>
  <c r="G22" i="4"/>
  <c r="H50" i="21"/>
  <c r="L11" i="15"/>
  <c r="I50" i="21"/>
  <c r="I10" i="21"/>
  <c r="H185" i="14"/>
  <c r="E61" i="49"/>
  <c r="I170" i="15"/>
  <c r="I169" i="15" s="1"/>
  <c r="H31" i="14"/>
  <c r="H15" i="14" s="1"/>
  <c r="H129" i="14"/>
  <c r="I129" i="14" s="1"/>
  <c r="E44" i="75"/>
  <c r="F44" i="75" s="1"/>
  <c r="H238" i="14"/>
  <c r="E29" i="75"/>
  <c r="F29" i="75" s="1"/>
  <c r="H11" i="14"/>
  <c r="I11" i="14" s="1"/>
  <c r="E36" i="75"/>
  <c r="F36" i="75" s="1"/>
  <c r="H160" i="14"/>
  <c r="I160" i="14" s="1"/>
  <c r="E33" i="75"/>
  <c r="F33" i="75" s="1"/>
  <c r="H136" i="15"/>
  <c r="H83" i="14"/>
  <c r="I83" i="14" s="1"/>
  <c r="H68" i="14"/>
  <c r="H229" i="14"/>
  <c r="H64" i="14"/>
  <c r="I64" i="14" s="1"/>
  <c r="H80" i="14"/>
  <c r="I80" i="14" s="1"/>
  <c r="H125" i="14"/>
  <c r="I125" i="14" s="1"/>
  <c r="H233" i="14"/>
  <c r="K137" i="15"/>
  <c r="K136" i="15"/>
  <c r="L125" i="15"/>
  <c r="L126" i="15"/>
  <c r="K125" i="15"/>
  <c r="K126" i="15"/>
  <c r="H87" i="14"/>
  <c r="I125" i="15"/>
  <c r="F29" i="21"/>
  <c r="F25" i="21"/>
  <c r="H243" i="14"/>
  <c r="I243" i="14" s="1"/>
  <c r="H141" i="14"/>
  <c r="I141" i="14" s="1"/>
  <c r="I29" i="21"/>
  <c r="H29" i="21"/>
  <c r="H72" i="14"/>
  <c r="H114" i="14" l="1"/>
  <c r="H184" i="14"/>
  <c r="I184" i="14" s="1"/>
  <c r="I185" i="14"/>
  <c r="E20" i="75"/>
  <c r="F20" i="75" s="1"/>
  <c r="I87" i="14"/>
  <c r="E37" i="75"/>
  <c r="F37" i="75" s="1"/>
  <c r="I121" i="14"/>
  <c r="E34" i="75"/>
  <c r="F34" i="75" s="1"/>
  <c r="I114" i="14"/>
  <c r="E38" i="75"/>
  <c r="F38" i="75" s="1"/>
  <c r="I122" i="14"/>
  <c r="H71" i="14"/>
  <c r="I71" i="14" s="1"/>
  <c r="I72" i="14"/>
  <c r="H67" i="14"/>
  <c r="I68" i="14"/>
  <c r="I15" i="14"/>
  <c r="I31" i="14"/>
  <c r="H228" i="14"/>
  <c r="I228" i="14" s="1"/>
  <c r="I229" i="14"/>
  <c r="H232" i="14"/>
  <c r="I232" i="14" s="1"/>
  <c r="I233" i="14"/>
  <c r="E28" i="75"/>
  <c r="F28" i="75" s="1"/>
  <c r="I238" i="14"/>
  <c r="H257" i="14"/>
  <c r="I258" i="14"/>
  <c r="H17" i="21"/>
  <c r="K68" i="15"/>
  <c r="H79" i="14"/>
  <c r="I79" i="14" s="1"/>
  <c r="H128" i="14"/>
  <c r="I128" i="14" s="1"/>
  <c r="E14" i="75"/>
  <c r="F14" i="75" s="1"/>
  <c r="H242" i="14"/>
  <c r="E31" i="75"/>
  <c r="F31" i="75" s="1"/>
  <c r="E54" i="75"/>
  <c r="F54" i="75" s="1"/>
  <c r="E11" i="75"/>
  <c r="F11" i="75" s="1"/>
  <c r="H153" i="14"/>
  <c r="E32" i="75"/>
  <c r="F32" i="75" s="1"/>
  <c r="H56" i="14"/>
  <c r="D41" i="3" s="1"/>
  <c r="H86" i="14"/>
  <c r="I86" i="14" s="1"/>
  <c r="H112" i="14"/>
  <c r="I67" i="14" l="1"/>
  <c r="D45" i="3"/>
  <c r="H152" i="14"/>
  <c r="I152" i="14" s="1"/>
  <c r="I153" i="14"/>
  <c r="H111" i="14"/>
  <c r="I111" i="14" s="1"/>
  <c r="I112" i="14"/>
  <c r="D40" i="3"/>
  <c r="I56" i="14"/>
  <c r="E30" i="75"/>
  <c r="F30" i="75" s="1"/>
  <c r="I242" i="14"/>
  <c r="I257" i="14"/>
  <c r="H256" i="14"/>
  <c r="D12" i="3"/>
  <c r="K67" i="15"/>
  <c r="L68" i="15"/>
  <c r="H236" i="14"/>
  <c r="I236" i="14" s="1"/>
  <c r="H78" i="14"/>
  <c r="I78" i="14" s="1"/>
  <c r="H67" i="15"/>
  <c r="I68" i="15"/>
  <c r="I67" i="15" s="1"/>
  <c r="E10" i="75"/>
  <c r="F10" i="75" s="1"/>
  <c r="E19" i="75"/>
  <c r="F19" i="75" s="1"/>
  <c r="H237" i="14"/>
  <c r="I237" i="14" s="1"/>
  <c r="I256" i="14" l="1"/>
  <c r="C21" i="57"/>
  <c r="H10" i="15"/>
  <c r="H196" i="15"/>
  <c r="K10" i="15"/>
  <c r="K196" i="15"/>
  <c r="H192" i="15"/>
  <c r="H77" i="14"/>
  <c r="E124" i="4"/>
  <c r="I77" i="14" l="1"/>
  <c r="K192" i="15"/>
  <c r="D18" i="6"/>
  <c r="E18" i="6"/>
  <c r="F18" i="6"/>
  <c r="C18" i="6"/>
  <c r="C16" i="6"/>
  <c r="C11" i="6"/>
  <c r="C10" i="6" s="1"/>
  <c r="C11" i="5"/>
  <c r="C18" i="5"/>
  <c r="E18" i="5" s="1"/>
  <c r="C16" i="5"/>
  <c r="E16" i="5" s="1"/>
  <c r="B21" i="21"/>
  <c r="F99" i="49"/>
  <c r="A32" i="15"/>
  <c r="A33" i="15"/>
  <c r="A32" i="14"/>
  <c r="A33" i="14"/>
  <c r="A237" i="14"/>
  <c r="A153" i="14"/>
  <c r="A129" i="14"/>
  <c r="C10" i="5" l="1"/>
  <c r="C21" i="5"/>
  <c r="E11" i="5"/>
  <c r="F22" i="49"/>
  <c r="C15" i="6"/>
  <c r="C15" i="5"/>
  <c r="A183" i="14" l="1"/>
  <c r="A112" i="14"/>
  <c r="A78" i="14"/>
  <c r="A37" i="14"/>
  <c r="A38" i="14"/>
  <c r="A39" i="14"/>
  <c r="L149" i="15"/>
  <c r="L148" i="15" s="1"/>
  <c r="I148" i="15"/>
  <c r="D43" i="71" l="1"/>
  <c r="L143" i="15"/>
  <c r="L142" i="15" s="1"/>
  <c r="E43" i="71"/>
  <c r="I143" i="15"/>
  <c r="I142" i="15" s="1"/>
  <c r="I136" i="15" l="1"/>
  <c r="I10" i="15" s="1"/>
  <c r="I137" i="15"/>
  <c r="L136" i="15"/>
  <c r="L137" i="15"/>
  <c r="F14" i="21"/>
  <c r="F13" i="21"/>
  <c r="F12" i="4"/>
  <c r="L81" i="15"/>
  <c r="E84" i="71" s="1"/>
  <c r="I81" i="15"/>
  <c r="D84" i="71" s="1"/>
  <c r="L79" i="15"/>
  <c r="E26" i="71" s="1"/>
  <c r="I79" i="15"/>
  <c r="D26" i="71" s="1"/>
  <c r="A191" i="15"/>
  <c r="A190" i="15"/>
  <c r="A189" i="15"/>
  <c r="A188" i="15"/>
  <c r="A187" i="15"/>
  <c r="A186" i="15"/>
  <c r="A185" i="15"/>
  <c r="A184" i="15"/>
  <c r="A183" i="15"/>
  <c r="A174" i="15"/>
  <c r="A173" i="15"/>
  <c r="A172" i="15"/>
  <c r="A171" i="15"/>
  <c r="A169" i="15"/>
  <c r="A168" i="15"/>
  <c r="A167" i="15"/>
  <c r="A166" i="15"/>
  <c r="A165" i="15"/>
  <c r="A164" i="15"/>
  <c r="A163" i="15"/>
  <c r="A162" i="15"/>
  <c r="A161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6" i="15"/>
  <c r="A130" i="15"/>
  <c r="A129" i="15"/>
  <c r="A128" i="15"/>
  <c r="A127" i="15"/>
  <c r="A125" i="15"/>
  <c r="A124" i="15"/>
  <c r="A123" i="15"/>
  <c r="A118" i="15"/>
  <c r="A117" i="15"/>
  <c r="A116" i="15"/>
  <c r="A99" i="15"/>
  <c r="A98" i="15"/>
  <c r="A97" i="15"/>
  <c r="A96" i="15"/>
  <c r="A95" i="15"/>
  <c r="A82" i="15"/>
  <c r="A81" i="15"/>
  <c r="A80" i="15"/>
  <c r="A79" i="15"/>
  <c r="A78" i="15"/>
  <c r="A77" i="15"/>
  <c r="A74" i="15"/>
  <c r="A73" i="15"/>
  <c r="A72" i="15"/>
  <c r="A71" i="15"/>
  <c r="A70" i="15"/>
  <c r="A69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46" i="15"/>
  <c r="A43" i="15"/>
  <c r="A42" i="15"/>
  <c r="A37" i="15"/>
  <c r="A36" i="15"/>
  <c r="A35" i="15"/>
  <c r="A34" i="15"/>
  <c r="A31" i="15"/>
  <c r="A30" i="15"/>
  <c r="A27" i="15"/>
  <c r="A15" i="15"/>
  <c r="A14" i="15"/>
  <c r="A13" i="15"/>
  <c r="A12" i="15"/>
  <c r="A11" i="15"/>
  <c r="A10" i="15"/>
  <c r="A123" i="14"/>
  <c r="A124" i="14"/>
  <c r="D13" i="21" l="1"/>
  <c r="I77" i="15"/>
  <c r="D25" i="71" s="1"/>
  <c r="F19" i="21"/>
  <c r="D14" i="71"/>
  <c r="L77" i="15"/>
  <c r="E14" i="71"/>
  <c r="A174" i="14"/>
  <c r="A175" i="14"/>
  <c r="D109" i="71" l="1"/>
  <c r="I74" i="15"/>
  <c r="I73" i="15" s="1"/>
  <c r="L74" i="15"/>
  <c r="E25" i="71"/>
  <c r="E109" i="71" s="1"/>
  <c r="A120" i="14"/>
  <c r="F18" i="21" l="1"/>
  <c r="I196" i="15"/>
  <c r="L67" i="15"/>
  <c r="L10" i="15" s="1"/>
  <c r="L73" i="15"/>
  <c r="I17" i="21" s="1"/>
  <c r="I192" i="15"/>
  <c r="L192" i="15" l="1"/>
  <c r="F17" i="21"/>
  <c r="E55" i="4"/>
  <c r="A57" i="49"/>
  <c r="A58" i="49" s="1"/>
  <c r="A59" i="49" s="1"/>
  <c r="A60" i="49" s="1"/>
  <c r="B53" i="49"/>
  <c r="F20" i="49"/>
  <c r="F35" i="49"/>
  <c r="F24" i="49"/>
  <c r="F84" i="49"/>
  <c r="F19" i="49" l="1"/>
  <c r="F64" i="49"/>
  <c r="F72" i="49"/>
  <c r="C21" i="6"/>
  <c r="F21" i="6"/>
  <c r="A176" i="14"/>
  <c r="A177" i="14"/>
  <c r="A224" i="14" l="1"/>
  <c r="A225" i="14"/>
  <c r="A226" i="14"/>
  <c r="A227" i="14"/>
  <c r="A48" i="14" l="1"/>
  <c r="A49" i="14"/>
  <c r="A67" i="14"/>
  <c r="A68" i="14"/>
  <c r="A69" i="14"/>
  <c r="A70" i="14"/>
  <c r="A56" i="14"/>
  <c r="A64" i="14"/>
  <c r="A65" i="14"/>
  <c r="A66" i="14"/>
  <c r="A252" i="14"/>
  <c r="A253" i="14"/>
  <c r="A254" i="14"/>
  <c r="A255" i="14"/>
  <c r="A242" i="14" l="1"/>
  <c r="A243" i="14"/>
  <c r="A244" i="14"/>
  <c r="A245" i="14"/>
  <c r="A241" i="14"/>
  <c r="A256" i="14"/>
  <c r="A21" i="57" s="1"/>
  <c r="A257" i="14"/>
  <c r="A258" i="14"/>
  <c r="A259" i="14"/>
  <c r="A260" i="14"/>
  <c r="A238" i="14"/>
  <c r="A239" i="14"/>
  <c r="A240" i="14"/>
  <c r="A232" i="14"/>
  <c r="A233" i="14"/>
  <c r="A234" i="14"/>
  <c r="A235" i="14"/>
  <c r="A236" i="14"/>
  <c r="A11" i="14"/>
  <c r="A12" i="14"/>
  <c r="A31" i="14"/>
  <c r="A36" i="14"/>
  <c r="A40" i="14"/>
  <c r="A41" i="14"/>
  <c r="A42" i="14"/>
  <c r="A43" i="14"/>
  <c r="A229" i="14"/>
  <c r="A231" i="14"/>
  <c r="A228" i="14"/>
  <c r="A184" i="14"/>
  <c r="A182" i="14"/>
  <c r="G29" i="21"/>
  <c r="E29" i="21"/>
  <c r="D29" i="21"/>
  <c r="B29" i="21"/>
  <c r="B30" i="21"/>
  <c r="A160" i="14"/>
  <c r="A161" i="14"/>
  <c r="A162" i="14"/>
  <c r="A163" i="14"/>
  <c r="C99" i="3" l="1"/>
  <c r="F26" i="49"/>
  <c r="F27" i="49"/>
  <c r="F85" i="49"/>
  <c r="F45" i="49"/>
  <c r="F53" i="49"/>
  <c r="F39" i="49"/>
  <c r="F91" i="49"/>
  <c r="B102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4" i="49"/>
  <c r="B85" i="49"/>
  <c r="B86" i="49"/>
  <c r="B87" i="49"/>
  <c r="B88" i="49"/>
  <c r="B91" i="49"/>
  <c r="B92" i="49"/>
  <c r="B93" i="49"/>
  <c r="B96" i="49"/>
  <c r="B97" i="49"/>
  <c r="B99" i="49"/>
  <c r="B100" i="49"/>
  <c r="B101" i="49"/>
  <c r="B103" i="49"/>
  <c r="B104" i="49"/>
  <c r="B105" i="49"/>
  <c r="B106" i="49"/>
  <c r="B107" i="49"/>
  <c r="B108" i="49"/>
  <c r="B109" i="49"/>
  <c r="B111" i="49"/>
  <c r="A185" i="14"/>
  <c r="A196" i="14"/>
  <c r="A217" i="14"/>
  <c r="A218" i="14"/>
  <c r="A219" i="14"/>
  <c r="A186" i="14"/>
  <c r="A187" i="14"/>
  <c r="A197" i="14"/>
  <c r="A200" i="14"/>
  <c r="A201" i="14"/>
  <c r="A202" i="14"/>
  <c r="A203" i="14"/>
  <c r="A204" i="14"/>
  <c r="A205" i="14"/>
  <c r="A85" i="14"/>
  <c r="F61" i="49" l="1"/>
  <c r="D113" i="49"/>
  <c r="F34" i="49"/>
  <c r="A152" i="14"/>
  <c r="A171" i="14"/>
  <c r="A178" i="14"/>
  <c r="A179" i="14"/>
  <c r="A180" i="14"/>
  <c r="A181" i="14"/>
  <c r="A147" i="14"/>
  <c r="A146" i="14"/>
  <c r="A143" i="14"/>
  <c r="A142" i="14"/>
  <c r="A141" i="14"/>
  <c r="A134" i="14"/>
  <c r="A130" i="14"/>
  <c r="A128" i="14"/>
  <c r="A127" i="14"/>
  <c r="A126" i="14"/>
  <c r="A114" i="14"/>
  <c r="A113" i="14"/>
  <c r="A111" i="14"/>
  <c r="A95" i="14"/>
  <c r="A94" i="14"/>
  <c r="A93" i="14"/>
  <c r="A92" i="14"/>
  <c r="A91" i="14"/>
  <c r="A90" i="14"/>
  <c r="A87" i="14"/>
  <c r="A86" i="14"/>
  <c r="A82" i="14"/>
  <c r="A81" i="14"/>
  <c r="A80" i="14"/>
  <c r="A79" i="14"/>
  <c r="A77" i="14"/>
  <c r="A76" i="14"/>
  <c r="A75" i="14"/>
  <c r="A74" i="14"/>
  <c r="A73" i="14"/>
  <c r="A72" i="14"/>
  <c r="A71" i="14"/>
  <c r="B58" i="49" l="1"/>
  <c r="B59" i="49"/>
  <c r="B60" i="49"/>
  <c r="B61" i="49"/>
  <c r="B57" i="49"/>
  <c r="H76" i="4" l="1"/>
  <c r="E76" i="4"/>
  <c r="D76" i="4"/>
  <c r="F76" i="4"/>
  <c r="G76" i="4"/>
  <c r="C76" i="4" l="1"/>
  <c r="E30" i="21" l="1"/>
  <c r="G30" i="21"/>
  <c r="D30" i="21"/>
  <c r="F21" i="4" l="1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F10" i="4" l="1"/>
  <c r="G10" i="4"/>
  <c r="H10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60" i="4"/>
  <c r="G60" i="4"/>
  <c r="F62" i="4"/>
  <c r="G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0" i="4"/>
  <c r="D10" i="4"/>
  <c r="D21" i="4"/>
  <c r="D19" i="4"/>
  <c r="D18" i="4"/>
  <c r="D17" i="4"/>
  <c r="D16" i="4"/>
  <c r="D14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69" i="4"/>
  <c r="E69" i="4"/>
  <c r="D68" i="4"/>
  <c r="E68" i="4"/>
  <c r="D67" i="4"/>
  <c r="E67" i="4"/>
  <c r="D66" i="4"/>
  <c r="E66" i="4"/>
  <c r="D63" i="4"/>
  <c r="E63" i="4"/>
  <c r="D62" i="4"/>
  <c r="D60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G33" i="4" l="1"/>
  <c r="H33" i="4"/>
  <c r="D86" i="4"/>
  <c r="F86" i="4"/>
  <c r="G86" i="4"/>
  <c r="H86" i="4"/>
  <c r="F33" i="4"/>
  <c r="D33" i="4"/>
  <c r="I22" i="21"/>
  <c r="H22" i="21"/>
  <c r="G22" i="21"/>
  <c r="H60" i="4"/>
  <c r="H62" i="4"/>
  <c r="E60" i="4"/>
  <c r="E62" i="4"/>
  <c r="G11" i="4"/>
  <c r="G20" i="4"/>
  <c r="H21" i="21"/>
  <c r="G65" i="4"/>
  <c r="G105" i="4"/>
  <c r="G103" i="4" s="1"/>
  <c r="G26" i="4"/>
  <c r="G23" i="4" s="1"/>
  <c r="G115" i="4"/>
  <c r="G114" i="4" s="1"/>
  <c r="G111" i="4"/>
  <c r="G109" i="4" s="1"/>
  <c r="G54" i="4"/>
  <c r="G61" i="4"/>
  <c r="D20" i="4"/>
  <c r="D70" i="4"/>
  <c r="D65" i="4" s="1"/>
  <c r="D105" i="4"/>
  <c r="D103" i="4" s="1"/>
  <c r="D26" i="4"/>
  <c r="D23" i="4" s="1"/>
  <c r="D115" i="4"/>
  <c r="D114" i="4" s="1"/>
  <c r="D111" i="4"/>
  <c r="D109" i="4" s="1"/>
  <c r="D54" i="4"/>
  <c r="D61" i="4"/>
  <c r="D21" i="57"/>
  <c r="D26" i="3"/>
  <c r="D108" i="3"/>
  <c r="H17" i="6"/>
  <c r="G16" i="6"/>
  <c r="D16" i="6"/>
  <c r="D15" i="6" s="1"/>
  <c r="D15" i="5"/>
  <c r="E15" i="5" s="1"/>
  <c r="D17" i="5"/>
  <c r="E17" i="5" s="1"/>
  <c r="D10" i="3"/>
  <c r="D11" i="3"/>
  <c r="D16" i="3"/>
  <c r="D17" i="3"/>
  <c r="D18" i="3"/>
  <c r="D19" i="3"/>
  <c r="D21" i="3"/>
  <c r="D24" i="3"/>
  <c r="D25" i="3"/>
  <c r="D27" i="3"/>
  <c r="D28" i="3"/>
  <c r="D29" i="3"/>
  <c r="D30" i="3"/>
  <c r="D31" i="3"/>
  <c r="D32" i="3"/>
  <c r="D34" i="3"/>
  <c r="D35" i="3"/>
  <c r="D36" i="3"/>
  <c r="D37" i="3"/>
  <c r="D38" i="3"/>
  <c r="D39" i="3"/>
  <c r="D47" i="3"/>
  <c r="D49" i="3"/>
  <c r="D50" i="3"/>
  <c r="D53" i="3"/>
  <c r="D56" i="3"/>
  <c r="D57" i="3"/>
  <c r="D63" i="3"/>
  <c r="D66" i="3"/>
  <c r="D67" i="3"/>
  <c r="D68" i="3"/>
  <c r="D69" i="3"/>
  <c r="D75" i="3"/>
  <c r="D76" i="3"/>
  <c r="D77" i="3"/>
  <c r="D79" i="3"/>
  <c r="D83" i="3"/>
  <c r="D84" i="3"/>
  <c r="D87" i="3"/>
  <c r="D88" i="3"/>
  <c r="D89" i="3"/>
  <c r="D90" i="3"/>
  <c r="D91" i="3"/>
  <c r="D92" i="3"/>
  <c r="D93" i="3"/>
  <c r="D94" i="3"/>
  <c r="D95" i="3"/>
  <c r="D101" i="3"/>
  <c r="E101" i="3" s="1"/>
  <c r="D104" i="3"/>
  <c r="E104" i="3" s="1"/>
  <c r="D107" i="3"/>
  <c r="D109" i="3"/>
  <c r="D110" i="3"/>
  <c r="D113" i="3"/>
  <c r="D116" i="3"/>
  <c r="D117" i="3"/>
  <c r="D33" i="3" l="1"/>
  <c r="H26" i="21"/>
  <c r="H25" i="21"/>
  <c r="D60" i="3"/>
  <c r="D11" i="4"/>
  <c r="D51" i="4"/>
  <c r="G51" i="4"/>
  <c r="H23" i="21"/>
  <c r="G102" i="4"/>
  <c r="D58" i="4"/>
  <c r="D72" i="4"/>
  <c r="G64" i="4"/>
  <c r="G59" i="4" s="1"/>
  <c r="H12" i="21"/>
  <c r="G118" i="4"/>
  <c r="G117" i="4" s="1"/>
  <c r="D82" i="4"/>
  <c r="D64" i="4"/>
  <c r="D59" i="4" s="1"/>
  <c r="D13" i="4"/>
  <c r="D118" i="4"/>
  <c r="D117" i="4" s="1"/>
  <c r="D102" i="4"/>
  <c r="G82" i="4"/>
  <c r="G13" i="4"/>
  <c r="G74" i="4"/>
  <c r="G98" i="4"/>
  <c r="D74" i="4"/>
  <c r="D97" i="4"/>
  <c r="D98" i="4"/>
  <c r="D64" i="3"/>
  <c r="D97" i="3"/>
  <c r="D106" i="3"/>
  <c r="D112" i="3"/>
  <c r="D111" i="3" s="1"/>
  <c r="D98" i="3"/>
  <c r="D86" i="3"/>
  <c r="D23" i="3"/>
  <c r="G15" i="6"/>
  <c r="E86" i="4"/>
  <c r="E33" i="4"/>
  <c r="G21" i="6" l="1"/>
  <c r="H218" i="14"/>
  <c r="D102" i="3"/>
  <c r="E102" i="3" s="1"/>
  <c r="D22" i="4"/>
  <c r="D73" i="4"/>
  <c r="H19" i="21"/>
  <c r="D48" i="3"/>
  <c r="D78" i="4"/>
  <c r="D15" i="3"/>
  <c r="D85" i="4"/>
  <c r="D81" i="4" s="1"/>
  <c r="H11" i="21"/>
  <c r="G58" i="4"/>
  <c r="D15" i="4"/>
  <c r="D55" i="4"/>
  <c r="D46" i="4" s="1"/>
  <c r="G97" i="4"/>
  <c r="G100" i="4"/>
  <c r="G85" i="4"/>
  <c r="G81" i="4" s="1"/>
  <c r="H15" i="21"/>
  <c r="H16" i="21"/>
  <c r="D100" i="4"/>
  <c r="D85" i="3"/>
  <c r="G73" i="4"/>
  <c r="D105" i="3"/>
  <c r="D82" i="3"/>
  <c r="D74" i="3"/>
  <c r="D21" i="6"/>
  <c r="E48" i="49" l="1"/>
  <c r="I218" i="14"/>
  <c r="D103" i="3"/>
  <c r="E103" i="3" s="1"/>
  <c r="E105" i="3"/>
  <c r="F77" i="49"/>
  <c r="H217" i="14"/>
  <c r="D81" i="3"/>
  <c r="D9" i="4"/>
  <c r="D70" i="3"/>
  <c r="D65" i="3" s="1"/>
  <c r="D20" i="3"/>
  <c r="D14" i="3"/>
  <c r="G78" i="4"/>
  <c r="G99" i="4"/>
  <c r="G96" i="4" s="1"/>
  <c r="D80" i="4"/>
  <c r="D71" i="4" s="1"/>
  <c r="G80" i="4"/>
  <c r="D100" i="3"/>
  <c r="E100" i="3" s="1"/>
  <c r="D99" i="4"/>
  <c r="D96" i="4" s="1"/>
  <c r="H18" i="21"/>
  <c r="H14" i="21"/>
  <c r="D115" i="3"/>
  <c r="D114" i="3" s="1"/>
  <c r="D13" i="3"/>
  <c r="D22" i="3"/>
  <c r="D78" i="3"/>
  <c r="D52" i="3"/>
  <c r="E18" i="75" l="1"/>
  <c r="F18" i="75" s="1"/>
  <c r="I217" i="14"/>
  <c r="F48" i="49"/>
  <c r="D121" i="4"/>
  <c r="D9" i="3"/>
  <c r="D58" i="3"/>
  <c r="D72" i="3"/>
  <c r="D99" i="3"/>
  <c r="H24" i="21"/>
  <c r="H13" i="21"/>
  <c r="H49" i="21" s="1"/>
  <c r="F54" i="4"/>
  <c r="E54" i="4"/>
  <c r="D96" i="3" l="1"/>
  <c r="E99" i="3"/>
  <c r="F69" i="49"/>
  <c r="D54" i="3"/>
  <c r="D73" i="3"/>
  <c r="D55" i="3"/>
  <c r="E55" i="3" s="1"/>
  <c r="G72" i="4"/>
  <c r="G71" i="4" s="1"/>
  <c r="G55" i="4"/>
  <c r="G46" i="4" s="1"/>
  <c r="D80" i="3"/>
  <c r="D51" i="3"/>
  <c r="D61" i="3"/>
  <c r="E105" i="4"/>
  <c r="E103" i="4" s="1"/>
  <c r="H54" i="4"/>
  <c r="F105" i="4"/>
  <c r="F103" i="4" s="1"/>
  <c r="H204" i="14" l="1"/>
  <c r="D46" i="3"/>
  <c r="D71" i="3"/>
  <c r="H105" i="4"/>
  <c r="H103" i="4" s="1"/>
  <c r="E17" i="6"/>
  <c r="E44" i="49" l="1"/>
  <c r="I204" i="14"/>
  <c r="H202" i="14"/>
  <c r="E43" i="49" l="1"/>
  <c r="I202" i="14"/>
  <c r="F44" i="49"/>
  <c r="F43" i="49"/>
  <c r="H200" i="14"/>
  <c r="H197" i="14" l="1"/>
  <c r="I197" i="14" s="1"/>
  <c r="I200" i="14"/>
  <c r="E42" i="49"/>
  <c r="E113" i="49" s="1"/>
  <c r="B50" i="21"/>
  <c r="B28" i="21"/>
  <c r="B27" i="21"/>
  <c r="E26" i="21"/>
  <c r="D26" i="21"/>
  <c r="B26" i="21"/>
  <c r="E25" i="21"/>
  <c r="B25" i="21"/>
  <c r="E24" i="21"/>
  <c r="B24" i="21"/>
  <c r="B23" i="21"/>
  <c r="E22" i="21"/>
  <c r="D22" i="21"/>
  <c r="B22" i="21"/>
  <c r="E21" i="21"/>
  <c r="B19" i="21"/>
  <c r="B18" i="21"/>
  <c r="B17" i="21"/>
  <c r="B16" i="21"/>
  <c r="B15" i="21"/>
  <c r="B14" i="21"/>
  <c r="B13" i="21"/>
  <c r="B12" i="21"/>
  <c r="B11" i="21"/>
  <c r="B10" i="21"/>
  <c r="G26" i="21"/>
  <c r="F70" i="4"/>
  <c r="F65" i="4" s="1"/>
  <c r="A10" i="14"/>
  <c r="A20" i="57" s="1"/>
  <c r="F16" i="6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17" i="3"/>
  <c r="E117" i="3" s="1"/>
  <c r="C116" i="3"/>
  <c r="E116" i="3" s="1"/>
  <c r="C113" i="3"/>
  <c r="E113" i="3" s="1"/>
  <c r="C110" i="3"/>
  <c r="E110" i="3" s="1"/>
  <c r="C109" i="3"/>
  <c r="E109" i="3" s="1"/>
  <c r="C107" i="3"/>
  <c r="E107" i="3" s="1"/>
  <c r="C95" i="3"/>
  <c r="E95" i="3" s="1"/>
  <c r="C94" i="3"/>
  <c r="E94" i="3" s="1"/>
  <c r="C93" i="3"/>
  <c r="E93" i="3" s="1"/>
  <c r="C92" i="3"/>
  <c r="E92" i="3" s="1"/>
  <c r="C91" i="3"/>
  <c r="E91" i="3" s="1"/>
  <c r="C90" i="3"/>
  <c r="E90" i="3" s="1"/>
  <c r="C89" i="3"/>
  <c r="E89" i="3" s="1"/>
  <c r="C88" i="3"/>
  <c r="E88" i="3" s="1"/>
  <c r="C87" i="3"/>
  <c r="E87" i="3" s="1"/>
  <c r="C84" i="3"/>
  <c r="E84" i="3" s="1"/>
  <c r="C83" i="3"/>
  <c r="E83" i="3" s="1"/>
  <c r="C79" i="3"/>
  <c r="E79" i="3" s="1"/>
  <c r="C77" i="3"/>
  <c r="E77" i="3" s="1"/>
  <c r="C76" i="3"/>
  <c r="E76" i="3" s="1"/>
  <c r="C75" i="3"/>
  <c r="E75" i="3" s="1"/>
  <c r="C69" i="3"/>
  <c r="E69" i="3" s="1"/>
  <c r="C68" i="3"/>
  <c r="E68" i="3" s="1"/>
  <c r="C67" i="3"/>
  <c r="E67" i="3" s="1"/>
  <c r="C66" i="3"/>
  <c r="E66" i="3" s="1"/>
  <c r="C63" i="3"/>
  <c r="E63" i="3" s="1"/>
  <c r="C57" i="3"/>
  <c r="E57" i="3" s="1"/>
  <c r="C56" i="3"/>
  <c r="E56" i="3" s="1"/>
  <c r="C53" i="3"/>
  <c r="E53" i="3" s="1"/>
  <c r="C50" i="3"/>
  <c r="E50" i="3" s="1"/>
  <c r="C49" i="3"/>
  <c r="E49" i="3" s="1"/>
  <c r="C47" i="3"/>
  <c r="E47" i="3" s="1"/>
  <c r="C45" i="3"/>
  <c r="E45" i="3" s="1"/>
  <c r="C44" i="3"/>
  <c r="E44" i="3" s="1"/>
  <c r="C43" i="3"/>
  <c r="E43" i="3" s="1"/>
  <c r="C42" i="3"/>
  <c r="E42" i="3" s="1"/>
  <c r="C41" i="3"/>
  <c r="E41" i="3" s="1"/>
  <c r="C40" i="3"/>
  <c r="E40" i="3" s="1"/>
  <c r="C39" i="3"/>
  <c r="E39" i="3" s="1"/>
  <c r="C38" i="3"/>
  <c r="E38" i="3" s="1"/>
  <c r="C37" i="3"/>
  <c r="E37" i="3" s="1"/>
  <c r="C36" i="3"/>
  <c r="E36" i="3" s="1"/>
  <c r="C35" i="3"/>
  <c r="E35" i="3" s="1"/>
  <c r="C34" i="3"/>
  <c r="E34" i="3" s="1"/>
  <c r="C32" i="3"/>
  <c r="E32" i="3" s="1"/>
  <c r="C31" i="3"/>
  <c r="E31" i="3" s="1"/>
  <c r="C30" i="3"/>
  <c r="E30" i="3" s="1"/>
  <c r="C29" i="3"/>
  <c r="E29" i="3" s="1"/>
  <c r="C28" i="3"/>
  <c r="E28" i="3" s="1"/>
  <c r="C27" i="3"/>
  <c r="E27" i="3" s="1"/>
  <c r="C25" i="3"/>
  <c r="E25" i="3" s="1"/>
  <c r="C24" i="3"/>
  <c r="E24" i="3" s="1"/>
  <c r="C21" i="3"/>
  <c r="E21" i="3" s="1"/>
  <c r="C19" i="3"/>
  <c r="E19" i="3" s="1"/>
  <c r="C18" i="3"/>
  <c r="E18" i="3" s="1"/>
  <c r="C17" i="3"/>
  <c r="E17" i="3" s="1"/>
  <c r="C16" i="3"/>
  <c r="E16" i="3" s="1"/>
  <c r="C12" i="3"/>
  <c r="E12" i="3" s="1"/>
  <c r="C10" i="3"/>
  <c r="E10" i="3" s="1"/>
  <c r="H196" i="14" l="1"/>
  <c r="I196" i="14" s="1"/>
  <c r="E16" i="75"/>
  <c r="F16" i="75" s="1"/>
  <c r="E10" i="5"/>
  <c r="E15" i="75"/>
  <c r="F15" i="75" s="1"/>
  <c r="I21" i="21"/>
  <c r="G21" i="21"/>
  <c r="D21" i="21"/>
  <c r="E16" i="6"/>
  <c r="F15" i="6"/>
  <c r="H16" i="6"/>
  <c r="I26" i="21"/>
  <c r="H70" i="4"/>
  <c r="H65" i="4" s="1"/>
  <c r="E70" i="4"/>
  <c r="E65" i="4" s="1"/>
  <c r="C52" i="3"/>
  <c r="E52" i="3" s="1"/>
  <c r="G15" i="21"/>
  <c r="D15" i="21"/>
  <c r="E15" i="6"/>
  <c r="C33" i="3"/>
  <c r="E33" i="3" s="1"/>
  <c r="C86" i="3"/>
  <c r="E86" i="3" s="1"/>
  <c r="C65" i="4"/>
  <c r="C103" i="4"/>
  <c r="C86" i="4"/>
  <c r="C33" i="4"/>
  <c r="E19" i="21"/>
  <c r="E12" i="21"/>
  <c r="F42" i="49" l="1"/>
  <c r="F113" i="49" s="1"/>
  <c r="E53" i="75"/>
  <c r="H183" i="14"/>
  <c r="I183" i="14" s="1"/>
  <c r="H15" i="6"/>
  <c r="G25" i="21"/>
  <c r="D25" i="21"/>
  <c r="D28" i="21"/>
  <c r="G12" i="21"/>
  <c r="I16" i="21"/>
  <c r="G16" i="21"/>
  <c r="I25" i="21"/>
  <c r="G19" i="21"/>
  <c r="I12" i="21"/>
  <c r="F111" i="4"/>
  <c r="F109" i="4" s="1"/>
  <c r="F115" i="4"/>
  <c r="F114" i="4" s="1"/>
  <c r="C20" i="4"/>
  <c r="D16" i="21"/>
  <c r="D12" i="21"/>
  <c r="F12" i="21"/>
  <c r="C13" i="4"/>
  <c r="I15" i="21"/>
  <c r="F118" i="4"/>
  <c r="F117" i="4" s="1"/>
  <c r="F98" i="4"/>
  <c r="F64" i="4"/>
  <c r="F11" i="4"/>
  <c r="C20" i="3"/>
  <c r="E20" i="3" s="1"/>
  <c r="C115" i="3"/>
  <c r="E115" i="3" s="1"/>
  <c r="C108" i="3"/>
  <c r="E108" i="3" s="1"/>
  <c r="C60" i="3"/>
  <c r="E60" i="3" s="1"/>
  <c r="C62" i="3"/>
  <c r="E50" i="21"/>
  <c r="D50" i="21"/>
  <c r="C74" i="3"/>
  <c r="E74" i="3" s="1"/>
  <c r="E16" i="21"/>
  <c r="E15" i="21"/>
  <c r="E14" i="21"/>
  <c r="E18" i="21"/>
  <c r="D19" i="21"/>
  <c r="C54" i="4"/>
  <c r="E17" i="21"/>
  <c r="E13" i="21"/>
  <c r="E28" i="21"/>
  <c r="E55" i="75" l="1"/>
  <c r="F55" i="75" s="1"/>
  <c r="F53" i="75"/>
  <c r="H51" i="21"/>
  <c r="F115" i="49"/>
  <c r="H182" i="14"/>
  <c r="C11" i="4"/>
  <c r="H11" i="4"/>
  <c r="C26" i="3"/>
  <c r="D10" i="21"/>
  <c r="C15" i="4"/>
  <c r="C61" i="3"/>
  <c r="E61" i="3" s="1"/>
  <c r="C98" i="3"/>
  <c r="E98" i="3" s="1"/>
  <c r="C11" i="3"/>
  <c r="E11" i="3" s="1"/>
  <c r="C13" i="3"/>
  <c r="E13" i="3" s="1"/>
  <c r="F15" i="4"/>
  <c r="G18" i="21"/>
  <c r="H20" i="4"/>
  <c r="F20" i="4"/>
  <c r="H13" i="4"/>
  <c r="F13" i="4"/>
  <c r="G10" i="21"/>
  <c r="I23" i="21"/>
  <c r="G23" i="21"/>
  <c r="C22" i="4"/>
  <c r="H74" i="4"/>
  <c r="F74" i="4"/>
  <c r="H73" i="4"/>
  <c r="F73" i="4"/>
  <c r="D18" i="21"/>
  <c r="G14" i="21"/>
  <c r="F26" i="4"/>
  <c r="F23" i="4" s="1"/>
  <c r="I19" i="21"/>
  <c r="C15" i="3"/>
  <c r="E15" i="3" s="1"/>
  <c r="C112" i="3"/>
  <c r="D14" i="21"/>
  <c r="H111" i="4"/>
  <c r="H109" i="4" s="1"/>
  <c r="H64" i="4"/>
  <c r="C26" i="4"/>
  <c r="C111" i="4"/>
  <c r="C109" i="4" s="1"/>
  <c r="F82" i="4"/>
  <c r="H118" i="4"/>
  <c r="H117" i="4" s="1"/>
  <c r="C98" i="4"/>
  <c r="E98" i="4"/>
  <c r="E11" i="4"/>
  <c r="C115" i="4"/>
  <c r="C114" i="4" s="1"/>
  <c r="E97" i="4"/>
  <c r="F85" i="4"/>
  <c r="C74" i="4"/>
  <c r="E74" i="4"/>
  <c r="C118" i="4"/>
  <c r="C117" i="4" s="1"/>
  <c r="C64" i="4"/>
  <c r="E64" i="4"/>
  <c r="F80" i="4"/>
  <c r="H115" i="4"/>
  <c r="H114" i="4" s="1"/>
  <c r="F97" i="4"/>
  <c r="E13" i="4"/>
  <c r="E20" i="4"/>
  <c r="E11" i="21"/>
  <c r="H26" i="4"/>
  <c r="H23" i="4" s="1"/>
  <c r="H98" i="4"/>
  <c r="C85" i="4"/>
  <c r="E85" i="4"/>
  <c r="C14" i="3"/>
  <c r="E14" i="3" s="1"/>
  <c r="C97" i="3"/>
  <c r="E97" i="3" s="1"/>
  <c r="C106" i="3"/>
  <c r="E106" i="3" s="1"/>
  <c r="C114" i="3"/>
  <c r="E114" i="3" s="1"/>
  <c r="C64" i="3"/>
  <c r="E64" i="3" s="1"/>
  <c r="E10" i="21"/>
  <c r="C70" i="3"/>
  <c r="E70" i="3" s="1"/>
  <c r="D27" i="21"/>
  <c r="E23" i="21"/>
  <c r="F61" i="4"/>
  <c r="F59" i="4" s="1"/>
  <c r="E27" i="21"/>
  <c r="C97" i="4"/>
  <c r="D23" i="21"/>
  <c r="I182" i="14" l="1"/>
  <c r="H10" i="14"/>
  <c r="I10" i="14" s="1"/>
  <c r="C23" i="3"/>
  <c r="E23" i="3" s="1"/>
  <c r="E26" i="3"/>
  <c r="C111" i="3"/>
  <c r="E111" i="3" s="1"/>
  <c r="E112" i="3"/>
  <c r="E49" i="21"/>
  <c r="E51" i="21" s="1"/>
  <c r="F9" i="4"/>
  <c r="D11" i="21"/>
  <c r="E58" i="4"/>
  <c r="C58" i="4"/>
  <c r="F51" i="4"/>
  <c r="G11" i="21"/>
  <c r="H58" i="4"/>
  <c r="F58" i="4"/>
  <c r="F50" i="21"/>
  <c r="H15" i="4"/>
  <c r="F99" i="4"/>
  <c r="I18" i="21"/>
  <c r="C73" i="3"/>
  <c r="E73" i="3" s="1"/>
  <c r="F10" i="21"/>
  <c r="F49" i="21" s="1"/>
  <c r="C22" i="3"/>
  <c r="C48" i="3"/>
  <c r="E48" i="3" s="1"/>
  <c r="C58" i="3"/>
  <c r="E58" i="3" s="1"/>
  <c r="G13" i="21"/>
  <c r="E15" i="4"/>
  <c r="G27" i="21"/>
  <c r="H78" i="4"/>
  <c r="F78" i="4"/>
  <c r="E115" i="4"/>
  <c r="E114" i="4" s="1"/>
  <c r="E111" i="4"/>
  <c r="E109" i="4" s="1"/>
  <c r="E26" i="4"/>
  <c r="E23" i="4" s="1"/>
  <c r="E118" i="4"/>
  <c r="E117" i="4" s="1"/>
  <c r="I14" i="21"/>
  <c r="F81" i="4"/>
  <c r="E22" i="4"/>
  <c r="C54" i="3"/>
  <c r="E54" i="3" s="1"/>
  <c r="C80" i="3"/>
  <c r="E80" i="3" s="1"/>
  <c r="C23" i="4"/>
  <c r="C9" i="4"/>
  <c r="C78" i="4"/>
  <c r="F11" i="21"/>
  <c r="H61" i="4"/>
  <c r="H59" i="4" s="1"/>
  <c r="C61" i="4"/>
  <c r="C59" i="4" s="1"/>
  <c r="H97" i="4"/>
  <c r="C82" i="4"/>
  <c r="C81" i="4" s="1"/>
  <c r="H99" i="4"/>
  <c r="H82" i="4"/>
  <c r="E72" i="4"/>
  <c r="C73" i="4"/>
  <c r="E73" i="4"/>
  <c r="D17" i="21"/>
  <c r="E78" i="4"/>
  <c r="H85" i="4"/>
  <c r="C85" i="3"/>
  <c r="E85" i="3" s="1"/>
  <c r="C82" i="3"/>
  <c r="E82" i="3" s="1"/>
  <c r="C65" i="3"/>
  <c r="E65" i="3" s="1"/>
  <c r="C51" i="4"/>
  <c r="C72" i="4"/>
  <c r="C55" i="4"/>
  <c r="H261" i="14" l="1"/>
  <c r="C20" i="57"/>
  <c r="C9" i="3"/>
  <c r="E9" i="3" s="1"/>
  <c r="E22" i="3"/>
  <c r="D49" i="21"/>
  <c r="D51" i="21" s="1"/>
  <c r="G17" i="21"/>
  <c r="G49" i="21" s="1"/>
  <c r="D122" i="4"/>
  <c r="E122" i="4" s="1"/>
  <c r="E9" i="4"/>
  <c r="D62" i="3"/>
  <c r="H51" i="4"/>
  <c r="I11" i="21"/>
  <c r="D24" i="21"/>
  <c r="G24" i="21"/>
  <c r="H80" i="4"/>
  <c r="F100" i="4"/>
  <c r="C51" i="3"/>
  <c r="E51" i="3" s="1"/>
  <c r="I13" i="21"/>
  <c r="I49" i="21" s="1"/>
  <c r="H81" i="4"/>
  <c r="H102" i="4"/>
  <c r="F102" i="4"/>
  <c r="E82" i="4"/>
  <c r="E81" i="4" s="1"/>
  <c r="E61" i="4"/>
  <c r="E59" i="4" s="1"/>
  <c r="H55" i="4"/>
  <c r="F55" i="4"/>
  <c r="F46" i="4" s="1"/>
  <c r="H72" i="4"/>
  <c r="F72" i="4"/>
  <c r="F71" i="4" s="1"/>
  <c r="E51" i="4"/>
  <c r="E46" i="4" s="1"/>
  <c r="C72" i="3"/>
  <c r="E72" i="3" s="1"/>
  <c r="C78" i="3"/>
  <c r="E78" i="3" s="1"/>
  <c r="E99" i="4"/>
  <c r="C99" i="4"/>
  <c r="C100" i="4"/>
  <c r="C102" i="4"/>
  <c r="E102" i="4"/>
  <c r="C80" i="4"/>
  <c r="C71" i="4" s="1"/>
  <c r="C59" i="3"/>
  <c r="C46" i="4"/>
  <c r="D59" i="3" l="1"/>
  <c r="D118" i="3" s="1"/>
  <c r="E62" i="3"/>
  <c r="D119" i="3"/>
  <c r="E119" i="3" s="1"/>
  <c r="I261" i="14"/>
  <c r="G122" i="4"/>
  <c r="H122" i="4" s="1"/>
  <c r="D123" i="4"/>
  <c r="D22" i="6" s="1"/>
  <c r="D20" i="6" s="1"/>
  <c r="D23" i="6" s="1"/>
  <c r="I51" i="21"/>
  <c r="H71" i="4"/>
  <c r="G51" i="21"/>
  <c r="F51" i="21"/>
  <c r="H46" i="4"/>
  <c r="C71" i="3"/>
  <c r="E71" i="3" s="1"/>
  <c r="I24" i="21"/>
  <c r="F96" i="4"/>
  <c r="F121" i="4" s="1"/>
  <c r="H100" i="4"/>
  <c r="H96" i="4" s="1"/>
  <c r="E100" i="4"/>
  <c r="E96" i="4" s="1"/>
  <c r="E80" i="4"/>
  <c r="E71" i="4" s="1"/>
  <c r="C96" i="4"/>
  <c r="C121" i="4" s="1"/>
  <c r="C123" i="4" s="1"/>
  <c r="C81" i="3"/>
  <c r="E81" i="3" s="1"/>
  <c r="C96" i="3"/>
  <c r="E96" i="3" s="1"/>
  <c r="C46" i="3"/>
  <c r="E46" i="3" s="1"/>
  <c r="E59" i="3" l="1"/>
  <c r="C22" i="6"/>
  <c r="C20" i="6" s="1"/>
  <c r="C23" i="6" s="1"/>
  <c r="C118" i="3"/>
  <c r="E118" i="3" s="1"/>
  <c r="E121" i="4"/>
  <c r="F123" i="4"/>
  <c r="G9" i="4"/>
  <c r="E123" i="4" l="1"/>
  <c r="E22" i="6" s="1"/>
  <c r="G121" i="4"/>
  <c r="G123" i="4" s="1"/>
  <c r="G22" i="6" s="1"/>
  <c r="G20" i="6" s="1"/>
  <c r="F22" i="6"/>
  <c r="F20" i="6" s="1"/>
  <c r="F23" i="6" s="1"/>
  <c r="E20" i="6" l="1"/>
  <c r="E23" i="6" s="1"/>
  <c r="G23" i="6" l="1"/>
  <c r="G19" i="6" s="1"/>
  <c r="H19" i="6" l="1"/>
  <c r="G18" i="6"/>
  <c r="H18" i="6" s="1"/>
  <c r="E21" i="5" l="1"/>
  <c r="F58" i="75" l="1"/>
  <c r="H194" i="15" l="1"/>
  <c r="H9" i="4" s="1"/>
  <c r="H121" i="4" s="1"/>
  <c r="H123" i="4" s="1"/>
  <c r="H22" i="6" s="1"/>
  <c r="H20" i="6" s="1"/>
  <c r="H23" i="6" s="1"/>
  <c r="K194" i="15"/>
  <c r="I194" i="15"/>
  <c r="C124" i="4" s="1"/>
  <c r="C18" i="57"/>
  <c r="D22" i="5" s="1"/>
  <c r="L194" i="15"/>
  <c r="D20" i="5" l="1"/>
  <c r="B18" i="57"/>
  <c r="D20" i="57"/>
  <c r="C23" i="57"/>
  <c r="B23" i="57" l="1"/>
  <c r="A30" i="57" s="1"/>
  <c r="C22" i="5"/>
  <c r="D23" i="5"/>
  <c r="D19" i="5"/>
  <c r="E19" i="5" s="1"/>
  <c r="A31" i="57"/>
  <c r="D18" i="57"/>
  <c r="D23" i="57" l="1"/>
  <c r="C20" i="5"/>
  <c r="E22" i="5"/>
  <c r="C23" i="5" l="1"/>
  <c r="E23" i="5" s="1"/>
  <c r="E20" i="5"/>
</calcChain>
</file>

<file path=xl/sharedStrings.xml><?xml version="1.0" encoding="utf-8"?>
<sst xmlns="http://schemas.openxmlformats.org/spreadsheetml/2006/main" count="2706" uniqueCount="1061">
  <si>
    <t>Приложение 1</t>
  </si>
  <si>
    <t>Код бюджетной классификации РФ</t>
  </si>
  <si>
    <t>Название дохода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</si>
  <si>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</si>
  <si>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</si>
  <si>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</si>
  <si>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</si>
  <si>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</si>
  <si>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</si>
  <si>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</si>
  <si>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</si>
  <si>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</si>
  <si>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</si>
  <si>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</si>
  <si>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</si>
  <si>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</si>
  <si>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</si>
  <si>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</si>
  <si>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</si>
  <si>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</si>
  <si>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</si>
  <si>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</si>
  <si>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</si>
  <si>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</si>
  <si>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</si>
  <si>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</si>
  <si>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</si>
  <si>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сельскохозяйственный налог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</si>
  <si>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</si>
  <si>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</si>
  <si>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</si>
  <si>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</si>
  <si>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050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</si>
  <si>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</si>
  <si>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</si>
  <si>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</si>
  <si>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12</t>
  </si>
  <si>
    <t>13</t>
  </si>
  <si>
    <t>130</t>
  </si>
  <si>
    <t>14</t>
  </si>
  <si>
    <t>Доходы от продажи материальных и нематериальных активов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</si>
  <si>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</si>
  <si>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</si>
  <si>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</si>
  <si>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10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</si>
  <si>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</si>
  <si>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</si>
  <si>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</si>
  <si>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</si>
  <si>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</si>
  <si>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</si>
  <si>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</si>
  <si>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955</t>
  </si>
  <si>
    <t>001</t>
  </si>
  <si>
    <t xml:space="preserve">Межбюджетные трансферты на обеспечение мероприятий по строительству и реконструкции объектов теплоснабжения 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</si>
  <si>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</si>
  <si>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Межбюджетные трансферты на обеспечение мероприятий в сфере ипотечного жилищного кредитования</t>
  </si>
  <si>
    <t>Межбюджетные трансферты на обеспечение мероприятий по  предупреждению и ликвидации последствий чрезвычайных ситуаций в границах поселения</t>
  </si>
  <si>
    <t>Межбюджетные трансферты на обеспечение   первичных мер пожарной безопасности в границах населенных пунктов поселения</t>
  </si>
  <si>
    <t>Межбюджетные трансферты на обеспечение мероприятий по уличному освещению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</si>
  <si>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</si>
  <si>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Межбюджетные трансферты на обеспечение мероприятий для развития субъектов малого и среднего предпринимательства</t>
  </si>
  <si>
    <t>ИТОГО</t>
  </si>
  <si>
    <t>Приложение 2</t>
  </si>
  <si>
    <t>Статьи</t>
  </si>
  <si>
    <t>Подстатьи</t>
  </si>
  <si>
    <t>Элемента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</si>
  <si>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</si>
  <si>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</si>
  <si>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</si>
  <si>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</si>
  <si>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</si>
  <si>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</si>
  <si>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</si>
  <si>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</si>
  <si>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</si>
  <si>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</si>
  <si>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</si>
  <si>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</si>
  <si>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</si>
  <si>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</si>
  <si>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</si>
  <si>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</si>
  <si>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</si>
  <si>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</si>
  <si>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</si>
  <si>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</si>
  <si>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</si>
  <si>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</si>
  <si>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</si>
  <si>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</si>
  <si>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</si>
  <si>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</si>
  <si>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</si>
  <si>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</si>
  <si>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</si>
  <si>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</si>
  <si>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</si>
  <si>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</si>
  <si>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</si>
  <si>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</si>
  <si>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</si>
  <si>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</si>
  <si>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</si>
  <si>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</si>
  <si>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</si>
  <si>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</si>
  <si>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</si>
  <si>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</si>
  <si>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</si>
  <si>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</si>
  <si>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</si>
  <si>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</si>
  <si>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</si>
  <si>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</si>
  <si>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</si>
  <si>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</si>
  <si>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</si>
  <si>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</si>
  <si>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</si>
  <si>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</si>
  <si>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</si>
  <si>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</si>
  <si>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</si>
  <si>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</si>
  <si>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</si>
  <si>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</si>
  <si>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</si>
  <si>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</si>
  <si>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</si>
  <si>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</si>
  <si>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</si>
  <si>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</si>
  <si>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</si>
  <si>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</si>
  <si>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</si>
  <si>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</si>
  <si>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</si>
  <si>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</si>
  <si>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</si>
  <si>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</si>
  <si>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</si>
  <si>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</si>
  <si>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</si>
  <si>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</si>
  <si>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</si>
  <si>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</si>
  <si>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</si>
  <si>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</si>
  <si>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</si>
  <si>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</si>
  <si>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</si>
  <si>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</si>
  <si>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</si>
  <si>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</si>
  <si>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</si>
  <si>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</si>
  <si>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</si>
  <si>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</si>
  <si>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</si>
  <si>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</si>
  <si>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</si>
  <si>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</si>
  <si>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</si>
  <si>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</si>
  <si>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</si>
  <si>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</si>
  <si>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</si>
  <si>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</si>
  <si>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</si>
  <si>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</si>
  <si>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</si>
  <si>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</si>
  <si>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</si>
  <si>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</si>
  <si>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</si>
  <si>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</si>
  <si>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</si>
  <si>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</si>
  <si>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</si>
  <si>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</si>
  <si>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</si>
  <si>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</si>
  <si>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</si>
  <si>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000 01 03 00 00 00 0000 000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</si>
  <si>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</si>
  <si>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000 01 05 00 00 00 0000 000</t>
  </si>
  <si>
    <t>Итого источников внутреннего финансирования</t>
  </si>
  <si>
    <t>Приложение 6</t>
  </si>
  <si>
    <t>Приложение 7</t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</si>
  <si>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</si>
  <si>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</si>
  <si>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</si>
  <si>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</si>
  <si>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t xml:space="preserve">        Погашение</t>
  </si>
  <si>
    <t>Приложение 9</t>
  </si>
  <si>
    <t>950 Администрация Тутаевского муниципального района</t>
  </si>
  <si>
    <t>955 Департамент финансов администрации Тутаевского муниципального района</t>
  </si>
  <si>
    <t>Приложение 8</t>
  </si>
  <si>
    <t>5. Предельный объем предоставляемых муниципальных гарантий</t>
  </si>
  <si>
    <t>Невыясненные поступления, зачисляемые в бюджеты городских поселений</t>
  </si>
  <si>
    <t>Прочие дотации бюджетам городских поселений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</si>
  <si>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</si>
  <si>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Прочие неналоговые доходы бюджетов городских поселений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</si>
  <si>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</si>
  <si>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</si>
  <si>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</si>
  <si>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</si>
  <si>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</si>
  <si>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</si>
  <si>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</si>
  <si>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</si>
  <si>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Иные бюджетные ассигнования</t>
  </si>
  <si>
    <t>Социальное обеспечение и иные выплаты населению</t>
  </si>
  <si>
    <t>Департамент муниципального имущества Администрации ТМР</t>
  </si>
  <si>
    <t>Департамент образования Администрации ТМР</t>
  </si>
  <si>
    <t>02.0.00</t>
  </si>
  <si>
    <t>Предоставление субсидий бюджетным, автономным учреждениям и иным некоммерческим организациям</t>
  </si>
  <si>
    <t>03.0.00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</si>
  <si>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</si>
  <si>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01.0.00</t>
  </si>
  <si>
    <t>Департамент труда и соц. развития Администрации ТМР</t>
  </si>
  <si>
    <t>Департамент финансов администрации ТМР</t>
  </si>
  <si>
    <t xml:space="preserve"> Межбюджетные трансферты</t>
  </si>
  <si>
    <t>Обслуживание государственного долга Российской Федерации</t>
  </si>
  <si>
    <t>Департамент культуры, туризма и молодежной политики Администрации ТМР</t>
  </si>
  <si>
    <t>04.0.00</t>
  </si>
  <si>
    <t>04.0.01</t>
  </si>
  <si>
    <t>Департамент ЖКХ и строительства Администрации ТМР</t>
  </si>
  <si>
    <t>05.0.00</t>
  </si>
  <si>
    <t>06.0.00</t>
  </si>
  <si>
    <t>06.0.01</t>
  </si>
  <si>
    <t>07.0.00</t>
  </si>
  <si>
    <t>МУ Контрольно-счетная палата ТМР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</si>
  <si>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</si>
  <si>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</si>
  <si>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</si>
  <si>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</si>
  <si>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</si>
  <si>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</si>
  <si>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4.1</t>
  </si>
  <si>
    <t>5</t>
  </si>
  <si>
    <t>5.1</t>
  </si>
  <si>
    <t>5.2</t>
  </si>
  <si>
    <t>5.3</t>
  </si>
  <si>
    <t>9.1</t>
  </si>
  <si>
    <t>11.1</t>
  </si>
  <si>
    <t>40.9</t>
  </si>
  <si>
    <t>Всего</t>
  </si>
  <si>
    <t>Изменения</t>
  </si>
  <si>
    <t>1.3</t>
  </si>
  <si>
    <t>15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</si>
  <si>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</si>
  <si>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</si>
  <si>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</si>
  <si>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</si>
  <si>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</si>
  <si>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</si>
  <si>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</si>
  <si>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</si>
  <si>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</si>
  <si>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</si>
  <si>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</si>
  <si>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</si>
  <si>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</si>
  <si>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</si>
  <si>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</si>
  <si>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</si>
  <si>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</si>
  <si>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</si>
  <si>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</si>
  <si>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</si>
  <si>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</si>
  <si>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</si>
  <si>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</si>
  <si>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</si>
  <si>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</si>
  <si>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</si>
  <si>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</si>
  <si>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</si>
  <si>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</si>
  <si>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</si>
  <si>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</si>
  <si>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</si>
  <si>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</si>
  <si>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</si>
  <si>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</si>
  <si>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</si>
  <si>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</si>
  <si>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</si>
  <si>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</si>
  <si>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</si>
  <si>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</si>
  <si>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</si>
  <si>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</si>
  <si>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</si>
  <si>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</si>
  <si>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</si>
  <si>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</si>
  <si>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</si>
  <si>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</si>
  <si>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</si>
  <si>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</si>
  <si>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</si>
  <si>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</si>
  <si>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</si>
  <si>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</si>
  <si>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</si>
  <si>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</si>
  <si>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</si>
  <si>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</si>
  <si>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</si>
  <si>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</si>
  <si>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</si>
  <si>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</si>
  <si>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</si>
  <si>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</si>
  <si>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</si>
  <si>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</si>
  <si>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</si>
  <si>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</si>
  <si>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</si>
  <si>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</si>
  <si>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</si>
  <si>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</si>
  <si>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</si>
  <si>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</si>
  <si>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</si>
  <si>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</si>
  <si>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</si>
  <si>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</si>
  <si>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</si>
  <si>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</si>
  <si>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</si>
  <si>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</si>
  <si>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</si>
  <si>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</si>
  <si>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</si>
  <si>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</si>
  <si>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</si>
  <si>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</si>
  <si>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</si>
  <si>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</si>
  <si>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</si>
  <si>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</si>
  <si>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</si>
  <si>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</si>
  <si>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</si>
  <si>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</si>
  <si>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</si>
  <si>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</si>
  <si>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</si>
  <si>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</si>
  <si>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</si>
  <si>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</si>
  <si>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</si>
  <si>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</si>
  <si>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</si>
  <si>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</si>
  <si>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</si>
  <si>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</si>
  <si>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</si>
  <si>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</si>
  <si>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</si>
  <si>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</si>
  <si>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</si>
  <si>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</si>
  <si>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</si>
  <si>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</si>
  <si>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</si>
  <si>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</si>
  <si>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</si>
  <si>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</si>
  <si>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</si>
  <si>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</si>
  <si>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</si>
  <si>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</si>
  <si>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</si>
  <si>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</si>
  <si>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</si>
  <si>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</si>
  <si>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</si>
  <si>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</si>
  <si>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</si>
  <si>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</si>
  <si>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</si>
  <si>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</si>
  <si>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</si>
  <si>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</si>
  <si>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</si>
  <si>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</si>
  <si>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</si>
  <si>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</si>
  <si>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</si>
  <si>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</si>
  <si>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</si>
  <si>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</si>
  <si>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</si>
  <si>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</si>
  <si>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</si>
  <si>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</si>
  <si>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</si>
  <si>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</si>
  <si>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</si>
  <si>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</si>
  <si>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</si>
  <si>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</si>
  <si>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</si>
  <si>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</si>
  <si>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</si>
  <si>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</si>
  <si>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</si>
  <si>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</si>
  <si>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</si>
  <si>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</si>
  <si>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</si>
  <si>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</si>
  <si>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</si>
  <si>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</si>
  <si>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</si>
  <si>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</si>
  <si>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</si>
  <si>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</si>
  <si>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</si>
  <si>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</si>
  <si>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</si>
  <si>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</si>
  <si>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</si>
  <si>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</si>
  <si>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</si>
  <si>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</si>
  <si>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</si>
  <si>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</si>
  <si>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</si>
  <si>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</si>
  <si>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</si>
  <si>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</si>
  <si>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</si>
  <si>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</si>
  <si>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</si>
  <si>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</si>
  <si>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</si>
  <si>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</si>
  <si>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</si>
  <si>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</si>
  <si>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</si>
  <si>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</si>
  <si>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</si>
  <si>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</si>
  <si>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</si>
  <si>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</si>
  <si>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</si>
  <si>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</si>
  <si>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</si>
  <si>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</si>
  <si>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</si>
  <si>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</si>
  <si>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</si>
  <si>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</si>
  <si>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</si>
  <si>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</si>
  <si>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</si>
  <si>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</si>
  <si>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</si>
  <si>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</si>
  <si>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</si>
  <si>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</si>
  <si>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</si>
  <si>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</si>
  <si>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</si>
  <si>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</si>
  <si>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</si>
  <si>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</si>
  <si>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</si>
  <si>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</si>
  <si>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</si>
  <si>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</si>
  <si>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</si>
  <si>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</si>
  <si>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</si>
  <si>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</si>
  <si>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</si>
  <si>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</si>
  <si>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</si>
  <si>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</si>
  <si>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</si>
  <si>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</si>
  <si>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</si>
  <si>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</si>
  <si>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</si>
  <si>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</si>
  <si>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</si>
  <si>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</si>
  <si>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</si>
  <si>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</si>
  <si>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</si>
  <si>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</si>
  <si>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</si>
  <si>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</si>
  <si>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</si>
  <si>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</si>
  <si>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</si>
  <si>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</si>
  <si>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</si>
  <si>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</si>
  <si>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</si>
  <si>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</si>
  <si>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</si>
  <si>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</si>
  <si>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</si>
  <si>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</si>
  <si>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внутренних дел</t>
  </si>
  <si>
    <t>Код направления</t>
  </si>
  <si>
    <t>Значение</t>
  </si>
  <si>
    <t>Дополнительное образование детей</t>
  </si>
  <si>
    <t>Молодежная политика</t>
  </si>
  <si>
    <t xml:space="preserve">Молодежная политика 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</si>
  <si>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</si>
  <si>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</si>
  <si>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</si>
  <si>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</si>
  <si>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Повышение уровня благоустройства дворовых территорий</t>
  </si>
  <si>
    <t>2021 Сумма, руб.</t>
  </si>
  <si>
    <t>2021 год                                                                               Сумма, руб.</t>
  </si>
  <si>
    <t xml:space="preserve"> к решению Муниципального Совета</t>
  </si>
  <si>
    <t>городского поселения Тутаев</t>
  </si>
  <si>
    <t>Показатели</t>
  </si>
  <si>
    <t>Доходы всего</t>
  </si>
  <si>
    <t>в том числе:</t>
  </si>
  <si>
    <t>Расходы всего</t>
  </si>
  <si>
    <t>Условно утверждённые расходы</t>
  </si>
  <si>
    <t xml:space="preserve">Результат исполнения бюджета </t>
  </si>
  <si>
    <t>(дефицит «-»,  профицит «+»)</t>
  </si>
  <si>
    <t>к решению Муниципального Совета</t>
  </si>
  <si>
    <t>Код направления расходов</t>
  </si>
  <si>
    <t>Наименование межбюджетного трансферта</t>
  </si>
  <si>
    <t>№ п/п</t>
  </si>
  <si>
    <t>Благоустройство и озеленение  территории городского поселения Тутаев</t>
  </si>
  <si>
    <t xml:space="preserve"> Дорожная деятельность в отношении дорожной сети   городского поселения Тутаев </t>
  </si>
  <si>
    <t>Предоставление поддержки  субъектам малого и среднего предпринимательства городского поселения Тутаев</t>
  </si>
  <si>
    <t>01.0.01</t>
  </si>
  <si>
    <t>02.0.01</t>
  </si>
  <si>
    <t>01.0.02</t>
  </si>
  <si>
    <t>02.0.02</t>
  </si>
  <si>
    <t>Реализация мероприятий губернаторского проекта "Решаем вместе!" (инициативное бюджетирование)</t>
  </si>
  <si>
    <t>05.0.01</t>
  </si>
  <si>
    <t>03.0.01</t>
  </si>
  <si>
    <t>07.0.01</t>
  </si>
  <si>
    <t>40.0.00</t>
  </si>
  <si>
    <t>03.0.02</t>
  </si>
  <si>
    <t>75876</t>
  </si>
  <si>
    <t>72446</t>
  </si>
  <si>
    <t>73266</t>
  </si>
  <si>
    <t>73906</t>
  </si>
  <si>
    <t>75356</t>
  </si>
  <si>
    <t>75556</t>
  </si>
  <si>
    <t>75626</t>
  </si>
  <si>
    <t>71756</t>
  </si>
  <si>
    <t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</si>
  <si>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 xml:space="preserve">Межбюджетные трансферты на обеспечение мероприятий по строительству,  реконструкции и ремонту  объектов водоснабжения и водоотведения 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</si>
  <si>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</si>
  <si>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Межбюджетные трансферты на обеспечение   мероприятий в области  дорожного хозяйства  на  ремонт и содержание автомобильных дорог</t>
  </si>
  <si>
    <t xml:space="preserve">Межбюджетные трансферты на обеспечение мероприятий в области дорожного хозяйства по строительству светофорных объектов </t>
  </si>
  <si>
    <t xml:space="preserve">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</si>
  <si>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Межбюджетные трансферты на обеспечение мероприятий по переселению граждан из аварийного жилищного фонда за счет средств бюджета поселения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</si>
  <si>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</si>
  <si>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 обеспечение мероприятий по организации населению услуг бань  в общих отделениях</t>
  </si>
  <si>
    <t xml:space="preserve">Межбюджетные трансферты на обеспечение культурно-досуговых мероприятий </t>
  </si>
  <si>
    <t>Межбюджетные трансферты на обеспечение  физкультурно-спортивных мероприятий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</si>
  <si>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</si>
  <si>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</si>
  <si>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внесению изменений в документы территориального планирования</t>
  </si>
  <si>
    <t>Межбюджетные трансферты на обеспечение мероприятий по выдаче градостроительных документов</t>
  </si>
  <si>
    <t>Межбюджетные трансферты на обеспечение мероприятий по  содержанию мест захоронения</t>
  </si>
  <si>
    <t>Межбюджетные трансферты на обеспечение мероприятий  по работе с детьми и молодежью</t>
  </si>
  <si>
    <t>Межбюджетные трансферты на обеспечение мероприятий по поддержке СМИ</t>
  </si>
  <si>
    <t>Межбюджетные трансферты на обеспечение мероприятий по содержанию,  реконструкции и капитальному ремонту муниципального жилищного фонда</t>
  </si>
  <si>
    <t>Межбюджетные трансферты на обеспечение мероприятий по осуществлению внешнего муниципального контроля</t>
  </si>
  <si>
    <t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</si>
  <si>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Межбюджетные трансферты на 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</si>
  <si>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Межбюджетные трансферты на 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</si>
  <si>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Межбюджетные трансферты на обеспечение мероприятий по строительству  спортивных объектов</t>
  </si>
  <si>
    <t xml:space="preserve">Межбюджетные трансферты на обеспечение мероприятий по начислению и сбору платы за найм муниципального жилищного фонда </t>
  </si>
  <si>
    <t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t>
  </si>
  <si>
    <t>Межбюджетные трансферты на обеспечение мероприятий по защите от чрезвычайных ситуаций природного и техногенного характера</t>
  </si>
  <si>
    <t xml:space="preserve"> Межбюджетные трансферты на обеспечение мероприятий по строительству и реконструкции  памятников</t>
  </si>
  <si>
    <t>Межбюджетные трансферты на обеспечение деятельности народных дружин</t>
  </si>
  <si>
    <t xml:space="preserve">Межбюджетные трансферты на обеспечение мероприятий в области дорожного хозяйства по ремонту дворовых территорий </t>
  </si>
  <si>
    <t>Межбюджетные трансферты на обеспечение мероприятий по строительству, реконструкции и ремонту общественных туалетов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</si>
  <si>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</si>
  <si>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мероприятий по организации населению услуг торговли</t>
  </si>
  <si>
    <t>Межбюджетные трансферты на обеспечение участия  по  сбору   и  транспортированию ТКО и КГО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</si>
  <si>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</si>
  <si>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обеспечение мероприятий по оптимизации теплоснабжения с переводом объектов на индивидуальное отопление</t>
  </si>
  <si>
    <t>Межбюджетные трансферты на обеспечение мероприятий по строительству канатной дороги через р. Волга</t>
  </si>
  <si>
    <t>Межбюджетные трансферты на обеспечение мероприятий по переработке и утилизации ливневых стоков</t>
  </si>
  <si>
    <t>Межбюджетные трансферты на обеспечение мероприятий  по разработке программы транспортной инфраструктуры</t>
  </si>
  <si>
    <t>Межбюджетные трансферты на обеспечение мероприятий по актуализации схем водоснабжения и водоотведения</t>
  </si>
  <si>
    <t>Межбюджетные трансферты на обеспечение мероприятий по формированию современной городской среды в области дорожного хозяйства</t>
  </si>
  <si>
    <t>Межбюджетные трансферты на обеспечение мероприятий по актуализации  границ  особо охраняемых объектов -  памятников природы</t>
  </si>
  <si>
    <t>Межбюджетные трансферты на обеспечение содержания и организации деятельности в области  дорожного хозяйства</t>
  </si>
  <si>
    <t>Межбюджетные трансферты на обеспечение надежного теплоснабжения жилищного фонда городского поселения Тутаев</t>
  </si>
  <si>
    <t>Межбюджетные трансферты на обеспечение мероприятий  по разработке программы коммунальной  инфраструктуры</t>
  </si>
  <si>
    <t>Межбюджетные трансферты на обеспечение мероприятий по разработке схем организации дорожного движения в рамках агломерации "Ярославская"</t>
  </si>
  <si>
    <t>Межбюджетные трансферты на обеспечение мероприятий в области дорожного хозяйства по инициативному бюджетированию</t>
  </si>
  <si>
    <t>Межбюджетные трансферты на обеспечение мероприятий в области благоустройства  по инициативному  бюджетированию</t>
  </si>
  <si>
    <t>02.0.03</t>
  </si>
  <si>
    <t>Содержание и благоустройство мест захоронений</t>
  </si>
  <si>
    <t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t>
  </si>
  <si>
    <t>Межбюджетные трансферты на обеспечение мероприятий в рамках реализации проекта "Сохранение и развитие малых исторических городов и поселений"</t>
  </si>
  <si>
    <t>Содержание Председателя Муниципального Совета городского поселения Тутаев</t>
  </si>
  <si>
    <t>Дополнительное пенсионное обеспечение муниципальных служащих городского поселения Тутаев</t>
  </si>
  <si>
    <t>Взнос на капитальный  ремонт  жилых помещений муниципального жилищного фонда</t>
  </si>
  <si>
    <t>Ежегодная премия лицам удостоившихся звания "Почетный гражданин города Тутаева"</t>
  </si>
  <si>
    <t>Выплаты по обязательствам муниципального образования</t>
  </si>
  <si>
    <t>Обеспечение мероприятий по землеустройству и землепользованию, определению кадастровой стоимости и приобретению прав собственности</t>
  </si>
  <si>
    <t>Обеспечение проведения выборов в представительный орган городского поселения Тутаев</t>
  </si>
  <si>
    <t>Обеспечение деятельности народных дружин</t>
  </si>
  <si>
    <t>Обеспечение  культурно-массовых мероприятий городского поселения Тутаев</t>
  </si>
  <si>
    <t xml:space="preserve">Поддержка  социально ориентированных некоммерческих организаций </t>
  </si>
  <si>
    <t>Обеспечение   первичных мер пожарной безопасности в границах городского поселения Тутаев</t>
  </si>
  <si>
    <t>Расходы на реализацию мероприятий по предоставлению молодым семьям, проживающим на территории городского поселения Тутаев, социальных выплат на приобретение (строительство) жилья</t>
  </si>
  <si>
    <t xml:space="preserve">Межбюджетные трансферты на строительство и реконструкцию  объектов  газификации 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</si>
  <si>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</si>
  <si>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Обеспечение мероприятий по  предупреждению и ликвидации последствий чрезвычайных ситуаций в границах поселения</t>
  </si>
  <si>
    <t xml:space="preserve">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</si>
  <si>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Расходы на реализацию мероприятий по поддержке граждан, проживающих на территории городского поселения Тутаев, в сфере ипотечного жилищного кредитования</t>
  </si>
  <si>
    <t>Обслуживание внутренних долговых обязательств</t>
  </si>
  <si>
    <t>Содержание имущества казны городского поселения Тутаев</t>
  </si>
  <si>
    <t>Межбюджетные трансферты на дополнительное пенсионное  обеспечение муниципальных служащих городского поселения Тутаев</t>
  </si>
  <si>
    <t>08.0.00</t>
  </si>
  <si>
    <t>08.0.01</t>
  </si>
  <si>
    <t>Межбюджетные трансферты на обеспечение мероприятий  по землеустройству и землепользованию,   определению кадастровой стоимости и приобретению прав собственности на землю</t>
  </si>
  <si>
    <t>Муниципальный Совет городского поселения Тутаев</t>
  </si>
  <si>
    <t>Налоговые и неналоговые доходы</t>
  </si>
  <si>
    <t>Налоги на имущество</t>
  </si>
  <si>
    <t>Налог на имущество физических лиц</t>
  </si>
  <si>
    <t>Земельный налог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</si>
  <si>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</si>
  <si>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</si>
  <si>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</si>
  <si>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</si>
  <si>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</si>
  <si>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</si>
  <si>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</si>
  <si>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410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</si>
  <si>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</si>
  <si>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</si>
  <si>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</si>
  <si>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180</t>
  </si>
  <si>
    <t>Дотации бюджетам бюджетной системы Российской Федерации</t>
  </si>
  <si>
    <t>150</t>
  </si>
  <si>
    <t>Дотации на выравнивание бюджетной обеспеченности</t>
  </si>
  <si>
    <t>Повышение  уровня благоустройства  мест массового отдыха  населения (городских парков)</t>
  </si>
  <si>
    <t>Межбюджетные трансферты на обеспечение  мероприятий программы "Улучшение условий проживания отдельных категорий граждан, нуждающихся в специальной социальной защите</t>
  </si>
  <si>
    <t xml:space="preserve">Межбюджетные трансферты на содержание органов местного самоуправления </t>
  </si>
  <si>
    <t>Обеспечение мероприятий по охране окружающей среды и природопользования на территории городского поселения Тутаев</t>
  </si>
  <si>
    <t xml:space="preserve">Поддержка граждан, проживающих на территории городского поселения Тутаев, в сфере ипотечного жилищного кредитования </t>
  </si>
  <si>
    <t>Обеспечение мероприятий по разработке и  внесению изменений в правила землепользования и застройки</t>
  </si>
  <si>
    <t>Межбюджетные трансферты на обеспечение мероприятий по  формированию современной городской среды  в области благоустройства</t>
  </si>
  <si>
    <t>Обеспечение мероприятий в области сохранения и восстановления исторического облика г. Тутаев, создание зон охраны объектов культурного наследия</t>
  </si>
  <si>
    <t>2 02 25497 13 0000 150</t>
  </si>
  <si>
    <t>2 02 25527 13 0000 150</t>
  </si>
  <si>
    <t>2 02 25555 13 0000 150</t>
  </si>
  <si>
    <t>2 19 25497 13 0000 150</t>
  </si>
  <si>
    <t>Возврат остатков субсидий на реализацию мероприятий по обеспечению жильем молодых семей из бюджетов городских поселений</t>
  </si>
  <si>
    <t xml:space="preserve">2 19 25527 13 0000 150
</t>
  </si>
  <si>
    <t>2 19 25555 13 0000 150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</si>
  <si>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</si>
  <si>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 xml:space="preserve">  1 17 01050 13 0000 180</t>
  </si>
  <si>
    <t xml:space="preserve">  2 02 15001 13 0000 150</t>
  </si>
  <si>
    <t xml:space="preserve">  2 02 19999 13 0000 150</t>
  </si>
  <si>
    <t xml:space="preserve">  2 08 05000 13 0000 150</t>
  </si>
  <si>
    <t>00.0.00</t>
  </si>
  <si>
    <t>Обеспечение мероприятий по организации населению услуг бань в общих отделениях</t>
  </si>
  <si>
    <t>000 01 02 00 00 00 0000 700</t>
  </si>
  <si>
    <t xml:space="preserve">Получение кредитов от кредитных организаций в валюте Российской Федерации
</t>
  </si>
  <si>
    <t>950 01 02 00 00 13 0000 710</t>
  </si>
  <si>
    <t>Получение кредитов от кредитных организаций бюджетами городских поселений в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</si>
  <si>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</si>
  <si>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</si>
  <si>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950 01 02 00 00 13 0000 810</t>
  </si>
  <si>
    <t xml:space="preserve">Погашение бюджетами  городских поселений кредитов от кредитных организаций в валюте Российской Федерации
</t>
  </si>
  <si>
    <t xml:space="preserve">Бюджетные кредиты от других бюджетов бюджетной системы Российской Федерации </t>
  </si>
  <si>
    <t>000 01 03 01 00 00 0000 700</t>
  </si>
  <si>
    <t xml:space="preserve">Получение бюджетных кредитов от других бюджетов бюджетной системы Российской Федерации в валюте Российской Федерации
</t>
  </si>
  <si>
    <t>000 01 03 01 00 13 4620 710</t>
  </si>
  <si>
    <t xml:space="preserve">Получение кредитов от других бюджетов бюджетной системы Российской Федерации бюджетами городских  поселений в валюте Российской Федерации
</t>
  </si>
  <si>
    <t>000 01 03 01 00 00 0000 800</t>
  </si>
  <si>
    <t>000 01 03 01 00 13 4620 810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</si>
  <si>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</si>
  <si>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Изменение остатков средств на счетах по учёту средств бюджетов
</t>
  </si>
  <si>
    <t>000  01 05 02 01 13 0000 510</t>
  </si>
  <si>
    <t xml:space="preserve">Увеличение прочих остатков денежных средств бюджетов  городских поселений
</t>
  </si>
  <si>
    <t>000  01 05 02 01 13 0000 610</t>
  </si>
  <si>
    <t>Уменьшение прочих остатков денежных средств бюджетов  городских поселений</t>
  </si>
  <si>
    <t>Всего расходов</t>
  </si>
  <si>
    <t>01 02 00 00 13 0000 710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</si>
  <si>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</si>
  <si>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</si>
  <si>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01 03 01 00 13 0000 710</t>
  </si>
  <si>
    <t>01 03 01 00 13 0000 810</t>
  </si>
  <si>
    <t>01 05 02 01 13 0000 510</t>
  </si>
  <si>
    <t>Увеличение прочих остатков денежных средств бюджетов городских поселений</t>
  </si>
  <si>
    <t>01 05 02 01 13 0000 610</t>
  </si>
  <si>
    <t>Уменьшение прочих остатков денежных средств бюджетов городских поселений</t>
  </si>
  <si>
    <t xml:space="preserve">                                                                               Сумма, руб.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</si>
  <si>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</si>
  <si>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Межбюджетные трансферты на обеспечение  мероприятий по  разработке схем организации дорожного движения в рамках агломерации "Ярославская"</t>
  </si>
  <si>
    <t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t>
  </si>
  <si>
    <t>Межбюджетные трансферты на обеспечение  софинансирования мероприятий по капитальному ремонту и ремонту дорожных объектов муниципальной собственности</t>
  </si>
  <si>
    <t>Перечень главных администраторов доходов бюджета городского поселения Тутаев и закрепляемые за ними источники доходов бюджета городского поселения Тутаев</t>
  </si>
  <si>
    <t>2021 год Сумма, руб.</t>
  </si>
  <si>
    <t>Перечень главных администраторов источников финансирования дефицита бюджета городского поселения Тутаев и закрепляемые за ними источники финансирования дефицита бюджета городского поселения Тутаев</t>
  </si>
  <si>
    <t xml:space="preserve">Межбюджетные трансферты на обеспечение мероприятий по  формированию современной городской среды </t>
  </si>
  <si>
    <t>09.0.00</t>
  </si>
  <si>
    <t>09.0.01</t>
  </si>
  <si>
    <t>09.0.02</t>
  </si>
  <si>
    <t>Проведение историко-культурной экспертизы объектов культурного наследия</t>
  </si>
  <si>
    <t>10.0.00</t>
  </si>
  <si>
    <t>10.0.01</t>
  </si>
  <si>
    <t>10.0.02</t>
  </si>
  <si>
    <t>Налоговые и неналоговые доходы, из них:</t>
  </si>
  <si>
    <t>950</t>
  </si>
  <si>
    <t>45</t>
  </si>
  <si>
    <t>393</t>
  </si>
  <si>
    <t>40</t>
  </si>
  <si>
    <t>Иные межбюджетные трансферты</t>
  </si>
  <si>
    <t>Реализация проектов создания комфортной городской среды в малых городах и исторических поселениях</t>
  </si>
  <si>
    <t>01.0.03</t>
  </si>
  <si>
    <t>01.0.F2</t>
  </si>
  <si>
    <t>Межбюджетные трансферты на создания комфортной городской среды в малых городах и исторических поселениях</t>
  </si>
  <si>
    <t xml:space="preserve">Межбюджетные трансферты на реализацию регионального проекта "Формирования современной городской среды" </t>
  </si>
  <si>
    <t>424</t>
  </si>
  <si>
    <t>20</t>
  </si>
  <si>
    <t>Субсидии бюджетам бюджетной системы Российской Федерации (межбюджетные субсидии)</t>
  </si>
  <si>
    <t>Межбюджетные трансферты на обеспечение  обязательств  по содержанию казны поселения</t>
  </si>
  <si>
    <t>Реализация   проекта "Формирование комфортной городской среды"</t>
  </si>
  <si>
    <t>002</t>
  </si>
  <si>
    <t>Дотации бюджетам на поддержку мер по обеспечению сбалансированности бюджетов</t>
  </si>
  <si>
    <t>25</t>
  </si>
  <si>
    <t>555</t>
  </si>
  <si>
    <t>Субсидии бюджетам городских поселений на реализацию программ формирования современной городской среды</t>
  </si>
  <si>
    <t>497</t>
  </si>
  <si>
    <t>07</t>
  </si>
  <si>
    <t>030</t>
  </si>
  <si>
    <t>Прочие безвозмездные поступления</t>
  </si>
  <si>
    <t>Прочие безвозмездные поступления в бюджеты городских поселений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</si>
  <si>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</si>
  <si>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Приобретение объектов недвижимого имущества в муниципальную собственность</t>
  </si>
  <si>
    <t>Муниципальная программа "Благоустройство и озеленение территории городского поселения Тутаев"</t>
  </si>
  <si>
    <t>Муниципальная программа "Развитие субъектов малого и среднего предпринимательства городского поселения Тутаев"</t>
  </si>
  <si>
    <t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t>
  </si>
  <si>
    <t xml:space="preserve">Муниципальная программа "Предоставление молодым семьям социальных выплат на приобретение (строительство) жилья" </t>
  </si>
  <si>
    <t xml:space="preserve">Муниципальная программа "Обеспечение населения городского поселения Тутаев банными услугами" </t>
  </si>
  <si>
    <t xml:space="preserve">Муниципальная программа "Градостроительная деятельность на территории городского поселения Тутаев" </t>
  </si>
  <si>
    <t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t>
  </si>
  <si>
    <t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t>
  </si>
  <si>
    <t>Разработка, согласование, утверждение проекта зон охраны объектов культурного наследия</t>
  </si>
  <si>
    <t>Программные расходы бюджета</t>
  </si>
  <si>
    <t xml:space="preserve">Муниципальная программа "Формирование современной городской среды на территории городского поселения Тутаев"
</t>
  </si>
  <si>
    <t>Поддержка молодых семей в приобретении (строительстве) жилья на территории городского поселения Тутаев</t>
  </si>
  <si>
    <t xml:space="preserve">Обеспечение мероприятий по разработке и  актуализации схем инженерного обеспечения  </t>
  </si>
  <si>
    <t>Обеспечение мероприятий по получению  технических паспортов  МКД, которые признаны аварийными и подлежащими сносу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</si>
  <si>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</si>
  <si>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обеспечение мероприятий по обеспечению безопасности людей на водных объектах, охране их жизни и здоровья</t>
  </si>
  <si>
    <t xml:space="preserve">Муниципальная программа "Развитие и содержание дорожного хозяйства на территории  городского поселения Тутаев"
</t>
  </si>
  <si>
    <t>013</t>
  </si>
  <si>
    <t>29</t>
  </si>
  <si>
    <t>999</t>
  </si>
  <si>
    <t>1 13 02995 13 0000 130</t>
  </si>
  <si>
    <t>Прочие доходы от компенсации затрат бюджетов городских поселений</t>
  </si>
  <si>
    <t>1 17 05050 13 0000 180</t>
  </si>
  <si>
    <t>2 02 20041 13 0000 150</t>
  </si>
  <si>
    <t>2 02 20079 13 0000 150</t>
  </si>
  <si>
    <t>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</si>
  <si>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2 02 20299 13 0000 150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</si>
  <si>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</si>
  <si>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</si>
  <si>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</si>
  <si>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2 02 29999 13 0000 150</t>
  </si>
  <si>
    <t>Прочие субсидии бюджетам городских поселений</t>
  </si>
  <si>
    <t>2 02 49999 13 0000 150</t>
  </si>
  <si>
    <t>Прочие межбюджетные трансферты, передаваемые бюджетам городских поселений</t>
  </si>
  <si>
    <t>2 07 05030 13 0000 150</t>
  </si>
  <si>
    <t>2 18 05030 13 0000 150</t>
  </si>
  <si>
    <t>Доходы бюджетов городских поселений от возврата иными организациями остатков субсидий прошлых лет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</si>
  <si>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</si>
  <si>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</si>
  <si>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952 Департамент муниципального имущества                                                                                                  Администрации Тутаевского муниципального района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</si>
  <si>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</si>
  <si>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</si>
  <si>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</si>
  <si>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</si>
  <si>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</si>
  <si>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</si>
  <si>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</si>
  <si>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</si>
  <si>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</si>
  <si>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</si>
  <si>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</si>
  <si>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</si>
  <si>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</si>
  <si>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</si>
  <si>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03.0.R1</t>
  </si>
  <si>
    <t>Федеральный проект "Дорожная сеть"</t>
  </si>
  <si>
    <t>11.0.00</t>
  </si>
  <si>
    <t>11.0.G6</t>
  </si>
  <si>
    <t>Федеральный проект "Оздоровление Волги"</t>
  </si>
  <si>
    <t>76426</t>
  </si>
  <si>
    <t>Межбюджетные трансферты на обеспечение мероприятий по разработке и экспертизе ПСД</t>
  </si>
  <si>
    <t>Межбюджетные трансферты на обеспечение мероприятий по безопасности жителей города</t>
  </si>
  <si>
    <t>Приложение 10</t>
  </si>
  <si>
    <t>2022 год Сумма, руб.</t>
  </si>
  <si>
    <t>2022 год  Сумма, руб.</t>
  </si>
  <si>
    <t>Межбюджетные трансферты на обеспечение мероприятий по обустройству мест массового отдыха в рамках реализации губернаторского проекта «Решаем вместе!»</t>
  </si>
  <si>
    <t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</si>
  <si>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Межбюджетные трансферты на обеспечение реализации мероприятий по созданию условий для развития инфраструктуры досуга и отдыха на территории муниципальных образований Ярославской области </t>
  </si>
  <si>
    <t>Межбюджетные трансферты на реализацию мероприятий  предусмотренных НПА ЯО</t>
  </si>
  <si>
    <t>Межбюджетные трансферты на комплексное развитие транспортной инфраструктуры городской агломерации «Ярославская»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</si>
  <si>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</si>
  <si>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Межбюджетные трансферты  на реализацию мероприятий инициативного бюджетирования на территории Ярославской области</t>
  </si>
  <si>
    <t>Межбюджетные трансферты на обеспечение мероприятий по капитальному ремонту и ремонту дорожных объектов муниципальной собственности</t>
  </si>
  <si>
    <t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</si>
  <si>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Межбюджетные трансферты на реализацию мероприятий   по  формированию современной городской среды</t>
  </si>
  <si>
    <t>Межбюджетные трансферты на обеспечение мероприятий по улучшение жилищных условий молодых семей, проживающих и на территории Ярославской области</t>
  </si>
  <si>
    <t>2022 год                                                                               Сумма, руб.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</si>
  <si>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t>
  </si>
  <si>
    <t>12.0.00</t>
  </si>
  <si>
    <t>12.0.01</t>
  </si>
  <si>
    <t xml:space="preserve">Муниципальная программа "Переселение граждан из аварийного жилищного фонда городского поселения Тутаев" </t>
  </si>
  <si>
    <t>Обеспечение  мероприятий по поддержке молодых семей в приобретении (строительстве) жилья</t>
  </si>
  <si>
    <t>L5270</t>
  </si>
  <si>
    <t>Обеспечение софинансирования государственной поддержки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</si>
  <si>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L5556</t>
  </si>
  <si>
    <t xml:space="preserve">Обеспечение софинансирования мероприятий по  формированию современной городской среды </t>
  </si>
  <si>
    <t>L5606</t>
  </si>
  <si>
    <t>Обеспечение  софинансирования мероприятий по обустройству мест массового отдыха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</si>
  <si>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</si>
  <si>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070</t>
  </si>
  <si>
    <t>Доходы от оказания платных услуг и компесации затрат государства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</si>
  <si>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</si>
  <si>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140</t>
  </si>
  <si>
    <t>Административные штрафы, установленные законами субъектов Российской Федерации об административных правонарушениях</t>
  </si>
  <si>
    <t>041</t>
  </si>
  <si>
    <t>Субсидии бюджетам на сокращение доли загрязненных сточных вод</t>
  </si>
  <si>
    <t>Субсидии бюджетам на реализацию мероприятий по обеспечению жильем молодых семей</t>
  </si>
  <si>
    <t>Субсидии бюджетам на реализацию программ формирования современной городской среды</t>
  </si>
  <si>
    <t>Прочие субсидии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</si>
  <si>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</si>
  <si>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</si>
  <si>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2 18 60010 13 0000 150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</si>
  <si>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</si>
  <si>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2 02 15002 13 0000 150</t>
  </si>
  <si>
    <t>Дотации бюджетам городских поселений на поддержку мер по обеспечению сбалансированности бюджетов</t>
  </si>
  <si>
    <t>2 02 25013 13 0000 150</t>
  </si>
  <si>
    <t>2 02 45424 13 0000 150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</si>
  <si>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</si>
  <si>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2 02 20077 13 0000 150</t>
  </si>
  <si>
    <t>1 16 07090 13 0000 140</t>
  </si>
  <si>
    <t>1 16 10031 13 0000 140</t>
  </si>
  <si>
    <t>1 16 10032 13 0000 140</t>
  </si>
  <si>
    <t>1 16 10061 13 0000 140</t>
  </si>
  <si>
    <t>1 16 10062 13 0000 140</t>
  </si>
  <si>
    <t>1 16 10081 13 0000 140</t>
  </si>
  <si>
    <t>1 16 10082 13 0000 140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</si>
  <si>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</si>
  <si>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</si>
  <si>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</si>
  <si>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</si>
  <si>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</si>
  <si>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</si>
  <si>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</si>
  <si>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Субсидии бюджетам городских поселений на софинансирование капитальных вложений в объекты муниципальной собственности</t>
  </si>
  <si>
    <t xml:space="preserve"> Субсидии бюджетам городских поселений на сокращение доли загрязненных сточных вод</t>
  </si>
  <si>
    <t>Субсидии бюджетам городских поселений на реализацию мероприятий по обеспечению жильем молодых семей</t>
  </si>
  <si>
    <t>Субсидии бюджетам городских поселений на государственную поддержку малого и среднего предпринимательства в субъектах Российской Федерации</t>
  </si>
  <si>
    <t>Возврат остатков субсидий на государственную поддержку малого и среднего предпринимательства из бюджетов городских поселений</t>
  </si>
  <si>
    <t>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</si>
  <si>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302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</si>
  <si>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</si>
  <si>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2 02 25393 13 0000 150</t>
  </si>
  <si>
    <t>Субсидии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</si>
  <si>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13.0.00</t>
  </si>
  <si>
    <t>13.0.01</t>
  </si>
  <si>
    <t>Создание механизма управления потреблением энергетических ресурсов и сокращение бюджетных затрат</t>
  </si>
  <si>
    <t>12.0.F3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</si>
  <si>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</si>
  <si>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1. Кредиты кредитных организаций</t>
  </si>
  <si>
    <t xml:space="preserve">Межбюджетные трансферты на мероприятия в области  дорожного хозяйства </t>
  </si>
  <si>
    <t>Межбюджетные трансферты на благоустройство, реставрацию и реконструкцию воинских захоронение и военно-мемориальных объектов за счет средств области</t>
  </si>
  <si>
    <t>Расходы на  обеспечение мероприятий по переселению граждан из аварийного жилищного фонда, доп. площади</t>
  </si>
  <si>
    <t>Расходы на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 бюджета поселения</t>
  </si>
  <si>
    <r>
      <t>Муниципальная программа "Э</t>
    </r>
    <r>
      <rPr>
        <b/>
        <i/>
        <sz val="12"/>
        <color rgb="FF101010"/>
        <rFont val="Times New Roman"/>
        <family val="1"/>
        <charset val="204"/>
      </rPr>
      <t>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t>
    </r>
  </si>
  <si>
    <t>Муниципальная программа "Развитие водоснабжения, водоотведения и очистки сточных вод на территории городского поселения Тутаев"</t>
  </si>
  <si>
    <t>Федеральный проект "Обеспечение устойчивого сокращения непригодного для проживания жилищного фонда"</t>
  </si>
  <si>
    <t>L4970</t>
  </si>
  <si>
    <t>Расходы на реализацию задач по государственной поддержке граждан проживающих на территории ЯО, в сфере ипотечного кредитования</t>
  </si>
  <si>
    <t>Расходы на обеспечение софинансирования мероприятий в сфере ипотечного кредитования</t>
  </si>
  <si>
    <t xml:space="preserve">                                                                               Сумма на 2022 год, руб.</t>
  </si>
  <si>
    <t>2022 Сумма, руб.</t>
  </si>
  <si>
    <t>Приложение 12</t>
  </si>
  <si>
    <t>Выполнение других обязательств органами местного самоуправления</t>
  </si>
  <si>
    <t>Разработка и внесение изменений в документы территориального планирования и градостроительного зонирования городского поселения Тутаев</t>
  </si>
  <si>
    <t>Обеспечение мероприятий по разработке и  внесению изменений в градостроительную документацию</t>
  </si>
  <si>
    <t xml:space="preserve">неналоговые доходы </t>
  </si>
  <si>
    <t xml:space="preserve">налоговые доходы </t>
  </si>
  <si>
    <t>Создание возможности предоставления качественных бытовых и оздоровительных услуг к современным требованиям санитарных норм и правил</t>
  </si>
  <si>
    <t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t>
  </si>
  <si>
    <t xml:space="preserve">Обеспечение благоустроенными жильем граждан, переселяемых из непригодного для проживания жилищного фонда городского поселения Тутаев </t>
  </si>
  <si>
    <t>Доходы от оказания платных услуг и компенсации затрат государства</t>
  </si>
  <si>
    <t>6748S</t>
  </si>
  <si>
    <t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t>
  </si>
  <si>
    <t>14.0.00</t>
  </si>
  <si>
    <t>14.0.01</t>
  </si>
  <si>
    <r>
      <t>Муниципальная программа "Обеспечение безопасности граждан на водных объектах, охрана их жизни и здоровья на территории городского поселения Тутаев</t>
    </r>
    <r>
      <rPr>
        <b/>
        <i/>
        <sz val="12"/>
        <color rgb="FF101010"/>
        <rFont val="Times New Roman"/>
        <family val="1"/>
        <charset val="204"/>
      </rPr>
      <t>"</t>
    </r>
  </si>
  <si>
    <t>Модернизация мест массового отдыха населения на водных объектах, направленная на обеспечение безопасности, охраны жизни и здоровья людей</t>
  </si>
  <si>
    <t>Обеспечение мероприятий по безопасности граждан на водных объектах</t>
  </si>
  <si>
    <t>11.0.01</t>
  </si>
  <si>
    <t>Мероприятия по гарантированому  обеспечению  населения питьевой водой, очистки сточных вод,охраны источников питьевого водоснабжения от загрязнения</t>
  </si>
  <si>
    <t>Расходы на обеспечение мероприятий по переселению граждан из аварийного жилищного фонда, в т.ч. переселению граждан  из аврийного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t>
  </si>
  <si>
    <t xml:space="preserve">Межбюджетные трансферты на обеспечение мероприятий по содержанию  военно- мемориального комплекса </t>
  </si>
  <si>
    <t>Реализации мероприятий по развитию инвестиционной привлекательности в монопрофильных муниципальных образованиях</t>
  </si>
  <si>
    <t>04.0.02</t>
  </si>
  <si>
    <t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</si>
  <si>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76936</t>
  </si>
  <si>
    <t>Межбюджетные трансферты на обеспечение мероприятий по актуализации схем коммунальной инфраструктуры</t>
  </si>
  <si>
    <t>Обеспечение мероприятий по обеспечению безопастности граждан на водных объектах</t>
  </si>
  <si>
    <t>Расходы на  софинансирование мероприятий  по обеспечению безопастности граждан на водных объектах</t>
  </si>
  <si>
    <r>
      <t>Муниципальная программа "Стимулирование инвестиционной деятельности в городском поселении Тутаев</t>
    </r>
    <r>
      <rPr>
        <b/>
        <i/>
        <sz val="12"/>
        <color rgb="FF101010"/>
        <rFont val="Times New Roman"/>
        <family val="1"/>
        <charset val="204"/>
      </rPr>
      <t>"</t>
    </r>
  </si>
  <si>
    <t>15.0.01</t>
  </si>
  <si>
    <t>15.0.00</t>
  </si>
  <si>
    <t>Создание условий для развития инвестиционной привлекательности и наращивания налогового потенциала в г.Тутаев Ярославской области</t>
  </si>
  <si>
    <t>Обеспечение мероприятий по проведению обследований зданий, сооружений</t>
  </si>
  <si>
    <t>Установление соотвествия утвержденным градостроительным нормам объектов недвижимости</t>
  </si>
  <si>
    <t>76930</t>
  </si>
  <si>
    <t>Расходы на 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</si>
  <si>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</si>
  <si>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</si>
  <si>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плановое исполнение бюджета</t>
  </si>
  <si>
    <t xml:space="preserve">пред.дефицит на начало года </t>
  </si>
  <si>
    <t xml:space="preserve"> Остатки на счетах на начало года</t>
  </si>
  <si>
    <t>10%</t>
  </si>
  <si>
    <t>предельно допустимый дефицит с учетом остатков(лимит)</t>
  </si>
  <si>
    <t>допустимо возможная разница</t>
  </si>
  <si>
    <t>Реализация мероприятий  на софинансирование расходов 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</si>
  <si>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2023 год  Сумма, руб.</t>
  </si>
  <si>
    <t xml:space="preserve"> Прогнозируемые доходы бюджета городского поселения Тутаев  в соответствии с классификацией доходов бюджетов Российской Федерации на плановый период 2022-2023 годов</t>
  </si>
  <si>
    <t>2023 год Сумма, руб.</t>
  </si>
  <si>
    <t>10.0.03</t>
  </si>
  <si>
    <t>Сохранение и использование объектов культурного наследия</t>
  </si>
  <si>
    <t>Межбюджетные трансферты на обеспечение мероприятий по охране окружающей среды и природопользования на территории городского поселения Тутаев</t>
  </si>
  <si>
    <t>19</t>
  </si>
  <si>
    <t>Прочие дотации</t>
  </si>
  <si>
    <t>229</t>
  </si>
  <si>
    <t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</si>
  <si>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2005</t>
  </si>
  <si>
    <t>2021</t>
  </si>
  <si>
    <t>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</t>
  </si>
  <si>
    <t>Субсидия на реализацию мероприятий по обеспечению безопасности граждан на водных объектах</t>
  </si>
  <si>
    <t>003</t>
  </si>
  <si>
    <t>004</t>
  </si>
  <si>
    <t>005</t>
  </si>
  <si>
    <t>Безвозмездные поступления на комплексное благоустройство дворовой территории многоквартирного дома г. Тутаев, ул. Розы Люксембург, д. 58</t>
  </si>
  <si>
    <t>Безвозмездные поступления на комплексное благоустройство дворовой территории многоквартирного дома г. Тутаев, ул. Советская, д. 20</t>
  </si>
  <si>
    <t>Безвозмездные поступления на комплексное благоустройство дворовой территории многоквартирного дома г. Тутаев, ул. Комсомольская, д. 121</t>
  </si>
  <si>
    <t>Безвозмездные поступления на комплексное благоустройство дворовой территории многоквартирного дома г. Тутаев, ул. Комсомольская, д. 87</t>
  </si>
  <si>
    <t>Безвозмездные поступления на комплексное благоустройство дворовой территории многоквартирного дома г. Тутаев, ул. Розы Люксембург, д. 60</t>
  </si>
  <si>
    <t xml:space="preserve">Межбюджетные трансферты на реализацию проекта по  формированию современной городской среды в малых городах и исторических поселениях </t>
  </si>
  <si>
    <t>Межбюджетные трансферты на реализацию приоритетных проектов</t>
  </si>
  <si>
    <t>Реализация мероприятий губернаторского проекта "Решаем вместе!" (приоритетные проекты пл. Юбилейная)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</si>
  <si>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</si>
  <si>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77266</t>
  </si>
  <si>
    <t>Распределение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на 2022-2023 года</t>
  </si>
  <si>
    <t xml:space="preserve">                                                                               Сумма на 2023 год, руб.</t>
  </si>
  <si>
    <t>2023 год                                                                               Сумма, руб.</t>
  </si>
  <si>
    <t>Органы прокуратуры и следствия</t>
  </si>
  <si>
    <t>Войска национальной гвардии Российской Федерации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</si>
  <si>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</si>
  <si>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</si>
  <si>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</si>
  <si>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</si>
  <si>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</si>
  <si>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</si>
  <si>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Дорожное хозяйство(дорожные фонды)</t>
  </si>
  <si>
    <t>2022 год                      Сумма, руб.</t>
  </si>
  <si>
    <t>2023 год                   Сумма, руб.</t>
  </si>
  <si>
    <t>Источники внутреннего финансирования дефицита  бюджета  городского поселения Тутаев на плановый период 2022-2023 годов</t>
  </si>
  <si>
    <t>Дотации бюджетам городских поселений на выравнивание бюджетной обеспеченности из бюджета субъекта Российской Федерации.</t>
  </si>
  <si>
    <t>2 02 45393 13 0000 150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</si>
  <si>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</si>
  <si>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2 02 20229 13 0000 150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</si>
  <si>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</si>
  <si>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Ведомственная структура расходов бюджета  городского поселения Тутаев на плановый период 2022-2023 годов</t>
  </si>
  <si>
    <t>Распределение бюджетных ассигнований по программам и непрограммным расходам бюджета  городского поселения Тутаев на плановый период 2022-2023 годов</t>
  </si>
  <si>
    <t>2022 год                    Сумма, руб.</t>
  </si>
  <si>
    <t>2023 год                     Сумма, руб.</t>
  </si>
  <si>
    <t>безвозмездные поступления от других бюджетов бюджетной системы Российской Федерации</t>
  </si>
  <si>
    <t>Расходы бюджета  городского поселения Тутаев по разделам и подразделам классификации расходов бюджетов Российской Федерации                                                                                                           на плановый период 2022-2023 годов</t>
  </si>
  <si>
    <t>от 17.12.2020 г. № 84</t>
  </si>
  <si>
    <t>76935</t>
  </si>
  <si>
    <t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t>
  </si>
  <si>
    <t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</si>
  <si>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299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</si>
  <si>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</si>
  <si>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</si>
  <si>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</si>
  <si>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</si>
  <si>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Межбюджетные трансферты на обеспечение мероприятий,  связанные с выполнением полномочий ОМС МО  по теплоснабжению</t>
  </si>
  <si>
    <t>Межбюджетные трансферты на реализацию приоритетных проектов софинансирование из бюджета поселения</t>
  </si>
  <si>
    <t>от 18.02.2021 № 88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</si>
  <si>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</si>
  <si>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</si>
  <si>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Субсидии бюджетам городских поселений на сокращение доли загрязненных сточных вод</t>
  </si>
  <si>
    <t>обл. 351540595,87</t>
  </si>
  <si>
    <t>дорожный фонд 4998990,14</t>
  </si>
  <si>
    <t>прочие 16560542,65</t>
  </si>
  <si>
    <t>080</t>
  </si>
  <si>
    <t>949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</si>
  <si>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</si>
  <si>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от ______________ № ____</t>
  </si>
  <si>
    <t>от  __________ № _____</t>
  </si>
  <si>
    <t>от ______________ № _____</t>
  </si>
  <si>
    <t>от ____________ № ____</t>
  </si>
  <si>
    <t>от ___________ №____</t>
  </si>
  <si>
    <t>к постановлению Администрации</t>
  </si>
  <si>
    <t>Тутаевского муниципального района</t>
  </si>
  <si>
    <t>от "____"__________ _____ г. № ___</t>
  </si>
  <si>
    <t xml:space="preserve"> Исполнение доходов бюджета  городского поселения Тутаев за 1 полугодие 2021 года в соответствии с классификацией доходов бюджетов Российской Федерации</t>
  </si>
  <si>
    <t>Фактическое исполнение за 1 полугодие 2021 года, руб.</t>
  </si>
  <si>
    <t>Исполнение расходов бюджета  городского поселения Тутаев по разделам и подразделам классификации расходов бюджетов Российской Федерации за 1 полугодие 2021 года</t>
  </si>
  <si>
    <t>Исполнение источников внутреннего финансирования дефицита бюджета городского поселения Тутаев за 1 полугодие 2021 года</t>
  </si>
  <si>
    <t>от "__"________2021_ г. № ____</t>
  </si>
  <si>
    <t>Виды заимствований</t>
  </si>
  <si>
    <t xml:space="preserve">                                                                    Сумма, руб.</t>
  </si>
  <si>
    <t xml:space="preserve"> Получение кредитов</t>
  </si>
  <si>
    <t>в том числе сумма, направляемая на покрытие дефицита бюджета</t>
  </si>
  <si>
    <t xml:space="preserve">2. Информация о фактических объемах </t>
  </si>
  <si>
    <t xml:space="preserve">в том числе верхний предел долга по муниципальным гарантиям  </t>
  </si>
  <si>
    <t xml:space="preserve">за 2021 год </t>
  </si>
  <si>
    <t>2. Фактический объем расходов на обслуживание муниципального долга</t>
  </si>
  <si>
    <t>3. Фактический объем муниципальных заимствований</t>
  </si>
  <si>
    <t>4. Предельный объем муниципальных заимствований</t>
  </si>
  <si>
    <t xml:space="preserve">        Получение</t>
  </si>
  <si>
    <t>Ведомственная структура расходов бюджета городского поселения Тутаев за 1 квартал 2021 года</t>
  </si>
  <si>
    <t xml:space="preserve">Фактическое исполнение за 1 полугодие 2021 года, руб. </t>
  </si>
  <si>
    <t>Распределение бюджетных ассигнований по программам и непрограммным расходам бюджета  городского поселения Тутаев за 1 полугодие 2021 года</t>
  </si>
  <si>
    <t>Фактическое исполнение за 1 полугодие 2021 года, рублей руб.</t>
  </si>
  <si>
    <t>Распределение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за 1 полугодие 2021 года</t>
  </si>
  <si>
    <t xml:space="preserve"> Исполнение основных характеристик бюджета городского поселения Тутаев за 1 полугодие 2021 года</t>
  </si>
  <si>
    <t>995</t>
  </si>
  <si>
    <t>123</t>
  </si>
  <si>
    <t>Платежи в целях возмещения причиненного ущерба (убытков)</t>
  </si>
  <si>
    <t>0131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</si>
  <si>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</si>
  <si>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Уточненный план, рублей</t>
  </si>
  <si>
    <t xml:space="preserve"> Уточненный план, рублей</t>
  </si>
  <si>
    <t>%</t>
  </si>
  <si>
    <t>1. Фактический объем муниципального долга на 01.07.2021 года</t>
  </si>
  <si>
    <t xml:space="preserve">Исполнение программы муниципальных внутренних заимствований  городского поселения Тутаев за 1 полугодие 2021 года </t>
  </si>
  <si>
    <t>1. Муниципальные внутренние заимствования, осуществляемые  городским поселением Тутаев в 1 полугодии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</si>
</sst>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0.0"/>
  </numFmts>
  <fonts count="83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0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 Cyr"/>
      <charset val="204"/>
    </font>
    <font>
      <sz val="10"/>
      <name val="Times New Roman"/>
      <family val="1"/>
      <charset val="204"/>
    </font>
    <font>
      <sz val="12"/>
      <name val="Arial Cy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 Cyr"/>
    </font>
    <font>
      <b/>
      <i/>
      <sz val="12"/>
      <color theme="1"/>
      <name val="Times New Roman Cyr"/>
      <charset val="204"/>
    </font>
    <font>
      <i/>
      <sz val="12"/>
      <color theme="1"/>
      <name val="Times New Roman Cyr"/>
      <charset val="204"/>
    </font>
    <font>
      <b/>
      <i/>
      <sz val="12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 Cyr"/>
    </font>
    <font>
      <b/>
      <sz val="11"/>
      <color theme="1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i/>
      <sz val="12"/>
      <name val="Arial Cyr"/>
    </font>
    <font>
      <b/>
      <sz val="10"/>
      <name val="Arial Cyr"/>
    </font>
    <font>
      <i/>
      <sz val="10"/>
      <name val="Arial Cyr"/>
    </font>
    <font>
      <b/>
      <i/>
      <sz val="12"/>
      <color rgb="FF101010"/>
      <name val="Times New Roman"/>
      <family val="1"/>
      <charset val="204"/>
    </font>
    <font>
      <sz val="12"/>
      <name val="Times New Roman Cyr"/>
    </font>
    <font>
      <sz val="12"/>
      <name val="Times New Roman CYR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indexed="6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Arial Cyr"/>
      <charset val="204"/>
    </font>
    <font>
      <i/>
      <sz val="11"/>
      <color theme="1"/>
      <name val="Times New Roman Cyr"/>
      <charset val="204"/>
    </font>
    <font>
      <sz val="8"/>
      <name val="Arial Cyr"/>
    </font>
    <font>
      <sz val="8"/>
      <name val="Times New Roman"/>
      <family val="1"/>
      <charset val="204"/>
    </font>
    <font>
      <b/>
      <sz val="10"/>
      <color theme="1"/>
      <name val="Arial Cyr"/>
      <charset val="204"/>
    </font>
    <font>
      <b/>
      <sz val="11"/>
      <color theme="1"/>
      <name val="Times New Roman Cyr"/>
      <charset val="204"/>
    </font>
    <font>
      <sz val="11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theme="1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theme="3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0" tint="-0.14999847407452621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theme="3" tint="0.5999938962981048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3" tint="0.59996337778862885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2" tint="-9.9978637043366805E-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3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 tint="-0.34998626667073579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3" fillId="0" borderId="0"/>
    <xf numFmtId="0" fontId="1" fillId="0" borderId="0"/>
    <xf numFmtId="0" fontId="2" fillId="0" borderId="0"/>
    <xf numFmtId="0" fontId="35" fillId="0" borderId="0"/>
    <xf numFmtId="0" fontId="23" fillId="0" borderId="0"/>
    <xf numFmtId="0" fontId="23" fillId="0" borderId="0"/>
  </cellStyleXfs>
  <cellXfs count="810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0" fillId="3" borderId="0" xfId="0" applyFill="1"/>
    <xf numFmtId="0" fontId="0" fillId="0" borderId="0" xfId="0"/>
    <xf numFmtId="0" fontId="0" fillId="6" borderId="0" xfId="0" applyFill="1"/>
    <xf numFmtId="0" fontId="17" fillId="0" borderId="0" xfId="0" applyFont="1"/>
    <xf numFmtId="0" fontId="17" fillId="0" borderId="0" xfId="0" applyFont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16" fillId="6" borderId="0" xfId="0" applyFont="1" applyFill="1"/>
    <xf numFmtId="0" fontId="3" fillId="0" borderId="0" xfId="0" applyFont="1" applyAlignment="1">
      <alignment horizontal="justify" wrapText="1"/>
    </xf>
    <xf numFmtId="49" fontId="5" fillId="0" borderId="4" xfId="0" applyNumberFormat="1" applyFont="1" applyBorder="1" applyAlignment="1">
      <alignment horizontal="right" vertical="top" wrapText="1"/>
    </xf>
    <xf numFmtId="49" fontId="3" fillId="4" borderId="4" xfId="0" applyNumberFormat="1" applyFont="1" applyFill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22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8" fillId="0" borderId="0" xfId="0" applyFont="1"/>
    <xf numFmtId="166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8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5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5" fontId="10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3" fillId="6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49" fontId="3" fillId="0" borderId="3" xfId="0" applyNumberFormat="1" applyFont="1" applyBorder="1" applyAlignment="1">
      <alignment horizontal="center" wrapText="1"/>
    </xf>
    <xf numFmtId="0" fontId="3" fillId="10" borderId="1" xfId="0" applyFont="1" applyFill="1" applyBorder="1" applyAlignment="1">
      <alignment horizontal="left" vertical="top" wrapText="1"/>
    </xf>
    <xf numFmtId="0" fontId="3" fillId="10" borderId="0" xfId="0" applyFont="1" applyFill="1" applyAlignment="1">
      <alignment horizontal="center"/>
    </xf>
    <xf numFmtId="0" fontId="0" fillId="16" borderId="0" xfId="0" applyFill="1"/>
    <xf numFmtId="0" fontId="3" fillId="15" borderId="0" xfId="0" applyFont="1" applyFill="1" applyAlignment="1" applyProtection="1">
      <alignment wrapText="1"/>
      <protection locked="0"/>
    </xf>
    <xf numFmtId="0" fontId="3" fillId="0" borderId="16" xfId="0" applyFont="1" applyBorder="1" applyAlignment="1">
      <alignment horizontal="left" vertical="top" wrapText="1"/>
    </xf>
    <xf numFmtId="0" fontId="30" fillId="0" borderId="0" xfId="0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0" fontId="26" fillId="10" borderId="3" xfId="0" applyFont="1" applyFill="1" applyBorder="1" applyAlignment="1">
      <alignment horizontal="center" vertical="center" wrapText="1"/>
    </xf>
    <xf numFmtId="0" fontId="32" fillId="1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34" fillId="10" borderId="3" xfId="0" applyFont="1" applyFill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wrapText="1"/>
    </xf>
    <xf numFmtId="49" fontId="3" fillId="10" borderId="22" xfId="0" applyNumberFormat="1" applyFont="1" applyFill="1" applyBorder="1" applyAlignment="1">
      <alignment horizontal="left" vertical="top" wrapText="1"/>
    </xf>
    <xf numFmtId="0" fontId="33" fillId="10" borderId="22" xfId="0" applyFont="1" applyFill="1" applyBorder="1" applyAlignment="1">
      <alignment horizontal="left" vertical="center" wrapText="1"/>
    </xf>
    <xf numFmtId="49" fontId="33" fillId="10" borderId="22" xfId="0" applyNumberFormat="1" applyFont="1" applyFill="1" applyBorder="1" applyAlignment="1">
      <alignment horizontal="left" vertical="center" wrapText="1"/>
    </xf>
    <xf numFmtId="1" fontId="17" fillId="10" borderId="1" xfId="0" applyNumberFormat="1" applyFont="1" applyFill="1" applyBorder="1" applyAlignment="1">
      <alignment horizontal="center" vertical="center"/>
    </xf>
    <xf numFmtId="165" fontId="17" fillId="10" borderId="1" xfId="0" applyNumberFormat="1" applyFont="1" applyFill="1" applyBorder="1" applyAlignment="1">
      <alignment horizontal="center" vertical="center"/>
    </xf>
    <xf numFmtId="49" fontId="17" fillId="10" borderId="1" xfId="0" applyNumberFormat="1" applyFont="1" applyFill="1" applyBorder="1" applyAlignment="1">
      <alignment horizontal="center" vertical="center"/>
    </xf>
    <xf numFmtId="166" fontId="17" fillId="10" borderId="1" xfId="0" applyNumberFormat="1" applyFont="1" applyFill="1" applyBorder="1" applyAlignment="1">
      <alignment horizontal="center" vertical="center"/>
    </xf>
    <xf numFmtId="1" fontId="27" fillId="10" borderId="1" xfId="0" applyNumberFormat="1" applyFont="1" applyFill="1" applyBorder="1" applyAlignment="1">
      <alignment horizontal="center" vertical="center"/>
    </xf>
    <xf numFmtId="165" fontId="27" fillId="10" borderId="1" xfId="0" applyNumberFormat="1" applyFont="1" applyFill="1" applyBorder="1" applyAlignment="1">
      <alignment horizontal="center" vertical="center"/>
    </xf>
    <xf numFmtId="49" fontId="27" fillId="10" borderId="1" xfId="0" applyNumberFormat="1" applyFont="1" applyFill="1" applyBorder="1" applyAlignment="1">
      <alignment horizontal="center" vertical="center"/>
    </xf>
    <xf numFmtId="166" fontId="27" fillId="10" borderId="1" xfId="0" applyNumberFormat="1" applyFont="1" applyFill="1" applyBorder="1" applyAlignment="1">
      <alignment horizontal="center" vertical="center"/>
    </xf>
    <xf numFmtId="0" fontId="24" fillId="0" borderId="22" xfId="0" applyFont="1" applyBorder="1" applyAlignment="1">
      <alignment horizontal="left" vertical="top" wrapText="1"/>
    </xf>
    <xf numFmtId="0" fontId="3" fillId="10" borderId="22" xfId="0" applyFont="1" applyFill="1" applyBorder="1" applyAlignment="1">
      <alignment horizontal="left" vertical="top" wrapText="1"/>
    </xf>
    <xf numFmtId="0" fontId="3" fillId="10" borderId="18" xfId="0" applyFont="1" applyFill="1" applyBorder="1" applyAlignment="1">
      <alignment horizontal="left" vertical="top" wrapText="1"/>
    </xf>
    <xf numFmtId="0" fontId="3" fillId="10" borderId="25" xfId="0" applyFont="1" applyFill="1" applyBorder="1" applyAlignment="1">
      <alignment horizontal="left" vertical="top" wrapText="1"/>
    </xf>
    <xf numFmtId="0" fontId="3" fillId="10" borderId="22" xfId="4" applyFont="1" applyFill="1" applyBorder="1" applyAlignment="1" applyProtection="1">
      <alignment horizontal="left" vertical="top" wrapText="1"/>
      <protection hidden="1"/>
    </xf>
    <xf numFmtId="0" fontId="5" fillId="2" borderId="14" xfId="0" applyFont="1" applyFill="1" applyBorder="1" applyAlignment="1">
      <alignment horizontal="left" vertical="top"/>
    </xf>
    <xf numFmtId="0" fontId="5" fillId="2" borderId="20" xfId="0" applyFont="1" applyFill="1" applyBorder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5" fillId="10" borderId="15" xfId="0" applyFont="1" applyFill="1" applyBorder="1" applyAlignment="1">
      <alignment horizontal="center" vertical="top" wrapText="1"/>
    </xf>
    <xf numFmtId="0" fontId="5" fillId="10" borderId="3" xfId="0" applyFont="1" applyFill="1" applyBorder="1" applyAlignment="1">
      <alignment horizontal="center" vertical="top" wrapText="1"/>
    </xf>
    <xf numFmtId="0" fontId="5" fillId="10" borderId="24" xfId="0" applyFont="1" applyFill="1" applyBorder="1" applyAlignment="1">
      <alignment horizontal="center" vertical="top" wrapText="1"/>
    </xf>
    <xf numFmtId="49" fontId="5" fillId="10" borderId="3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1" fontId="36" fillId="10" borderId="1" xfId="0" applyNumberFormat="1" applyFont="1" applyFill="1" applyBorder="1" applyAlignment="1">
      <alignment horizontal="center" vertical="center"/>
    </xf>
    <xf numFmtId="165" fontId="36" fillId="10" borderId="1" xfId="0" applyNumberFormat="1" applyFont="1" applyFill="1" applyBorder="1" applyAlignment="1">
      <alignment horizontal="center" vertical="center"/>
    </xf>
    <xf numFmtId="166" fontId="36" fillId="10" borderId="1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3" fillId="8" borderId="0" xfId="0" applyFont="1" applyFill="1"/>
    <xf numFmtId="0" fontId="5" fillId="10" borderId="0" xfId="0" applyFont="1" applyFill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/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49" fontId="38" fillId="0" borderId="1" xfId="0" applyNumberFormat="1" applyFont="1" applyBorder="1" applyAlignment="1">
      <alignment horizontal="center" vertical="center" textRotation="90"/>
    </xf>
    <xf numFmtId="49" fontId="38" fillId="0" borderId="1" xfId="0" applyNumberFormat="1" applyFont="1" applyBorder="1" applyAlignment="1">
      <alignment horizontal="center" vertical="center" textRotation="90" wrapText="1"/>
    </xf>
    <xf numFmtId="49" fontId="38" fillId="0" borderId="1" xfId="0" applyNumberFormat="1" applyFont="1" applyBorder="1" applyAlignment="1">
      <alignment horizontal="left" vertical="center" textRotation="90"/>
    </xf>
    <xf numFmtId="49" fontId="39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3" fontId="25" fillId="0" borderId="1" xfId="1" applyNumberFormat="1" applyFont="1" applyBorder="1" applyAlignment="1">
      <alignment horizontal="right" vertical="center"/>
    </xf>
    <xf numFmtId="0" fontId="29" fillId="0" borderId="0" xfId="0" applyFont="1" applyAlignment="1">
      <alignment vertical="distributed"/>
    </xf>
    <xf numFmtId="3" fontId="25" fillId="0" borderId="1" xfId="1" applyNumberFormat="1" applyFont="1" applyBorder="1" applyAlignment="1">
      <alignment horizontal="right" vertical="center" wrapText="1"/>
    </xf>
    <xf numFmtId="49" fontId="2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3" fontId="24" fillId="0" borderId="1" xfId="0" applyNumberFormat="1" applyFont="1" applyBorder="1" applyAlignment="1">
      <alignment horizontal="right" vertical="center"/>
    </xf>
    <xf numFmtId="49" fontId="39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right" vertical="center"/>
    </xf>
    <xf numFmtId="49" fontId="28" fillId="0" borderId="1" xfId="0" applyNumberFormat="1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/>
    </xf>
    <xf numFmtId="49" fontId="40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3" fontId="41" fillId="0" borderId="1" xfId="1" applyNumberFormat="1" applyFont="1" applyBorder="1" applyAlignment="1">
      <alignment horizontal="right" vertical="center" wrapText="1"/>
    </xf>
    <xf numFmtId="0" fontId="42" fillId="0" borderId="0" xfId="0" applyFont="1"/>
    <xf numFmtId="3" fontId="24" fillId="0" borderId="1" xfId="1" applyNumberFormat="1" applyFont="1" applyBorder="1" applyAlignment="1">
      <alignment horizontal="right" vertical="center" wrapText="1"/>
    </xf>
    <xf numFmtId="3" fontId="41" fillId="0" borderId="1" xfId="0" applyNumberFormat="1" applyFont="1" applyBorder="1" applyAlignment="1">
      <alignment horizontal="right" vertical="center"/>
    </xf>
    <xf numFmtId="0" fontId="24" fillId="0" borderId="0" xfId="0" applyFont="1"/>
    <xf numFmtId="0" fontId="29" fillId="0" borderId="0" xfId="0" applyFont="1" applyAlignment="1">
      <alignment horizontal="left" vertical="center"/>
    </xf>
    <xf numFmtId="1" fontId="43" fillId="17" borderId="1" xfId="0" applyNumberFormat="1" applyFont="1" applyFill="1" applyBorder="1" applyAlignment="1">
      <alignment horizontal="center" vertical="center"/>
    </xf>
    <xf numFmtId="165" fontId="44" fillId="17" borderId="1" xfId="0" applyNumberFormat="1" applyFont="1" applyFill="1" applyBorder="1" applyAlignment="1">
      <alignment horizontal="center" vertical="center"/>
    </xf>
    <xf numFmtId="49" fontId="44" fillId="17" borderId="1" xfId="0" applyNumberFormat="1" applyFont="1" applyFill="1" applyBorder="1" applyAlignment="1">
      <alignment horizontal="center" vertical="center"/>
    </xf>
    <xf numFmtId="166" fontId="44" fillId="17" borderId="1" xfId="0" applyNumberFormat="1" applyFont="1" applyFill="1" applyBorder="1" applyAlignment="1">
      <alignment horizontal="center" vertical="center"/>
    </xf>
    <xf numFmtId="165" fontId="43" fillId="17" borderId="1" xfId="0" applyNumberFormat="1" applyFont="1" applyFill="1" applyBorder="1" applyAlignment="1">
      <alignment horizontal="center" vertical="center"/>
    </xf>
    <xf numFmtId="166" fontId="43" fillId="17" borderId="1" xfId="0" applyNumberFormat="1" applyFont="1" applyFill="1" applyBorder="1" applyAlignment="1">
      <alignment horizontal="center" vertical="center"/>
    </xf>
    <xf numFmtId="49" fontId="17" fillId="19" borderId="1" xfId="0" applyNumberFormat="1" applyFont="1" applyFill="1" applyBorder="1" applyAlignment="1">
      <alignment horizontal="center" vertical="center"/>
    </xf>
    <xf numFmtId="166" fontId="17" fillId="19" borderId="1" xfId="0" applyNumberFormat="1" applyFont="1" applyFill="1" applyBorder="1" applyAlignment="1">
      <alignment horizontal="center" vertical="center"/>
    </xf>
    <xf numFmtId="165" fontId="17" fillId="19" borderId="1" xfId="0" applyNumberFormat="1" applyFont="1" applyFill="1" applyBorder="1" applyAlignment="1">
      <alignment horizontal="center" vertical="center"/>
    </xf>
    <xf numFmtId="1" fontId="46" fillId="10" borderId="1" xfId="0" applyNumberFormat="1" applyFont="1" applyFill="1" applyBorder="1" applyAlignment="1">
      <alignment horizontal="center" vertical="center"/>
    </xf>
    <xf numFmtId="165" fontId="46" fillId="10" borderId="1" xfId="0" applyNumberFormat="1" applyFont="1" applyFill="1" applyBorder="1" applyAlignment="1">
      <alignment horizontal="center" vertical="center"/>
    </xf>
    <xf numFmtId="166" fontId="46" fillId="10" borderId="1" xfId="0" applyNumberFormat="1" applyFont="1" applyFill="1" applyBorder="1" applyAlignment="1">
      <alignment horizontal="center" vertical="center"/>
    </xf>
    <xf numFmtId="49" fontId="36" fillId="10" borderId="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1" fontId="44" fillId="10" borderId="1" xfId="0" applyNumberFormat="1" applyFont="1" applyFill="1" applyBorder="1" applyAlignment="1">
      <alignment horizontal="center" vertical="center"/>
    </xf>
    <xf numFmtId="165" fontId="44" fillId="10" borderId="1" xfId="0" applyNumberFormat="1" applyFont="1" applyFill="1" applyBorder="1" applyAlignment="1">
      <alignment horizontal="center" vertical="center"/>
    </xf>
    <xf numFmtId="49" fontId="44" fillId="10" borderId="1" xfId="0" applyNumberFormat="1" applyFont="1" applyFill="1" applyBorder="1" applyAlignment="1">
      <alignment horizontal="center" vertical="center"/>
    </xf>
    <xf numFmtId="166" fontId="44" fillId="10" borderId="1" xfId="0" applyNumberFormat="1" applyFont="1" applyFill="1" applyBorder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5" fillId="10" borderId="12" xfId="0" applyFont="1" applyFill="1" applyBorder="1" applyAlignment="1">
      <alignment horizontal="center" vertical="top" wrapText="1"/>
    </xf>
    <xf numFmtId="0" fontId="3" fillId="10" borderId="21" xfId="0" applyFont="1" applyFill="1" applyBorder="1" applyAlignment="1">
      <alignment horizontal="left" vertical="top" wrapText="1"/>
    </xf>
    <xf numFmtId="1" fontId="47" fillId="10" borderId="1" xfId="0" applyNumberFormat="1" applyFont="1" applyFill="1" applyBorder="1" applyAlignment="1">
      <alignment horizontal="center" vertical="center"/>
    </xf>
    <xf numFmtId="165" fontId="47" fillId="10" borderId="1" xfId="0" applyNumberFormat="1" applyFont="1" applyFill="1" applyBorder="1" applyAlignment="1">
      <alignment horizontal="center" vertical="center"/>
    </xf>
    <xf numFmtId="166" fontId="47" fillId="10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10" borderId="0" xfId="0" applyFont="1" applyFill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50" fillId="0" borderId="1" xfId="0" applyFont="1" applyFill="1" applyBorder="1" applyAlignment="1">
      <alignment vertical="top" wrapText="1"/>
    </xf>
    <xf numFmtId="0" fontId="48" fillId="17" borderId="1" xfId="0" applyFont="1" applyFill="1" applyBorder="1" applyAlignment="1">
      <alignment horizontal="left" vertical="center" wrapText="1"/>
    </xf>
    <xf numFmtId="0" fontId="49" fillId="25" borderId="1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3" fillId="10" borderId="1" xfId="0" applyNumberFormat="1" applyFont="1" applyFill="1" applyBorder="1" applyAlignment="1">
      <alignment horizontal="right" vertical="center" wrapText="1"/>
    </xf>
    <xf numFmtId="3" fontId="48" fillId="17" borderId="1" xfId="0" applyNumberFormat="1" applyFont="1" applyFill="1" applyBorder="1" applyAlignment="1">
      <alignment horizontal="right" vertical="center" wrapText="1"/>
    </xf>
    <xf numFmtId="3" fontId="49" fillId="25" borderId="1" xfId="0" applyNumberFormat="1" applyFont="1" applyFill="1" applyBorder="1" applyAlignment="1">
      <alignment horizontal="right" vertical="center" wrapText="1"/>
    </xf>
    <xf numFmtId="3" fontId="50" fillId="0" borderId="1" xfId="0" applyNumberFormat="1" applyFont="1" applyFill="1" applyBorder="1" applyAlignment="1">
      <alignment horizontal="right" vertical="center"/>
    </xf>
    <xf numFmtId="3" fontId="48" fillId="17" borderId="1" xfId="0" applyNumberFormat="1" applyFont="1" applyFill="1" applyBorder="1" applyAlignment="1">
      <alignment horizontal="right" vertical="center"/>
    </xf>
    <xf numFmtId="3" fontId="49" fillId="25" borderId="1" xfId="0" applyNumberFormat="1" applyFont="1" applyFill="1" applyBorder="1" applyAlignment="1">
      <alignment horizontal="right" vertical="center"/>
    </xf>
    <xf numFmtId="3" fontId="50" fillId="0" borderId="1" xfId="0" applyNumberFormat="1" applyFont="1" applyFill="1" applyBorder="1" applyAlignment="1">
      <alignment horizontal="right" vertical="center" wrapText="1"/>
    </xf>
    <xf numFmtId="3" fontId="48" fillId="17" borderId="1" xfId="0" applyNumberFormat="1" applyFont="1" applyFill="1" applyBorder="1" applyAlignment="1">
      <alignment horizontal="center" vertical="center" wrapText="1"/>
    </xf>
    <xf numFmtId="3" fontId="49" fillId="25" borderId="1" xfId="0" applyNumberFormat="1" applyFont="1" applyFill="1" applyBorder="1" applyAlignment="1">
      <alignment horizontal="center" vertical="center" wrapText="1"/>
    </xf>
    <xf numFmtId="3" fontId="50" fillId="0" borderId="1" xfId="0" applyNumberFormat="1" applyFont="1" applyFill="1" applyBorder="1" applyAlignment="1">
      <alignment horizontal="center" vertical="center"/>
    </xf>
    <xf numFmtId="3" fontId="48" fillId="17" borderId="1" xfId="0" applyNumberFormat="1" applyFont="1" applyFill="1" applyBorder="1" applyAlignment="1">
      <alignment horizontal="center" vertical="center"/>
    </xf>
    <xf numFmtId="3" fontId="49" fillId="25" borderId="1" xfId="0" applyNumberFormat="1" applyFont="1" applyFill="1" applyBorder="1" applyAlignment="1">
      <alignment horizontal="center" vertical="center"/>
    </xf>
    <xf numFmtId="3" fontId="50" fillId="0" borderId="1" xfId="0" applyNumberFormat="1" applyFont="1" applyFill="1" applyBorder="1" applyAlignment="1">
      <alignment horizontal="center" vertical="center" wrapText="1"/>
    </xf>
    <xf numFmtId="49" fontId="33" fillId="10" borderId="19" xfId="0" applyNumberFormat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top"/>
    </xf>
    <xf numFmtId="0" fontId="24" fillId="0" borderId="19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left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49" fontId="3" fillId="10" borderId="22" xfId="4" applyNumberFormat="1" applyFont="1" applyFill="1" applyBorder="1" applyAlignment="1" applyProtection="1">
      <alignment horizontal="left" vertical="top" wrapText="1"/>
      <protection hidden="1"/>
    </xf>
    <xf numFmtId="49" fontId="17" fillId="0" borderId="1" xfId="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/>
    </xf>
    <xf numFmtId="49" fontId="15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wrapText="1"/>
    </xf>
    <xf numFmtId="49" fontId="15" fillId="0" borderId="0" xfId="0" applyNumberFormat="1" applyFont="1" applyAlignment="1">
      <alignment horizontal="justify" wrapText="1"/>
    </xf>
    <xf numFmtId="4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56" fillId="5" borderId="0" xfId="0" applyFont="1" applyFill="1"/>
    <xf numFmtId="49" fontId="5" fillId="10" borderId="13" xfId="0" applyNumberFormat="1" applyFont="1" applyFill="1" applyBorder="1" applyAlignment="1">
      <alignment horizontal="center" vertical="top" wrapText="1"/>
    </xf>
    <xf numFmtId="0" fontId="3" fillId="10" borderId="19" xfId="4" applyFont="1" applyFill="1" applyBorder="1" applyAlignment="1" applyProtection="1">
      <alignment horizontal="left" vertical="top" wrapText="1"/>
      <protection hidden="1"/>
    </xf>
    <xf numFmtId="0" fontId="25" fillId="10" borderId="12" xfId="0" applyFont="1" applyFill="1" applyBorder="1" applyAlignment="1">
      <alignment horizontal="center" vertical="top" wrapText="1"/>
    </xf>
    <xf numFmtId="49" fontId="5" fillId="10" borderId="1" xfId="0" applyNumberFormat="1" applyFont="1" applyFill="1" applyBorder="1" applyAlignment="1">
      <alignment horizontal="center" vertical="top" wrapText="1"/>
    </xf>
    <xf numFmtId="0" fontId="3" fillId="10" borderId="1" xfId="4" applyFont="1" applyFill="1" applyBorder="1" applyAlignment="1" applyProtection="1">
      <alignment horizontal="left" vertical="top" wrapText="1"/>
      <protection hidden="1"/>
    </xf>
    <xf numFmtId="0" fontId="5" fillId="10" borderId="13" xfId="0" applyFont="1" applyFill="1" applyBorder="1" applyAlignment="1">
      <alignment horizontal="center" vertical="top" wrapText="1"/>
    </xf>
    <xf numFmtId="0" fontId="3" fillId="10" borderId="19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/>
    </xf>
    <xf numFmtId="0" fontId="24" fillId="0" borderId="21" xfId="0" applyFont="1" applyBorder="1" applyAlignment="1">
      <alignment horizontal="left" vertical="top" wrapText="1"/>
    </xf>
    <xf numFmtId="0" fontId="5" fillId="10" borderId="1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24" fillId="0" borderId="7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43" fillId="17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49" fontId="36" fillId="0" borderId="1" xfId="0" applyNumberFormat="1" applyFont="1" applyFill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13" fillId="19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57" fillId="0" borderId="0" xfId="0" applyFont="1" applyAlignment="1">
      <alignment vertical="distributed"/>
    </xf>
    <xf numFmtId="0" fontId="57" fillId="0" borderId="0" xfId="0" applyFont="1"/>
    <xf numFmtId="0" fontId="58" fillId="3" borderId="0" xfId="0" applyFont="1" applyFill="1"/>
    <xf numFmtId="3" fontId="24" fillId="10" borderId="1" xfId="1" applyNumberFormat="1" applyFont="1" applyFill="1" applyBorder="1" applyAlignment="1">
      <alignment horizontal="right" vertical="center" wrapText="1"/>
    </xf>
    <xf numFmtId="0" fontId="56" fillId="3" borderId="0" xfId="0" applyFont="1" applyFill="1"/>
    <xf numFmtId="3" fontId="41" fillId="10" borderId="1" xfId="1" applyNumberFormat="1" applyFont="1" applyFill="1" applyBorder="1" applyAlignment="1">
      <alignment horizontal="right" vertical="center" wrapText="1"/>
    </xf>
    <xf numFmtId="0" fontId="59" fillId="3" borderId="0" xfId="0" applyFont="1" applyFill="1"/>
    <xf numFmtId="0" fontId="3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center" wrapText="1"/>
    </xf>
    <xf numFmtId="0" fontId="33" fillId="10" borderId="9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6" borderId="0" xfId="0" applyFont="1" applyFill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32" fillId="10" borderId="22" xfId="0" applyFont="1" applyFill="1" applyBorder="1" applyAlignment="1">
      <alignment horizontal="left" vertical="top" wrapText="1"/>
    </xf>
    <xf numFmtId="0" fontId="26" fillId="10" borderId="22" xfId="0" applyFont="1" applyFill="1" applyBorder="1" applyAlignment="1">
      <alignment horizontal="left" vertical="center" wrapText="1"/>
    </xf>
    <xf numFmtId="0" fontId="32" fillId="10" borderId="22" xfId="0" applyFont="1" applyFill="1" applyBorder="1" applyAlignment="1">
      <alignment horizontal="left" vertical="center" wrapText="1"/>
    </xf>
    <xf numFmtId="0" fontId="34" fillId="10" borderId="22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wrapText="1"/>
    </xf>
    <xf numFmtId="165" fontId="17" fillId="0" borderId="1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 wrapText="1"/>
    </xf>
    <xf numFmtId="0" fontId="31" fillId="21" borderId="3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3" fontId="3" fillId="10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2" fontId="5" fillId="10" borderId="1" xfId="0" applyNumberFormat="1" applyFont="1" applyFill="1" applyBorder="1" applyAlignment="1">
      <alignment horizontal="center" vertical="center" wrapText="1"/>
    </xf>
    <xf numFmtId="0" fontId="24" fillId="10" borderId="22" xfId="0" applyNumberFormat="1" applyFont="1" applyFill="1" applyBorder="1" applyAlignment="1">
      <alignment horizontal="left" vertical="center" wrapText="1"/>
    </xf>
    <xf numFmtId="0" fontId="33" fillId="0" borderId="0" xfId="0" applyFont="1" applyAlignment="1">
      <alignment wrapText="1"/>
    </xf>
    <xf numFmtId="0" fontId="33" fillId="0" borderId="3" xfId="0" applyFont="1" applyFill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left" vertical="top" wrapText="1"/>
    </xf>
    <xf numFmtId="0" fontId="24" fillId="10" borderId="1" xfId="0" applyFont="1" applyFill="1" applyBorder="1" applyAlignment="1">
      <alignment horizontal="left" vertical="top" wrapText="1"/>
    </xf>
    <xf numFmtId="0" fontId="36" fillId="10" borderId="1" xfId="0" applyFont="1" applyFill="1" applyBorder="1" applyAlignment="1">
      <alignment vertical="center" wrapText="1"/>
    </xf>
    <xf numFmtId="0" fontId="8" fillId="3" borderId="0" xfId="0" applyFont="1" applyFill="1"/>
    <xf numFmtId="0" fontId="28" fillId="5" borderId="0" xfId="0" applyFont="1" applyFill="1"/>
    <xf numFmtId="166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3" fillId="17" borderId="1" xfId="0" applyFont="1" applyFill="1" applyBorder="1" applyAlignment="1">
      <alignment horizontal="left" vertical="center" wrapText="1"/>
    </xf>
    <xf numFmtId="1" fontId="63" fillId="17" borderId="1" xfId="0" applyNumberFormat="1" applyFont="1" applyFill="1" applyBorder="1" applyAlignment="1">
      <alignment horizontal="center" vertical="center"/>
    </xf>
    <xf numFmtId="165" fontId="63" fillId="17" borderId="1" xfId="0" applyNumberFormat="1" applyFont="1" applyFill="1" applyBorder="1" applyAlignment="1">
      <alignment horizontal="center" vertical="center"/>
    </xf>
    <xf numFmtId="49" fontId="63" fillId="17" borderId="1" xfId="0" applyNumberFormat="1" applyFont="1" applyFill="1" applyBorder="1" applyAlignment="1">
      <alignment horizontal="center" vertical="center"/>
    </xf>
    <xf numFmtId="166" fontId="63" fillId="17" borderId="1" xfId="0" applyNumberFormat="1" applyFont="1" applyFill="1" applyBorder="1" applyAlignment="1">
      <alignment horizontal="center" vertical="center"/>
    </xf>
    <xf numFmtId="3" fontId="63" fillId="17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1" fontId="7" fillId="10" borderId="1" xfId="0" applyNumberFormat="1" applyFont="1" applyFill="1" applyBorder="1" applyAlignment="1">
      <alignment horizontal="center" vertical="center"/>
    </xf>
    <xf numFmtId="165" fontId="7" fillId="10" borderId="1" xfId="0" applyNumberFormat="1" applyFont="1" applyFill="1" applyBorder="1" applyAlignment="1">
      <alignment horizontal="center" vertical="center"/>
    </xf>
    <xf numFmtId="49" fontId="8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166" fontId="7" fillId="10" borderId="1" xfId="0" applyNumberFormat="1" applyFont="1" applyFill="1" applyBorder="1" applyAlignment="1">
      <alignment horizontal="center" vertical="center"/>
    </xf>
    <xf numFmtId="3" fontId="7" fillId="10" borderId="1" xfId="0" applyNumberFormat="1" applyFont="1" applyFill="1" applyBorder="1" applyAlignment="1">
      <alignment horizontal="right" vertical="center"/>
    </xf>
    <xf numFmtId="0" fontId="64" fillId="0" borderId="1" xfId="0" applyFont="1" applyBorder="1" applyAlignment="1">
      <alignment horizontal="left" vertical="center" wrapText="1"/>
    </xf>
    <xf numFmtId="1" fontId="64" fillId="10" borderId="1" xfId="0" applyNumberFormat="1" applyFont="1" applyFill="1" applyBorder="1" applyAlignment="1">
      <alignment horizontal="center" vertical="center"/>
    </xf>
    <xf numFmtId="165" fontId="64" fillId="10" borderId="1" xfId="0" applyNumberFormat="1" applyFont="1" applyFill="1" applyBorder="1" applyAlignment="1">
      <alignment horizontal="center" vertical="center"/>
    </xf>
    <xf numFmtId="166" fontId="64" fillId="10" borderId="1" xfId="0" applyNumberFormat="1" applyFont="1" applyFill="1" applyBorder="1" applyAlignment="1">
      <alignment horizontal="center" vertical="center"/>
    </xf>
    <xf numFmtId="3" fontId="64" fillId="7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1" fontId="8" fillId="10" borderId="1" xfId="0" applyNumberFormat="1" applyFont="1" applyFill="1" applyBorder="1" applyAlignment="1">
      <alignment horizontal="center" vertical="center"/>
    </xf>
    <xf numFmtId="166" fontId="8" fillId="10" borderId="1" xfId="0" applyNumberFormat="1" applyFont="1" applyFill="1" applyBorder="1" applyAlignment="1">
      <alignment horizontal="center" vertical="center"/>
    </xf>
    <xf numFmtId="3" fontId="8" fillId="10" borderId="1" xfId="0" applyNumberFormat="1" applyFont="1" applyFill="1" applyBorder="1" applyAlignment="1">
      <alignment horizontal="right" vertical="center"/>
    </xf>
    <xf numFmtId="3" fontId="8" fillId="20" borderId="1" xfId="0" applyNumberFormat="1" applyFont="1" applyFill="1" applyBorder="1" applyAlignment="1">
      <alignment horizontal="right" vertical="center"/>
    </xf>
    <xf numFmtId="3" fontId="8" fillId="21" borderId="1" xfId="0" applyNumberFormat="1" applyFont="1" applyFill="1" applyBorder="1" applyAlignment="1">
      <alignment horizontal="right" vertical="center"/>
    </xf>
    <xf numFmtId="3" fontId="8" fillId="7" borderId="1" xfId="0" applyNumberFormat="1" applyFont="1" applyFill="1" applyBorder="1" applyAlignment="1">
      <alignment horizontal="right" vertical="center"/>
    </xf>
    <xf numFmtId="49" fontId="64" fillId="1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3" fontId="64" fillId="10" borderId="1" xfId="0" applyNumberFormat="1" applyFont="1" applyFill="1" applyBorder="1" applyAlignment="1">
      <alignment horizontal="right" vertical="center"/>
    </xf>
    <xf numFmtId="3" fontId="8" fillId="11" borderId="1" xfId="0" applyNumberFormat="1" applyFont="1" applyFill="1" applyBorder="1" applyAlignment="1">
      <alignment horizontal="right" vertical="center"/>
    </xf>
    <xf numFmtId="3" fontId="8" fillId="22" borderId="1" xfId="0" applyNumberFormat="1" applyFont="1" applyFill="1" applyBorder="1" applyAlignment="1">
      <alignment horizontal="right" vertical="center"/>
    </xf>
    <xf numFmtId="3" fontId="64" fillId="11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8" fillId="23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8" fillId="26" borderId="1" xfId="0" applyNumberFormat="1" applyFont="1" applyFill="1" applyBorder="1" applyAlignment="1">
      <alignment horizontal="right" vertical="center"/>
    </xf>
    <xf numFmtId="0" fontId="8" fillId="1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3" fontId="8" fillId="14" borderId="1" xfId="0" applyNumberFormat="1" applyFont="1" applyFill="1" applyBorder="1" applyAlignment="1">
      <alignment horizontal="right" vertical="center"/>
    </xf>
    <xf numFmtId="3" fontId="7" fillId="17" borderId="1" xfId="0" applyNumberFormat="1" applyFont="1" applyFill="1" applyBorder="1" applyAlignment="1">
      <alignment horizontal="right" vertical="center"/>
    </xf>
    <xf numFmtId="0" fontId="7" fillId="19" borderId="1" xfId="0" applyFont="1" applyFill="1" applyBorder="1" applyAlignment="1">
      <alignment horizontal="left" vertical="center" wrapText="1"/>
    </xf>
    <xf numFmtId="49" fontId="7" fillId="19" borderId="1" xfId="0" applyNumberFormat="1" applyFont="1" applyFill="1" applyBorder="1" applyAlignment="1">
      <alignment horizontal="center" vertical="center"/>
    </xf>
    <xf numFmtId="166" fontId="7" fillId="19" borderId="1" xfId="0" applyNumberFormat="1" applyFont="1" applyFill="1" applyBorder="1" applyAlignment="1">
      <alignment horizontal="center" vertical="center"/>
    </xf>
    <xf numFmtId="165" fontId="7" fillId="19" borderId="1" xfId="0" applyNumberFormat="1" applyFont="1" applyFill="1" applyBorder="1" applyAlignment="1">
      <alignment horizontal="center" vertical="center"/>
    </xf>
    <xf numFmtId="3" fontId="7" fillId="19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3" fontId="39" fillId="10" borderId="1" xfId="0" applyNumberFormat="1" applyFont="1" applyFill="1" applyBorder="1" applyAlignment="1">
      <alignment horizontal="right" vertical="center"/>
    </xf>
    <xf numFmtId="3" fontId="39" fillId="0" borderId="1" xfId="0" applyNumberFormat="1" applyFont="1" applyBorder="1" applyAlignment="1">
      <alignment horizontal="right" vertical="center"/>
    </xf>
    <xf numFmtId="0" fontId="3" fillId="8" borderId="31" xfId="0" applyFont="1" applyFill="1" applyBorder="1" applyAlignment="1">
      <alignment horizontal="center"/>
    </xf>
    <xf numFmtId="4" fontId="61" fillId="0" borderId="0" xfId="0" applyNumberFormat="1" applyFont="1" applyAlignment="1">
      <alignment horizontal="center" vertical="center"/>
    </xf>
    <xf numFmtId="4" fontId="1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0" fillId="6" borderId="0" xfId="0" applyNumberFormat="1" applyFill="1"/>
    <xf numFmtId="0" fontId="48" fillId="17" borderId="1" xfId="0" applyFont="1" applyFill="1" applyBorder="1" applyAlignment="1">
      <alignment horizontal="center" vertical="center" wrapText="1"/>
    </xf>
    <xf numFmtId="0" fontId="49" fillId="25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50" fillId="10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0" fillId="0" borderId="11" xfId="0" applyBorder="1"/>
    <xf numFmtId="3" fontId="8" fillId="0" borderId="1" xfId="1" applyNumberFormat="1" applyFont="1" applyBorder="1" applyAlignment="1">
      <alignment vertical="center" wrapText="1"/>
    </xf>
    <xf numFmtId="3" fontId="7" fillId="0" borderId="1" xfId="1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/>
    </xf>
    <xf numFmtId="3" fontId="8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17" fillId="21" borderId="1" xfId="0" applyNumberFormat="1" applyFont="1" applyFill="1" applyBorder="1" applyAlignment="1">
      <alignment horizontal="right" vertical="center"/>
    </xf>
    <xf numFmtId="3" fontId="17" fillId="10" borderId="1" xfId="0" applyNumberFormat="1" applyFont="1" applyFill="1" applyBorder="1" applyAlignment="1">
      <alignment horizontal="right" vertical="center"/>
    </xf>
    <xf numFmtId="3" fontId="61" fillId="10" borderId="1" xfId="0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3" fontId="8" fillId="0" borderId="1" xfId="1" applyNumberFormat="1" applyFont="1" applyBorder="1" applyAlignment="1">
      <alignment horizontal="right" vertical="center" wrapText="1"/>
    </xf>
    <xf numFmtId="3" fontId="8" fillId="2" borderId="1" xfId="1" applyNumberFormat="1" applyFont="1" applyFill="1" applyBorder="1" applyAlignment="1">
      <alignment horizontal="right" vertical="center" wrapText="1"/>
    </xf>
    <xf numFmtId="3" fontId="7" fillId="0" borderId="1" xfId="1" applyNumberFormat="1" applyFont="1" applyBorder="1" applyAlignment="1">
      <alignment horizontal="righ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0" fontId="8" fillId="6" borderId="0" xfId="6" applyFont="1" applyFill="1" applyAlignment="1">
      <alignment vertical="top"/>
    </xf>
    <xf numFmtId="49" fontId="8" fillId="6" borderId="0" xfId="6" applyNumberFormat="1" applyFont="1" applyFill="1" applyAlignment="1">
      <alignment vertical="top"/>
    </xf>
    <xf numFmtId="3" fontId="8" fillId="6" borderId="0" xfId="6" applyNumberFormat="1" applyFont="1" applyFill="1" applyAlignment="1">
      <alignment vertical="top"/>
    </xf>
    <xf numFmtId="0" fontId="64" fillId="6" borderId="0" xfId="6" applyFont="1" applyFill="1" applyAlignment="1">
      <alignment vertical="top"/>
    </xf>
    <xf numFmtId="0" fontId="7" fillId="6" borderId="0" xfId="6" applyFont="1" applyFill="1" applyAlignment="1">
      <alignment vertical="top"/>
    </xf>
    <xf numFmtId="3" fontId="61" fillId="21" borderId="1" xfId="0" applyNumberFormat="1" applyFont="1" applyFill="1" applyBorder="1" applyAlignment="1">
      <alignment horizontal="right" vertical="center"/>
    </xf>
    <xf numFmtId="3" fontId="25" fillId="10" borderId="1" xfId="0" applyNumberFormat="1" applyFont="1" applyFill="1" applyBorder="1" applyAlignment="1">
      <alignment horizontal="right" vertical="center"/>
    </xf>
    <xf numFmtId="3" fontId="24" fillId="10" borderId="1" xfId="0" applyNumberFormat="1" applyFont="1" applyFill="1" applyBorder="1" applyAlignment="1">
      <alignment horizontal="right" vertical="center"/>
    </xf>
    <xf numFmtId="3" fontId="25" fillId="10" borderId="1" xfId="1" applyNumberFormat="1" applyFont="1" applyFill="1" applyBorder="1" applyAlignment="1">
      <alignment horizontal="right" vertical="center" wrapText="1"/>
    </xf>
    <xf numFmtId="49" fontId="28" fillId="10" borderId="1" xfId="0" applyNumberFormat="1" applyFont="1" applyFill="1" applyBorder="1" applyAlignment="1">
      <alignment horizontal="center" vertical="center"/>
    </xf>
    <xf numFmtId="49" fontId="28" fillId="10" borderId="1" xfId="0" applyNumberFormat="1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center" vertical="top"/>
    </xf>
    <xf numFmtId="0" fontId="3" fillId="10" borderId="9" xfId="0" applyFont="1" applyFill="1" applyBorder="1" applyAlignment="1">
      <alignment horizontal="left" vertical="top" wrapText="1"/>
    </xf>
    <xf numFmtId="0" fontId="5" fillId="10" borderId="11" xfId="0" applyFont="1" applyFill="1" applyBorder="1" applyAlignment="1">
      <alignment horizontal="center" vertical="top" wrapText="1"/>
    </xf>
    <xf numFmtId="0" fontId="44" fillId="10" borderId="1" xfId="0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3" fontId="27" fillId="10" borderId="1" xfId="0" applyNumberFormat="1" applyFont="1" applyFill="1" applyBorder="1" applyAlignment="1">
      <alignment horizontal="right" vertical="center"/>
    </xf>
    <xf numFmtId="3" fontId="44" fillId="10" borderId="1" xfId="0" applyNumberFormat="1" applyFont="1" applyFill="1" applyBorder="1" applyAlignment="1">
      <alignment horizontal="right" vertical="center"/>
    </xf>
    <xf numFmtId="3" fontId="36" fillId="10" borderId="1" xfId="0" applyNumberFormat="1" applyFont="1" applyFill="1" applyBorder="1" applyAlignment="1">
      <alignment horizontal="right" vertical="center"/>
    </xf>
    <xf numFmtId="3" fontId="46" fillId="10" borderId="1" xfId="0" applyNumberFormat="1" applyFont="1" applyFill="1" applyBorder="1" applyAlignment="1">
      <alignment horizontal="right" vertical="center"/>
    </xf>
    <xf numFmtId="3" fontId="47" fillId="10" borderId="1" xfId="0" applyNumberFormat="1" applyFont="1" applyFill="1" applyBorder="1" applyAlignment="1">
      <alignment horizontal="right" vertical="center"/>
    </xf>
    <xf numFmtId="3" fontId="62" fillId="9" borderId="1" xfId="0" applyNumberFormat="1" applyFont="1" applyFill="1" applyBorder="1" applyAlignment="1">
      <alignment horizontal="right" vertical="center"/>
    </xf>
    <xf numFmtId="3" fontId="61" fillId="9" borderId="1" xfId="0" applyNumberFormat="1" applyFont="1" applyFill="1" applyBorder="1" applyAlignment="1">
      <alignment horizontal="right" vertical="center"/>
    </xf>
    <xf numFmtId="3" fontId="36" fillId="9" borderId="1" xfId="0" applyNumberFormat="1" applyFont="1" applyFill="1" applyBorder="1" applyAlignment="1">
      <alignment horizontal="right" vertical="center"/>
    </xf>
    <xf numFmtId="3" fontId="20" fillId="9" borderId="1" xfId="0" applyNumberFormat="1" applyFont="1" applyFill="1" applyBorder="1" applyAlignment="1">
      <alignment horizontal="right" vertical="center"/>
    </xf>
    <xf numFmtId="3" fontId="62" fillId="10" borderId="1" xfId="0" applyNumberFormat="1" applyFont="1" applyFill="1" applyBorder="1" applyAlignment="1">
      <alignment horizontal="right" vertical="center"/>
    </xf>
    <xf numFmtId="3" fontId="36" fillId="0" borderId="1" xfId="0" applyNumberFormat="1" applyFont="1" applyFill="1" applyBorder="1" applyAlignment="1">
      <alignment horizontal="right" vertical="center"/>
    </xf>
    <xf numFmtId="3" fontId="44" fillId="9" borderId="1" xfId="0" applyNumberFormat="1" applyFont="1" applyFill="1" applyBorder="1" applyAlignment="1">
      <alignment horizontal="right" vertical="center"/>
    </xf>
    <xf numFmtId="3" fontId="20" fillId="0" borderId="1" xfId="0" applyNumberFormat="1" applyFont="1" applyFill="1" applyBorder="1" applyAlignment="1">
      <alignment horizontal="right" vertical="center"/>
    </xf>
    <xf numFmtId="3" fontId="20" fillId="10" borderId="1" xfId="0" applyNumberFormat="1" applyFont="1" applyFill="1" applyBorder="1" applyAlignment="1">
      <alignment horizontal="right" vertical="center"/>
    </xf>
    <xf numFmtId="3" fontId="27" fillId="9" borderId="1" xfId="0" applyNumberFormat="1" applyFont="1" applyFill="1" applyBorder="1" applyAlignment="1">
      <alignment horizontal="right" vertical="center"/>
    </xf>
    <xf numFmtId="3" fontId="17" fillId="9" borderId="1" xfId="0" applyNumberFormat="1" applyFont="1" applyFill="1" applyBorder="1" applyAlignment="1">
      <alignment horizontal="right" vertical="center"/>
    </xf>
    <xf numFmtId="3" fontId="45" fillId="18" borderId="1" xfId="0" applyNumberFormat="1" applyFont="1" applyFill="1" applyBorder="1" applyAlignment="1">
      <alignment horizontal="right" vertical="center"/>
    </xf>
    <xf numFmtId="3" fontId="27" fillId="13" borderId="1" xfId="0" applyNumberFormat="1" applyFont="1" applyFill="1" applyBorder="1" applyAlignment="1">
      <alignment horizontal="right" vertical="center"/>
    </xf>
    <xf numFmtId="3" fontId="44" fillId="13" borderId="1" xfId="0" applyNumberFormat="1" applyFont="1" applyFill="1" applyBorder="1" applyAlignment="1">
      <alignment horizontal="right" vertical="center"/>
    </xf>
    <xf numFmtId="3" fontId="17" fillId="13" borderId="1" xfId="0" applyNumberFormat="1" applyFont="1" applyFill="1" applyBorder="1" applyAlignment="1">
      <alignment horizontal="right" vertical="center"/>
    </xf>
    <xf numFmtId="3" fontId="51" fillId="19" borderId="1" xfId="0" applyNumberFormat="1" applyFont="1" applyFill="1" applyBorder="1" applyAlignment="1">
      <alignment horizontal="right" vertical="center"/>
    </xf>
    <xf numFmtId="0" fontId="15" fillId="0" borderId="0" xfId="6" applyFont="1" applyAlignment="1">
      <alignment horizontal="left" vertical="top"/>
    </xf>
    <xf numFmtId="0" fontId="53" fillId="0" borderId="1" xfId="6" applyFont="1" applyBorder="1" applyAlignment="1">
      <alignment horizontal="left" vertical="top" wrapText="1"/>
    </xf>
    <xf numFmtId="49" fontId="52" fillId="0" borderId="1" xfId="6" applyNumberFormat="1" applyFont="1" applyBorder="1" applyAlignment="1">
      <alignment horizontal="center" vertical="top" wrapText="1"/>
    </xf>
    <xf numFmtId="3" fontId="52" fillId="0" borderId="1" xfId="6" applyNumberFormat="1" applyFont="1" applyBorder="1" applyAlignment="1">
      <alignment vertical="top" wrapText="1"/>
    </xf>
    <xf numFmtId="3" fontId="65" fillId="0" borderId="1" xfId="6" applyNumberFormat="1" applyFont="1" applyBorder="1" applyAlignment="1">
      <alignment vertical="top" wrapText="1"/>
    </xf>
    <xf numFmtId="0" fontId="66" fillId="0" borderId="1" xfId="6" applyFont="1" applyBorder="1" applyAlignment="1">
      <alignment horizontal="left" vertical="top" wrapText="1"/>
    </xf>
    <xf numFmtId="49" fontId="67" fillId="0" borderId="1" xfId="6" applyNumberFormat="1" applyFont="1" applyBorder="1" applyAlignment="1">
      <alignment horizontal="center" vertical="top"/>
    </xf>
    <xf numFmtId="3" fontId="67" fillId="0" borderId="1" xfId="6" applyNumberFormat="1" applyFont="1" applyBorder="1" applyAlignment="1">
      <alignment vertical="top" wrapText="1"/>
    </xf>
    <xf numFmtId="49" fontId="67" fillId="0" borderId="1" xfId="6" applyNumberFormat="1" applyFont="1" applyBorder="1" applyAlignment="1">
      <alignment horizontal="center" vertical="top" wrapText="1"/>
    </xf>
    <xf numFmtId="3" fontId="15" fillId="0" borderId="1" xfId="6" applyNumberFormat="1" applyFont="1" applyBorder="1" applyAlignment="1">
      <alignment vertical="top" wrapText="1"/>
    </xf>
    <xf numFmtId="3" fontId="52" fillId="10" borderId="1" xfId="6" applyNumberFormat="1" applyFont="1" applyFill="1" applyBorder="1" applyAlignment="1">
      <alignment vertical="top" wrapText="1"/>
    </xf>
    <xf numFmtId="0" fontId="53" fillId="21" borderId="1" xfId="6" applyFont="1" applyFill="1" applyBorder="1" applyAlignment="1">
      <alignment horizontal="left" vertical="top" wrapText="1"/>
    </xf>
    <xf numFmtId="166" fontId="52" fillId="21" borderId="1" xfId="6" applyNumberFormat="1" applyFont="1" applyFill="1" applyBorder="1" applyAlignment="1">
      <alignment horizontal="center" vertical="top" wrapText="1"/>
    </xf>
    <xf numFmtId="3" fontId="52" fillId="21" borderId="1" xfId="6" applyNumberFormat="1" applyFont="1" applyFill="1" applyBorder="1" applyAlignment="1">
      <alignment vertical="top" wrapText="1"/>
    </xf>
    <xf numFmtId="0" fontId="15" fillId="6" borderId="0" xfId="6" applyFont="1" applyFill="1" applyAlignment="1">
      <alignment horizontal="left" vertical="top"/>
    </xf>
    <xf numFmtId="166" fontId="15" fillId="6" borderId="0" xfId="6" applyNumberFormat="1" applyFont="1" applyFill="1" applyAlignment="1">
      <alignment horizontal="center" vertical="top"/>
    </xf>
    <xf numFmtId="0" fontId="15" fillId="6" borderId="0" xfId="6" applyFont="1" applyFill="1" applyAlignment="1">
      <alignment horizontal="center" vertical="top"/>
    </xf>
    <xf numFmtId="0" fontId="15" fillId="6" borderId="0" xfId="6" applyFont="1" applyFill="1" applyAlignment="1">
      <alignment vertical="top"/>
    </xf>
    <xf numFmtId="0" fontId="3" fillId="6" borderId="0" xfId="6" applyFont="1" applyFill="1" applyAlignment="1">
      <alignment vertical="top"/>
    </xf>
    <xf numFmtId="49" fontId="15" fillId="0" borderId="0" xfId="6" applyNumberFormat="1" applyFont="1" applyAlignment="1">
      <alignment horizontal="justify" vertical="top"/>
    </xf>
    <xf numFmtId="49" fontId="52" fillId="0" borderId="4" xfId="6" applyNumberFormat="1" applyFont="1" applyBorder="1" applyAlignment="1">
      <alignment horizontal="left" vertical="top" wrapText="1"/>
    </xf>
    <xf numFmtId="49" fontId="67" fillId="0" borderId="4" xfId="6" applyNumberFormat="1" applyFont="1" applyBorder="1" applyAlignment="1">
      <alignment horizontal="right" vertical="top" wrapText="1"/>
    </xf>
    <xf numFmtId="49" fontId="15" fillId="0" borderId="4" xfId="6" applyNumberFormat="1" applyFont="1" applyBorder="1" applyAlignment="1">
      <alignment horizontal="right" vertical="top" wrapText="1"/>
    </xf>
    <xf numFmtId="49" fontId="67" fillId="0" borderId="4" xfId="6" applyNumberFormat="1" applyFont="1" applyBorder="1" applyAlignment="1">
      <alignment horizontal="left" vertical="top" wrapText="1"/>
    </xf>
    <xf numFmtId="49" fontId="15" fillId="0" borderId="4" xfId="6" applyNumberFormat="1" applyFont="1" applyBorder="1" applyAlignment="1">
      <alignment horizontal="left" vertical="top" wrapText="1"/>
    </xf>
    <xf numFmtId="49" fontId="52" fillId="0" borderId="4" xfId="6" applyNumberFormat="1" applyFont="1" applyBorder="1" applyAlignment="1">
      <alignment horizontal="right" vertical="top" wrapText="1"/>
    </xf>
    <xf numFmtId="0" fontId="15" fillId="15" borderId="0" xfId="0" applyFont="1" applyFill="1" applyAlignment="1" applyProtection="1">
      <alignment horizontal="center" vertical="center" wrapText="1"/>
      <protection locked="0"/>
    </xf>
    <xf numFmtId="0" fontId="15" fillId="15" borderId="0" xfId="0" applyFont="1" applyFill="1" applyAlignment="1" applyProtection="1">
      <alignment horizontal="center" wrapText="1"/>
      <protection locked="0"/>
    </xf>
    <xf numFmtId="0" fontId="68" fillId="0" borderId="0" xfId="0" applyFont="1" applyAlignment="1">
      <alignment wrapText="1"/>
    </xf>
    <xf numFmtId="0" fontId="68" fillId="0" borderId="0" xfId="0" applyFont="1" applyAlignment="1">
      <alignment horizontal="center" vertical="center" wrapText="1"/>
    </xf>
    <xf numFmtId="49" fontId="52" fillId="0" borderId="1" xfId="0" applyNumberFormat="1" applyFont="1" applyBorder="1" applyAlignment="1">
      <alignment horizontal="center" vertical="center" wrapText="1"/>
    </xf>
    <xf numFmtId="3" fontId="52" fillId="0" borderId="1" xfId="0" applyNumberFormat="1" applyFont="1" applyBorder="1" applyAlignment="1">
      <alignment horizontal="right" vertical="center" wrapText="1"/>
    </xf>
    <xf numFmtId="3" fontId="65" fillId="0" borderId="1" xfId="0" applyNumberFormat="1" applyFont="1" applyBorder="1" applyAlignment="1">
      <alignment horizontal="right" vertical="center" wrapText="1"/>
    </xf>
    <xf numFmtId="3" fontId="52" fillId="0" borderId="11" xfId="0" applyNumberFormat="1" applyFont="1" applyBorder="1" applyAlignment="1">
      <alignment horizontal="right" vertical="center" wrapText="1"/>
    </xf>
    <xf numFmtId="49" fontId="69" fillId="0" borderId="1" xfId="0" applyNumberFormat="1" applyFont="1" applyBorder="1" applyAlignment="1">
      <alignment horizontal="center" vertical="center"/>
    </xf>
    <xf numFmtId="3" fontId="67" fillId="0" borderId="1" xfId="0" applyNumberFormat="1" applyFont="1" applyBorder="1" applyAlignment="1">
      <alignment horizontal="right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3" fontId="67" fillId="0" borderId="11" xfId="0" applyNumberFormat="1" applyFont="1" applyBorder="1" applyAlignment="1">
      <alignment horizontal="right" vertical="center" wrapText="1"/>
    </xf>
    <xf numFmtId="3" fontId="65" fillId="0" borderId="11" xfId="0" applyNumberFormat="1" applyFont="1" applyBorder="1" applyAlignment="1">
      <alignment horizontal="right" vertical="center" wrapText="1"/>
    </xf>
    <xf numFmtId="0" fontId="68" fillId="6" borderId="0" xfId="0" applyFont="1" applyFill="1" applyAlignment="1"/>
    <xf numFmtId="0" fontId="68" fillId="6" borderId="0" xfId="0" applyFont="1" applyFill="1" applyAlignment="1">
      <alignment horizontal="center" vertical="center"/>
    </xf>
    <xf numFmtId="0" fontId="68" fillId="6" borderId="0" xfId="0" applyFont="1" applyFill="1"/>
    <xf numFmtId="3" fontId="3" fillId="5" borderId="0" xfId="0" applyNumberFormat="1" applyFont="1" applyFill="1"/>
    <xf numFmtId="3" fontId="45" fillId="17" borderId="1" xfId="0" applyNumberFormat="1" applyFont="1" applyFill="1" applyBorder="1" applyAlignment="1">
      <alignment horizontal="right" vertical="center"/>
    </xf>
    <xf numFmtId="3" fontId="62" fillId="21" borderId="1" xfId="0" applyNumberFormat="1" applyFont="1" applyFill="1" applyBorder="1" applyAlignment="1">
      <alignment horizontal="right" vertical="center"/>
    </xf>
    <xf numFmtId="3" fontId="62" fillId="0" borderId="1" xfId="0" applyNumberFormat="1" applyFont="1" applyFill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61" fillId="0" borderId="1" xfId="0" applyNumberFormat="1" applyFont="1" applyFill="1" applyBorder="1" applyAlignment="1">
      <alignment horizontal="right" vertical="center"/>
    </xf>
    <xf numFmtId="3" fontId="61" fillId="24" borderId="1" xfId="0" applyNumberFormat="1" applyFont="1" applyFill="1" applyBorder="1" applyAlignment="1">
      <alignment horizontal="right" vertical="center"/>
    </xf>
    <xf numFmtId="3" fontId="46" fillId="9" borderId="1" xfId="0" applyNumberFormat="1" applyFont="1" applyFill="1" applyBorder="1" applyAlignment="1">
      <alignment horizontal="right" vertical="center"/>
    </xf>
    <xf numFmtId="3" fontId="62" fillId="24" borderId="1" xfId="0" applyNumberFormat="1" applyFont="1" applyFill="1" applyBorder="1" applyAlignment="1">
      <alignment horizontal="right" vertical="center"/>
    </xf>
    <xf numFmtId="3" fontId="46" fillId="13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61" fillId="13" borderId="1" xfId="0" applyNumberFormat="1" applyFont="1" applyFill="1" applyBorder="1" applyAlignment="1">
      <alignment horizontal="right" vertical="center"/>
    </xf>
    <xf numFmtId="3" fontId="41" fillId="0" borderId="1" xfId="1" applyNumberFormat="1" applyFont="1" applyBorder="1" applyAlignment="1">
      <alignment horizontal="right" vertical="center"/>
    </xf>
    <xf numFmtId="0" fontId="29" fillId="10" borderId="0" xfId="0" applyFont="1" applyFill="1" applyAlignment="1">
      <alignment horizontal="center"/>
    </xf>
    <xf numFmtId="0" fontId="24" fillId="10" borderId="0" xfId="0" applyFont="1" applyFill="1" applyAlignment="1">
      <alignment horizontal="left"/>
    </xf>
    <xf numFmtId="0" fontId="24" fillId="10" borderId="0" xfId="0" applyFont="1" applyFill="1" applyAlignment="1">
      <alignment horizontal="center"/>
    </xf>
    <xf numFmtId="0" fontId="56" fillId="12" borderId="0" xfId="0" applyFont="1" applyFill="1"/>
    <xf numFmtId="0" fontId="37" fillId="10" borderId="0" xfId="0" applyFont="1" applyFill="1" applyAlignment="1">
      <alignment horizontal="left" vertical="center" wrapText="1"/>
    </xf>
    <xf numFmtId="0" fontId="37" fillId="10" borderId="0" xfId="0" applyFont="1" applyFill="1" applyAlignment="1">
      <alignment horizontal="center" vertical="center" wrapText="1"/>
    </xf>
    <xf numFmtId="49" fontId="71" fillId="10" borderId="1" xfId="0" applyNumberFormat="1" applyFont="1" applyFill="1" applyBorder="1" applyAlignment="1">
      <alignment horizontal="center" vertical="center" textRotation="90"/>
    </xf>
    <xf numFmtId="49" fontId="71" fillId="10" borderId="1" xfId="0" applyNumberFormat="1" applyFont="1" applyFill="1" applyBorder="1" applyAlignment="1">
      <alignment horizontal="center" vertical="center" textRotation="90" wrapText="1"/>
    </xf>
    <xf numFmtId="49" fontId="71" fillId="10" borderId="1" xfId="0" applyNumberFormat="1" applyFont="1" applyFill="1" applyBorder="1" applyAlignment="1">
      <alignment horizontal="left" vertical="center" textRotation="90"/>
    </xf>
    <xf numFmtId="3" fontId="41" fillId="10" borderId="1" xfId="0" applyNumberFormat="1" applyFont="1" applyFill="1" applyBorder="1" applyAlignment="1">
      <alignment horizontal="right" vertical="center"/>
    </xf>
    <xf numFmtId="0" fontId="28" fillId="3" borderId="0" xfId="0" applyFont="1" applyFill="1"/>
    <xf numFmtId="3" fontId="34" fillId="0" borderId="1" xfId="0" applyNumberFormat="1" applyFont="1" applyBorder="1" applyAlignment="1">
      <alignment horizontal="right" vertical="center"/>
    </xf>
    <xf numFmtId="0" fontId="56" fillId="0" borderId="0" xfId="0" applyFont="1"/>
    <xf numFmtId="0" fontId="5" fillId="0" borderId="29" xfId="0" applyFont="1" applyBorder="1" applyAlignment="1">
      <alignment horizontal="center" vertical="top"/>
    </xf>
    <xf numFmtId="0" fontId="17" fillId="27" borderId="0" xfId="0" applyFont="1" applyFill="1"/>
    <xf numFmtId="0" fontId="56" fillId="28" borderId="0" xfId="0" applyFont="1" applyFill="1"/>
    <xf numFmtId="0" fontId="17" fillId="27" borderId="0" xfId="0" applyFont="1" applyFill="1" applyAlignment="1">
      <alignment horizontal="center" vertical="center" wrapText="1"/>
    </xf>
    <xf numFmtId="0" fontId="21" fillId="27" borderId="0" xfId="0" applyFont="1" applyFill="1"/>
    <xf numFmtId="0" fontId="43" fillId="27" borderId="0" xfId="0" applyFont="1" applyFill="1"/>
    <xf numFmtId="0" fontId="44" fillId="27" borderId="0" xfId="0" applyFont="1" applyFill="1"/>
    <xf numFmtId="3" fontId="20" fillId="21" borderId="1" xfId="0" applyNumberFormat="1" applyFont="1" applyFill="1" applyBorder="1" applyAlignment="1">
      <alignment horizontal="right" vertical="center"/>
    </xf>
    <xf numFmtId="3" fontId="20" fillId="24" borderId="1" xfId="0" applyNumberFormat="1" applyFont="1" applyFill="1" applyBorder="1" applyAlignment="1">
      <alignment horizontal="right" vertical="center"/>
    </xf>
    <xf numFmtId="3" fontId="17" fillId="24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 wrapText="1"/>
    </xf>
    <xf numFmtId="0" fontId="72" fillId="6" borderId="0" xfId="0" applyFont="1" applyFill="1"/>
    <xf numFmtId="49" fontId="73" fillId="0" borderId="1" xfId="0" applyNumberFormat="1" applyFont="1" applyBorder="1" applyAlignment="1">
      <alignment horizontal="center" vertical="center"/>
    </xf>
    <xf numFmtId="3" fontId="31" fillId="0" borderId="17" xfId="0" applyNumberFormat="1" applyFont="1" applyFill="1" applyBorder="1" applyAlignment="1">
      <alignment horizontal="center" vertical="center" wrapText="1"/>
    </xf>
    <xf numFmtId="3" fontId="31" fillId="21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/>
    </xf>
    <xf numFmtId="3" fontId="30" fillId="0" borderId="0" xfId="0" applyNumberFormat="1" applyFont="1" applyAlignment="1">
      <alignment horizontal="center" vertical="center" wrapText="1"/>
    </xf>
    <xf numFmtId="0" fontId="52" fillId="0" borderId="0" xfId="0" applyFont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55" fillId="5" borderId="0" xfId="0" applyFont="1" applyFill="1"/>
    <xf numFmtId="0" fontId="52" fillId="0" borderId="0" xfId="0" applyFont="1"/>
    <xf numFmtId="0" fontId="15" fillId="0" borderId="0" xfId="0" applyFont="1"/>
    <xf numFmtId="49" fontId="15" fillId="0" borderId="0" xfId="0" applyNumberFormat="1" applyFont="1"/>
    <xf numFmtId="3" fontId="52" fillId="25" borderId="1" xfId="0" applyNumberFormat="1" applyFont="1" applyFill="1" applyBorder="1"/>
    <xf numFmtId="3" fontId="15" fillId="0" borderId="1" xfId="0" applyNumberFormat="1" applyFont="1" applyBorder="1"/>
    <xf numFmtId="0" fontId="53" fillId="25" borderId="1" xfId="0" applyFont="1" applyFill="1" applyBorder="1" applyAlignment="1">
      <alignment horizontal="left" vertical="top" wrapText="1"/>
    </xf>
    <xf numFmtId="3" fontId="55" fillId="0" borderId="1" xfId="0" applyNumberFormat="1" applyFont="1" applyBorder="1"/>
    <xf numFmtId="0" fontId="15" fillId="0" borderId="1" xfId="0" applyFont="1" applyBorder="1" applyAlignment="1">
      <alignment horizontal="justify" vertical="top" wrapText="1"/>
    </xf>
    <xf numFmtId="0" fontId="15" fillId="3" borderId="0" xfId="0" applyFont="1" applyFill="1"/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right"/>
    </xf>
    <xf numFmtId="0" fontId="7" fillId="10" borderId="1" xfId="0" applyFont="1" applyFill="1" applyBorder="1" applyAlignment="1">
      <alignment horizontal="left" vertical="center" wrapText="1"/>
    </xf>
    <xf numFmtId="0" fontId="27" fillId="10" borderId="1" xfId="0" applyFont="1" applyFill="1" applyBorder="1" applyAlignment="1">
      <alignment vertical="center" wrapText="1"/>
    </xf>
    <xf numFmtId="0" fontId="55" fillId="0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left" vertical="center" wrapText="1"/>
    </xf>
    <xf numFmtId="0" fontId="56" fillId="0" borderId="0" xfId="0" applyFont="1" applyFill="1"/>
    <xf numFmtId="0" fontId="5" fillId="10" borderId="0" xfId="0" applyFont="1" applyFill="1" applyAlignment="1">
      <alignment horizontal="center" vertical="center" wrapText="1"/>
    </xf>
    <xf numFmtId="49" fontId="69" fillId="10" borderId="1" xfId="0" applyNumberFormat="1" applyFont="1" applyFill="1" applyBorder="1" applyAlignment="1">
      <alignment horizontal="center" vertical="center"/>
    </xf>
    <xf numFmtId="3" fontId="67" fillId="10" borderId="1" xfId="0" applyNumberFormat="1" applyFont="1" applyFill="1" applyBorder="1" applyAlignment="1">
      <alignment horizontal="right" vertical="center" wrapText="1"/>
    </xf>
    <xf numFmtId="0" fontId="3" fillId="10" borderId="6" xfId="0" applyFont="1" applyFill="1" applyBorder="1" applyAlignment="1">
      <alignment horizontal="left" vertical="top" wrapText="1"/>
    </xf>
    <xf numFmtId="49" fontId="5" fillId="10" borderId="6" xfId="0" applyNumberFormat="1" applyFont="1" applyFill="1" applyBorder="1" applyAlignment="1">
      <alignment horizontal="center" vertical="center" wrapText="1"/>
    </xf>
    <xf numFmtId="3" fontId="3" fillId="10" borderId="6" xfId="0" applyNumberFormat="1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2" fontId="5" fillId="10" borderId="6" xfId="0" applyNumberFormat="1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left" vertical="top" wrapText="1"/>
    </xf>
    <xf numFmtId="0" fontId="5" fillId="10" borderId="35" xfId="0" applyFont="1" applyFill="1" applyBorder="1" applyAlignment="1">
      <alignment horizontal="center" vertical="center" wrapText="1"/>
    </xf>
    <xf numFmtId="3" fontId="3" fillId="10" borderId="35" xfId="0" applyNumberFormat="1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left" vertical="top" wrapText="1"/>
    </xf>
    <xf numFmtId="0" fontId="5" fillId="10" borderId="16" xfId="0" applyFont="1" applyFill="1" applyBorder="1" applyAlignment="1">
      <alignment horizontal="center" vertical="center" wrapText="1"/>
    </xf>
    <xf numFmtId="3" fontId="3" fillId="10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9" fontId="5" fillId="10" borderId="16" xfId="0" applyNumberFormat="1" applyFont="1" applyFill="1" applyBorder="1" applyAlignment="1">
      <alignment horizontal="center" vertical="center" wrapText="1"/>
    </xf>
    <xf numFmtId="2" fontId="5" fillId="10" borderId="16" xfId="0" applyNumberFormat="1" applyFont="1" applyFill="1" applyBorder="1" applyAlignment="1">
      <alignment horizontal="center" vertical="center" wrapText="1"/>
    </xf>
    <xf numFmtId="0" fontId="3" fillId="10" borderId="36" xfId="0" applyFont="1" applyFill="1" applyBorder="1" applyAlignment="1">
      <alignment horizontal="center" vertical="center" wrapText="1"/>
    </xf>
    <xf numFmtId="3" fontId="3" fillId="10" borderId="9" xfId="0" applyNumberFormat="1" applyFont="1" applyFill="1" applyBorder="1" applyAlignment="1">
      <alignment horizontal="right" vertical="center" wrapText="1"/>
    </xf>
    <xf numFmtId="3" fontId="5" fillId="8" borderId="9" xfId="0" applyNumberFormat="1" applyFont="1" applyFill="1" applyBorder="1" applyAlignment="1">
      <alignment horizontal="right" vertical="center"/>
    </xf>
    <xf numFmtId="0" fontId="5" fillId="10" borderId="11" xfId="0" applyFont="1" applyFill="1" applyBorder="1" applyAlignment="1">
      <alignment horizontal="center" vertical="center" wrapText="1"/>
    </xf>
    <xf numFmtId="3" fontId="3" fillId="10" borderId="11" xfId="0" applyNumberFormat="1" applyFont="1" applyFill="1" applyBorder="1" applyAlignment="1">
      <alignment horizontal="right" vertical="center" wrapText="1"/>
    </xf>
    <xf numFmtId="3" fontId="5" fillId="8" borderId="11" xfId="0" applyNumberFormat="1" applyFont="1" applyFill="1" applyBorder="1" applyAlignment="1">
      <alignment horizontal="right" vertical="center"/>
    </xf>
    <xf numFmtId="0" fontId="53" fillId="0" borderId="3" xfId="0" applyFont="1" applyBorder="1" applyAlignment="1">
      <alignment horizontal="left" vertical="top" wrapText="1"/>
    </xf>
    <xf numFmtId="3" fontId="52" fillId="0" borderId="22" xfId="0" applyNumberFormat="1" applyFont="1" applyBorder="1" applyAlignment="1">
      <alignment horizontal="right" vertical="center" wrapText="1"/>
    </xf>
    <xf numFmtId="0" fontId="66" fillId="0" borderId="3" xfId="0" applyFont="1" applyBorder="1" applyAlignment="1">
      <alignment horizontal="left" vertical="top" wrapText="1"/>
    </xf>
    <xf numFmtId="3" fontId="15" fillId="0" borderId="22" xfId="0" applyNumberFormat="1" applyFont="1" applyBorder="1" applyAlignment="1">
      <alignment horizontal="right" vertical="center" wrapText="1"/>
    </xf>
    <xf numFmtId="3" fontId="67" fillId="0" borderId="22" xfId="0" applyNumberFormat="1" applyFont="1" applyBorder="1" applyAlignment="1">
      <alignment horizontal="right" vertical="center" wrapText="1"/>
    </xf>
    <xf numFmtId="3" fontId="65" fillId="0" borderId="22" xfId="0" applyNumberFormat="1" applyFont="1" applyBorder="1" applyAlignment="1">
      <alignment horizontal="right" vertical="center" wrapText="1"/>
    </xf>
    <xf numFmtId="0" fontId="66" fillId="0" borderId="13" xfId="0" applyFont="1" applyBorder="1" applyAlignment="1">
      <alignment horizontal="left" vertical="top" wrapText="1"/>
    </xf>
    <xf numFmtId="49" fontId="69" fillId="0" borderId="6" xfId="0" applyNumberFormat="1" applyFont="1" applyBorder="1" applyAlignment="1">
      <alignment horizontal="center" vertical="center"/>
    </xf>
    <xf numFmtId="3" fontId="67" fillId="0" borderId="6" xfId="0" applyNumberFormat="1" applyFont="1" applyBorder="1" applyAlignment="1">
      <alignment horizontal="right" vertical="center" wrapText="1"/>
    </xf>
    <xf numFmtId="3" fontId="67" fillId="0" borderId="8" xfId="0" applyNumberFormat="1" applyFont="1" applyBorder="1" applyAlignment="1">
      <alignment horizontal="right" vertical="center" wrapText="1"/>
    </xf>
    <xf numFmtId="3" fontId="67" fillId="0" borderId="19" xfId="0" applyNumberFormat="1" applyFont="1" applyBorder="1" applyAlignment="1">
      <alignment horizontal="right" vertical="center" wrapText="1"/>
    </xf>
    <xf numFmtId="0" fontId="53" fillId="0" borderId="14" xfId="0" applyFont="1" applyBorder="1" applyAlignment="1">
      <alignment horizontal="left" vertical="top" wrapText="1"/>
    </xf>
    <xf numFmtId="49" fontId="52" fillId="0" borderId="32" xfId="0" applyNumberFormat="1" applyFont="1" applyBorder="1" applyAlignment="1">
      <alignment horizontal="center" vertical="center" wrapText="1"/>
    </xf>
    <xf numFmtId="3" fontId="52" fillId="0" borderId="32" xfId="0" applyNumberFormat="1" applyFont="1" applyBorder="1" applyAlignment="1">
      <alignment horizontal="right" vertical="center" wrapText="1"/>
    </xf>
    <xf numFmtId="3" fontId="52" fillId="0" borderId="20" xfId="0" applyNumberFormat="1" applyFont="1" applyBorder="1" applyAlignment="1">
      <alignment horizontal="right" vertical="center" wrapText="1"/>
    </xf>
    <xf numFmtId="3" fontId="65" fillId="0" borderId="32" xfId="0" applyNumberFormat="1" applyFont="1" applyBorder="1" applyAlignment="1">
      <alignment horizontal="right" vertical="center" wrapText="1"/>
    </xf>
    <xf numFmtId="3" fontId="65" fillId="0" borderId="20" xfId="0" applyNumberFormat="1" applyFont="1" applyBorder="1" applyAlignment="1">
      <alignment horizontal="right" vertical="center" wrapText="1"/>
    </xf>
    <xf numFmtId="0" fontId="53" fillId="21" borderId="14" xfId="0" applyFont="1" applyFill="1" applyBorder="1" applyAlignment="1">
      <alignment wrapText="1"/>
    </xf>
    <xf numFmtId="166" fontId="52" fillId="21" borderId="32" xfId="0" applyNumberFormat="1" applyFont="1" applyFill="1" applyBorder="1" applyAlignment="1">
      <alignment horizontal="center" vertical="center" wrapText="1"/>
    </xf>
    <xf numFmtId="3" fontId="52" fillId="23" borderId="32" xfId="0" applyNumberFormat="1" applyFont="1" applyFill="1" applyBorder="1" applyAlignment="1">
      <alignment horizontal="right" vertical="center"/>
    </xf>
    <xf numFmtId="3" fontId="52" fillId="23" borderId="37" xfId="0" applyNumberFormat="1" applyFont="1" applyFill="1" applyBorder="1"/>
    <xf numFmtId="3" fontId="52" fillId="23" borderId="20" xfId="0" applyNumberFormat="1" applyFont="1" applyFill="1" applyBorder="1"/>
    <xf numFmtId="3" fontId="40" fillId="7" borderId="1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vertical="center"/>
    </xf>
    <xf numFmtId="0" fontId="55" fillId="0" borderId="1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vertical="center"/>
    </xf>
    <xf numFmtId="0" fontId="24" fillId="0" borderId="1" xfId="5" applyFont="1" applyBorder="1" applyAlignment="1">
      <alignment vertical="center" wrapText="1"/>
    </xf>
    <xf numFmtId="0" fontId="24" fillId="0" borderId="1" xfId="5" applyFont="1" applyBorder="1" applyAlignment="1">
      <alignment horizontal="center" vertical="center" wrapText="1"/>
    </xf>
    <xf numFmtId="166" fontId="17" fillId="10" borderId="9" xfId="0" applyNumberFormat="1" applyFont="1" applyFill="1" applyBorder="1" applyAlignment="1">
      <alignment horizontal="center" vertical="center"/>
    </xf>
    <xf numFmtId="2" fontId="3" fillId="10" borderId="1" xfId="0" applyNumberFormat="1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right" vertical="center"/>
    </xf>
    <xf numFmtId="0" fontId="3" fillId="10" borderId="33" xfId="0" applyFont="1" applyFill="1" applyBorder="1" applyAlignment="1">
      <alignment horizontal="left" vertical="top" wrapText="1"/>
    </xf>
    <xf numFmtId="0" fontId="5" fillId="0" borderId="23" xfId="0" applyFont="1" applyBorder="1" applyAlignment="1">
      <alignment horizontal="center" vertical="center"/>
    </xf>
    <xf numFmtId="3" fontId="3" fillId="10" borderId="23" xfId="0" applyNumberFormat="1" applyFont="1" applyFill="1" applyBorder="1" applyAlignment="1">
      <alignment horizontal="center" vertical="center" wrapText="1"/>
    </xf>
    <xf numFmtId="3" fontId="3" fillId="10" borderId="34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/>
    </xf>
    <xf numFmtId="165" fontId="52" fillId="25" borderId="1" xfId="0" applyNumberFormat="1" applyFont="1" applyFill="1" applyBorder="1" applyAlignment="1">
      <alignment horizontal="left" vertical="center" wrapText="1"/>
    </xf>
    <xf numFmtId="0" fontId="52" fillId="25" borderId="1" xfId="0" applyFont="1" applyFill="1" applyBorder="1" applyAlignment="1">
      <alignment vertical="top" wrapText="1"/>
    </xf>
    <xf numFmtId="165" fontId="15" fillId="0" borderId="1" xfId="0" applyNumberFormat="1" applyFont="1" applyBorder="1" applyAlignment="1">
      <alignment horizontal="center" vertical="center" wrapText="1"/>
    </xf>
    <xf numFmtId="0" fontId="54" fillId="0" borderId="1" xfId="0" applyFont="1" applyBorder="1" applyAlignment="1">
      <alignment horizontal="left" vertical="top" wrapText="1"/>
    </xf>
    <xf numFmtId="0" fontId="52" fillId="25" borderId="1" xfId="0" applyFont="1" applyFill="1" applyBorder="1" applyAlignment="1">
      <alignment horizontal="left" vertical="top" wrapText="1"/>
    </xf>
    <xf numFmtId="165" fontId="54" fillId="0" borderId="1" xfId="0" applyNumberFormat="1" applyFont="1" applyBorder="1" applyAlignment="1">
      <alignment horizontal="center" vertical="center" wrapText="1"/>
    </xf>
    <xf numFmtId="3" fontId="52" fillId="21" borderId="1" xfId="0" applyNumberFormat="1" applyFont="1" applyFill="1" applyBorder="1"/>
    <xf numFmtId="3" fontId="52" fillId="10" borderId="1" xfId="0" applyNumberFormat="1" applyFont="1" applyFill="1" applyBorder="1"/>
    <xf numFmtId="0" fontId="52" fillId="0" borderId="1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center" wrapText="1"/>
    </xf>
    <xf numFmtId="165" fontId="52" fillId="25" borderId="1" xfId="0" applyNumberFormat="1" applyFont="1" applyFill="1" applyBorder="1" applyAlignment="1">
      <alignment horizontal="center" vertical="center" wrapText="1"/>
    </xf>
    <xf numFmtId="0" fontId="52" fillId="25" borderId="1" xfId="0" applyFont="1" applyFill="1" applyBorder="1" applyAlignment="1">
      <alignment horizontal="left" vertical="center" wrapText="1"/>
    </xf>
    <xf numFmtId="3" fontId="52" fillId="25" borderId="1" xfId="0" applyNumberFormat="1" applyFont="1" applyFill="1" applyBorder="1" applyAlignment="1">
      <alignment horizontal="center"/>
    </xf>
    <xf numFmtId="3" fontId="52" fillId="25" borderId="1" xfId="0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0" fontId="53" fillId="25" borderId="1" xfId="0" applyFont="1" applyFill="1" applyBorder="1" applyAlignment="1">
      <alignment horizontal="left" vertical="center" wrapText="1"/>
    </xf>
    <xf numFmtId="0" fontId="54" fillId="0" borderId="1" xfId="0" applyFont="1" applyBorder="1" applyAlignment="1">
      <alignment horizontal="left" vertical="center" wrapText="1"/>
    </xf>
    <xf numFmtId="165" fontId="52" fillId="0" borderId="1" xfId="0" applyNumberFormat="1" applyFont="1" applyBorder="1" applyAlignment="1">
      <alignment horizontal="center" vertical="center" wrapText="1"/>
    </xf>
    <xf numFmtId="3" fontId="52" fillId="0" borderId="1" xfId="0" applyNumberFormat="1" applyFont="1" applyBorder="1" applyAlignment="1">
      <alignment horizontal="center"/>
    </xf>
    <xf numFmtId="3" fontId="52" fillId="0" borderId="1" xfId="0" applyNumberFormat="1" applyFont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3" fontId="52" fillId="0" borderId="1" xfId="0" applyNumberFormat="1" applyFont="1" applyBorder="1" applyAlignment="1">
      <alignment horizontal="right" vertical="center"/>
    </xf>
    <xf numFmtId="3" fontId="52" fillId="21" borderId="1" xfId="0" applyNumberFormat="1" applyFont="1" applyFill="1" applyBorder="1" applyAlignment="1">
      <alignment horizontal="center"/>
    </xf>
    <xf numFmtId="3" fontId="52" fillId="21" borderId="1" xfId="0" applyNumberFormat="1" applyFont="1" applyFill="1" applyBorder="1" applyAlignment="1">
      <alignment horizontal="right"/>
    </xf>
    <xf numFmtId="3" fontId="52" fillId="10" borderId="1" xfId="0" applyNumberFormat="1" applyFont="1" applyFill="1" applyBorder="1" applyAlignment="1">
      <alignment horizontal="center"/>
    </xf>
    <xf numFmtId="3" fontId="52" fillId="10" borderId="1" xfId="0" applyNumberFormat="1" applyFont="1" applyFill="1" applyBorder="1" applyAlignment="1">
      <alignment horizontal="right"/>
    </xf>
    <xf numFmtId="0" fontId="7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6" applyFont="1" applyAlignment="1">
      <alignment horizontal="center" vertical="top"/>
    </xf>
    <xf numFmtId="3" fontId="30" fillId="0" borderId="0" xfId="0" applyNumberFormat="1" applyFont="1" applyAlignment="1">
      <alignment horizontal="center"/>
    </xf>
    <xf numFmtId="168" fontId="30" fillId="0" borderId="0" xfId="0" applyNumberFormat="1" applyFont="1" applyAlignment="1">
      <alignment horizontal="center"/>
    </xf>
    <xf numFmtId="0" fontId="31" fillId="0" borderId="0" xfId="0" applyFont="1" applyAlignment="1">
      <alignment horizontal="center" vertical="center"/>
    </xf>
    <xf numFmtId="3" fontId="31" fillId="0" borderId="0" xfId="0" applyNumberFormat="1" applyFont="1" applyAlignment="1">
      <alignment horizontal="center"/>
    </xf>
    <xf numFmtId="4" fontId="0" fillId="0" borderId="0" xfId="0" applyNumberFormat="1"/>
    <xf numFmtId="0" fontId="11" fillId="0" borderId="15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77" fillId="0" borderId="3" xfId="0" applyFont="1" applyBorder="1" applyAlignment="1">
      <alignment horizontal="left" vertical="center" wrapText="1"/>
    </xf>
    <xf numFmtId="0" fontId="78" fillId="0" borderId="0" xfId="0" applyFont="1"/>
    <xf numFmtId="168" fontId="17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5" fillId="0" borderId="3" xfId="0" applyFont="1" applyFill="1" applyBorder="1" applyAlignment="1">
      <alignment horizontal="left" vertical="center" wrapText="1"/>
    </xf>
    <xf numFmtId="3" fontId="55" fillId="0" borderId="1" xfId="0" applyNumberFormat="1" applyFont="1" applyFill="1" applyBorder="1" applyAlignment="1">
      <alignment horizontal="center" vertical="center" wrapText="1"/>
    </xf>
    <xf numFmtId="0" fontId="79" fillId="21" borderId="3" xfId="0" applyFont="1" applyFill="1" applyBorder="1" applyAlignment="1">
      <alignment horizontal="left" vertical="center" wrapText="1"/>
    </xf>
    <xf numFmtId="3" fontId="79" fillId="21" borderId="1" xfId="0" applyNumberFormat="1" applyFont="1" applyFill="1" applyBorder="1" applyAlignment="1">
      <alignment horizontal="center" vertical="center" wrapText="1"/>
    </xf>
    <xf numFmtId="3" fontId="55" fillId="0" borderId="1" xfId="0" applyNumberFormat="1" applyFont="1" applyFill="1" applyBorder="1" applyAlignment="1">
      <alignment horizontal="center" vertical="center"/>
    </xf>
    <xf numFmtId="0" fontId="55" fillId="10" borderId="3" xfId="0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left" vertical="center" wrapText="1"/>
    </xf>
    <xf numFmtId="3" fontId="80" fillId="0" borderId="1" xfId="0" applyNumberFormat="1" applyFont="1" applyFill="1" applyBorder="1" applyAlignment="1">
      <alignment horizontal="center" vertical="center" wrapText="1"/>
    </xf>
    <xf numFmtId="0" fontId="81" fillId="21" borderId="3" xfId="0" applyFont="1" applyFill="1" applyBorder="1" applyAlignment="1">
      <alignment horizontal="left" vertical="center" wrapText="1"/>
    </xf>
    <xf numFmtId="0" fontId="81" fillId="21" borderId="24" xfId="0" applyFont="1" applyFill="1" applyBorder="1" applyAlignment="1">
      <alignment horizontal="left" vertical="center" wrapText="1"/>
    </xf>
    <xf numFmtId="0" fontId="55" fillId="0" borderId="0" xfId="0" applyFont="1" applyAlignment="1">
      <alignment horizontal="center" vertical="center"/>
    </xf>
    <xf numFmtId="3" fontId="55" fillId="0" borderId="0" xfId="0" applyNumberFormat="1" applyFont="1" applyAlignment="1">
      <alignment horizontal="center" vertical="center"/>
    </xf>
    <xf numFmtId="168" fontId="31" fillId="0" borderId="17" xfId="0" applyNumberFormat="1" applyFont="1" applyFill="1" applyBorder="1" applyAlignment="1">
      <alignment horizontal="center" vertical="center" wrapText="1"/>
    </xf>
    <xf numFmtId="168" fontId="31" fillId="21" borderId="1" xfId="0" applyNumberFormat="1" applyFont="1" applyFill="1" applyBorder="1" applyAlignment="1">
      <alignment horizontal="center" vertical="center" wrapText="1"/>
    </xf>
    <xf numFmtId="168" fontId="30" fillId="0" borderId="1" xfId="0" applyNumberFormat="1" applyFont="1" applyFill="1" applyBorder="1" applyAlignment="1">
      <alignment horizontal="center" vertical="center"/>
    </xf>
    <xf numFmtId="168" fontId="30" fillId="0" borderId="1" xfId="0" applyNumberFormat="1" applyFont="1" applyFill="1" applyBorder="1" applyAlignment="1">
      <alignment horizontal="center" vertical="center" wrapText="1"/>
    </xf>
    <xf numFmtId="168" fontId="55" fillId="0" borderId="1" xfId="0" applyNumberFormat="1" applyFont="1" applyFill="1" applyBorder="1" applyAlignment="1">
      <alignment horizontal="center" vertical="center" wrapText="1"/>
    </xf>
    <xf numFmtId="168" fontId="79" fillId="21" borderId="1" xfId="0" applyNumberFormat="1" applyFont="1" applyFill="1" applyBorder="1" applyAlignment="1">
      <alignment horizontal="center" vertical="center" wrapText="1"/>
    </xf>
    <xf numFmtId="168" fontId="55" fillId="0" borderId="1" xfId="0" applyNumberFormat="1" applyFont="1" applyFill="1" applyBorder="1" applyAlignment="1">
      <alignment horizontal="center" vertical="center"/>
    </xf>
    <xf numFmtId="168" fontId="80" fillId="0" borderId="1" xfId="0" applyNumberFormat="1" applyFont="1" applyFill="1" applyBorder="1" applyAlignment="1">
      <alignment horizontal="center" vertical="center" wrapText="1"/>
    </xf>
    <xf numFmtId="168" fontId="55" fillId="0" borderId="0" xfId="0" applyNumberFormat="1" applyFont="1" applyAlignment="1">
      <alignment horizontal="center" vertical="center"/>
    </xf>
    <xf numFmtId="168" fontId="30" fillId="0" borderId="0" xfId="0" applyNumberFormat="1" applyFont="1" applyAlignment="1">
      <alignment horizontal="center" vertical="center"/>
    </xf>
    <xf numFmtId="168" fontId="74" fillId="0" borderId="0" xfId="0" applyNumberFormat="1" applyFont="1" applyAlignment="1">
      <alignment horizontal="center" vertical="center"/>
    </xf>
    <xf numFmtId="168" fontId="29" fillId="0" borderId="0" xfId="0" applyNumberFormat="1" applyFont="1"/>
    <xf numFmtId="168" fontId="25" fillId="0" borderId="1" xfId="1" applyNumberFormat="1" applyFont="1" applyBorder="1" applyAlignment="1">
      <alignment horizontal="right" vertical="center"/>
    </xf>
    <xf numFmtId="166" fontId="61" fillId="10" borderId="1" xfId="0" applyNumberFormat="1" applyFont="1" applyFill="1" applyBorder="1" applyAlignment="1">
      <alignment horizontal="center" vertical="center"/>
    </xf>
    <xf numFmtId="168" fontId="43" fillId="17" borderId="1" xfId="0" applyNumberFormat="1" applyFont="1" applyFill="1" applyBorder="1" applyAlignment="1">
      <alignment horizontal="right" vertical="center"/>
    </xf>
    <xf numFmtId="168" fontId="27" fillId="10" borderId="1" xfId="0" applyNumberFormat="1" applyFont="1" applyFill="1" applyBorder="1" applyAlignment="1">
      <alignment horizontal="right" vertical="center"/>
    </xf>
    <xf numFmtId="168" fontId="44" fillId="10" borderId="1" xfId="0" applyNumberFormat="1" applyFont="1" applyFill="1" applyBorder="1" applyAlignment="1">
      <alignment horizontal="right" vertical="center"/>
    </xf>
    <xf numFmtId="168" fontId="36" fillId="10" borderId="1" xfId="0" applyNumberFormat="1" applyFont="1" applyFill="1" applyBorder="1" applyAlignment="1">
      <alignment horizontal="right" vertical="center"/>
    </xf>
    <xf numFmtId="168" fontId="20" fillId="21" borderId="1" xfId="0" applyNumberFormat="1" applyFont="1" applyFill="1" applyBorder="1" applyAlignment="1">
      <alignment horizontal="right" vertical="center"/>
    </xf>
    <xf numFmtId="168" fontId="46" fillId="10" borderId="1" xfId="0" applyNumberFormat="1" applyFont="1" applyFill="1" applyBorder="1" applyAlignment="1">
      <alignment horizontal="right" vertical="center"/>
    </xf>
    <xf numFmtId="168" fontId="47" fillId="10" borderId="1" xfId="0" applyNumberFormat="1" applyFont="1" applyFill="1" applyBorder="1" applyAlignment="1">
      <alignment horizontal="right" vertical="center"/>
    </xf>
    <xf numFmtId="168" fontId="62" fillId="9" borderId="1" xfId="0" applyNumberFormat="1" applyFont="1" applyFill="1" applyBorder="1" applyAlignment="1">
      <alignment horizontal="right" vertical="center"/>
    </xf>
    <xf numFmtId="168" fontId="61" fillId="9" borderId="1" xfId="0" applyNumberFormat="1" applyFont="1" applyFill="1" applyBorder="1" applyAlignment="1">
      <alignment horizontal="right" vertical="center"/>
    </xf>
    <xf numFmtId="168" fontId="20" fillId="24" borderId="1" xfId="0" applyNumberFormat="1" applyFont="1" applyFill="1" applyBorder="1" applyAlignment="1">
      <alignment horizontal="right" vertical="center"/>
    </xf>
    <xf numFmtId="168" fontId="61" fillId="10" borderId="1" xfId="0" applyNumberFormat="1" applyFont="1" applyFill="1" applyBorder="1" applyAlignment="1">
      <alignment horizontal="right" vertical="center"/>
    </xf>
    <xf numFmtId="168" fontId="36" fillId="9" borderId="1" xfId="0" applyNumberFormat="1" applyFont="1" applyFill="1" applyBorder="1" applyAlignment="1">
      <alignment horizontal="right" vertical="center"/>
    </xf>
    <xf numFmtId="168" fontId="20" fillId="9" borderId="1" xfId="0" applyNumberFormat="1" applyFont="1" applyFill="1" applyBorder="1" applyAlignment="1">
      <alignment horizontal="right" vertical="center"/>
    </xf>
    <xf numFmtId="168" fontId="62" fillId="10" borderId="1" xfId="0" applyNumberFormat="1" applyFont="1" applyFill="1" applyBorder="1" applyAlignment="1">
      <alignment horizontal="right" vertical="center"/>
    </xf>
    <xf numFmtId="168" fontId="36" fillId="0" borderId="1" xfId="0" applyNumberFormat="1" applyFont="1" applyFill="1" applyBorder="1" applyAlignment="1">
      <alignment horizontal="right" vertical="center"/>
    </xf>
    <xf numFmtId="168" fontId="20" fillId="10" borderId="1" xfId="0" applyNumberFormat="1" applyFont="1" applyFill="1" applyBorder="1" applyAlignment="1">
      <alignment horizontal="right" vertical="center"/>
    </xf>
    <xf numFmtId="168" fontId="44" fillId="9" borderId="1" xfId="0" applyNumberFormat="1" applyFont="1" applyFill="1" applyBorder="1" applyAlignment="1">
      <alignment horizontal="right" vertical="center"/>
    </xf>
    <xf numFmtId="168" fontId="17" fillId="10" borderId="1" xfId="0" applyNumberFormat="1" applyFont="1" applyFill="1" applyBorder="1" applyAlignment="1">
      <alignment horizontal="right" vertical="center"/>
    </xf>
    <xf numFmtId="168" fontId="17" fillId="21" borderId="1" xfId="0" applyNumberFormat="1" applyFont="1" applyFill="1" applyBorder="1" applyAlignment="1">
      <alignment horizontal="right" vertical="center"/>
    </xf>
    <xf numFmtId="168" fontId="20" fillId="0" borderId="1" xfId="0" applyNumberFormat="1" applyFont="1" applyFill="1" applyBorder="1" applyAlignment="1">
      <alignment horizontal="right" vertical="center"/>
    </xf>
    <xf numFmtId="168" fontId="27" fillId="9" borderId="1" xfId="0" applyNumberFormat="1" applyFont="1" applyFill="1" applyBorder="1" applyAlignment="1">
      <alignment horizontal="right" vertical="center"/>
    </xf>
    <xf numFmtId="168" fontId="61" fillId="21" borderId="1" xfId="0" applyNumberFormat="1" applyFont="1" applyFill="1" applyBorder="1" applyAlignment="1">
      <alignment horizontal="right" vertical="center"/>
    </xf>
    <xf numFmtId="168" fontId="17" fillId="9" borderId="1" xfId="0" applyNumberFormat="1" applyFont="1" applyFill="1" applyBorder="1" applyAlignment="1">
      <alignment horizontal="right" vertical="center"/>
    </xf>
    <xf numFmtId="168" fontId="17" fillId="24" borderId="1" xfId="0" applyNumberFormat="1" applyFont="1" applyFill="1" applyBorder="1" applyAlignment="1">
      <alignment horizontal="right" vertical="center"/>
    </xf>
    <xf numFmtId="168" fontId="45" fillId="18" borderId="1" xfId="0" applyNumberFormat="1" applyFont="1" applyFill="1" applyBorder="1" applyAlignment="1">
      <alignment horizontal="right" vertical="center"/>
    </xf>
    <xf numFmtId="168" fontId="27" fillId="13" borderId="1" xfId="0" applyNumberFormat="1" applyFont="1" applyFill="1" applyBorder="1" applyAlignment="1">
      <alignment horizontal="right" vertical="center"/>
    </xf>
    <xf numFmtId="168" fontId="44" fillId="13" borderId="1" xfId="0" applyNumberFormat="1" applyFont="1" applyFill="1" applyBorder="1" applyAlignment="1">
      <alignment horizontal="right" vertical="center"/>
    </xf>
    <xf numFmtId="168" fontId="17" fillId="13" borderId="1" xfId="0" applyNumberFormat="1" applyFont="1" applyFill="1" applyBorder="1" applyAlignment="1">
      <alignment horizontal="right" vertical="center"/>
    </xf>
    <xf numFmtId="168" fontId="51" fillId="19" borderId="1" xfId="0" applyNumberFormat="1" applyFont="1" applyFill="1" applyBorder="1" applyAlignment="1">
      <alignment horizontal="right" vertical="center"/>
    </xf>
    <xf numFmtId="168" fontId="15" fillId="0" borderId="0" xfId="0" applyNumberFormat="1" applyFont="1" applyAlignment="1">
      <alignment wrapText="1"/>
    </xf>
    <xf numFmtId="168" fontId="52" fillId="0" borderId="1" xfId="0" applyNumberFormat="1" applyFont="1" applyBorder="1" applyAlignment="1">
      <alignment horizontal="center" vertical="center" wrapText="1"/>
    </xf>
    <xf numFmtId="168" fontId="52" fillId="25" borderId="1" xfId="0" applyNumberFormat="1" applyFont="1" applyFill="1" applyBorder="1"/>
    <xf numFmtId="168" fontId="15" fillId="0" borderId="1" xfId="0" applyNumberFormat="1" applyFont="1" applyBorder="1"/>
    <xf numFmtId="168" fontId="55" fillId="0" borderId="1" xfId="0" applyNumberFormat="1" applyFont="1" applyBorder="1"/>
    <xf numFmtId="168" fontId="52" fillId="21" borderId="1" xfId="0" applyNumberFormat="1" applyFont="1" applyFill="1" applyBorder="1"/>
    <xf numFmtId="168" fontId="52" fillId="10" borderId="1" xfId="0" applyNumberFormat="1" applyFont="1" applyFill="1" applyBorder="1"/>
    <xf numFmtId="168" fontId="15" fillId="0" borderId="0" xfId="0" applyNumberFormat="1" applyFont="1"/>
    <xf numFmtId="168" fontId="0" fillId="0" borderId="0" xfId="0" applyNumberFormat="1" applyAlignment="1">
      <alignment horizontal="right"/>
    </xf>
    <xf numFmtId="168" fontId="52" fillId="0" borderId="1" xfId="6" applyNumberFormat="1" applyFont="1" applyBorder="1" applyAlignment="1">
      <alignment vertical="top" wrapText="1"/>
    </xf>
    <xf numFmtId="168" fontId="52" fillId="21" borderId="1" xfId="6" applyNumberFormat="1" applyFont="1" applyFill="1" applyBorder="1" applyAlignment="1">
      <alignment vertical="top" wrapText="1"/>
    </xf>
    <xf numFmtId="168" fontId="15" fillId="6" borderId="0" xfId="6" applyNumberFormat="1" applyFont="1" applyFill="1" applyAlignment="1">
      <alignment vertical="top"/>
    </xf>
    <xf numFmtId="0" fontId="5" fillId="0" borderId="3" xfId="0" applyFont="1" applyBorder="1" applyAlignment="1">
      <alignment wrapText="1"/>
    </xf>
    <xf numFmtId="0" fontId="3" fillId="0" borderId="3" xfId="0" applyFont="1" applyBorder="1" applyAlignment="1">
      <alignment horizontal="left" vertical="top" wrapText="1" indent="3"/>
    </xf>
    <xf numFmtId="0" fontId="3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center" wrapText="1"/>
    </xf>
    <xf numFmtId="168" fontId="15" fillId="0" borderId="11" xfId="6" applyNumberFormat="1" applyFont="1" applyBorder="1" applyAlignment="1">
      <alignment horizontal="center" vertical="top" wrapText="1"/>
    </xf>
    <xf numFmtId="0" fontId="15" fillId="0" borderId="0" xfId="6" applyFont="1" applyBorder="1" applyAlignment="1">
      <alignment horizontal="left" vertical="top"/>
    </xf>
    <xf numFmtId="0" fontId="15" fillId="0" borderId="0" xfId="6" applyFont="1" applyBorder="1" applyAlignment="1">
      <alignment horizontal="center" vertical="top"/>
    </xf>
    <xf numFmtId="0" fontId="15" fillId="0" borderId="0" xfId="6" applyFont="1" applyBorder="1" applyAlignment="1">
      <alignment horizontal="center" vertical="top" wrapText="1"/>
    </xf>
    <xf numFmtId="0" fontId="0" fillId="0" borderId="0" xfId="0" applyAlignment="1"/>
    <xf numFmtId="3" fontId="81" fillId="21" borderId="1" xfId="0" applyNumberFormat="1" applyFont="1" applyFill="1" applyBorder="1" applyAlignment="1">
      <alignment horizontal="center" vertical="center" wrapText="1"/>
    </xf>
    <xf numFmtId="3" fontId="81" fillId="21" borderId="30" xfId="0" applyNumberFormat="1" applyFont="1" applyFill="1" applyBorder="1" applyAlignment="1">
      <alignment horizontal="center" vertical="center" wrapText="1"/>
    </xf>
    <xf numFmtId="168" fontId="81" fillId="21" borderId="1" xfId="0" applyNumberFormat="1" applyFont="1" applyFill="1" applyBorder="1" applyAlignment="1">
      <alignment horizontal="center" vertical="center" wrapText="1"/>
    </xf>
    <xf numFmtId="168" fontId="81" fillId="21" borderId="30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75" fillId="0" borderId="0" xfId="0" applyNumberFormat="1" applyFont="1" applyAlignment="1">
      <alignment horizontal="right"/>
    </xf>
    <xf numFmtId="0" fontId="8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4" fillId="0" borderId="1" xfId="0" applyFont="1" applyBorder="1" applyAlignment="1">
      <alignment horizontal="center" vertical="center" wrapText="1"/>
    </xf>
    <xf numFmtId="168" fontId="24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center" vertical="center" wrapText="1"/>
    </xf>
    <xf numFmtId="0" fontId="29" fillId="10" borderId="0" xfId="0" applyFont="1" applyFill="1" applyAlignment="1">
      <alignment horizontal="center"/>
    </xf>
    <xf numFmtId="0" fontId="24" fillId="10" borderId="0" xfId="0" applyFont="1" applyFill="1" applyAlignment="1">
      <alignment horizontal="right"/>
    </xf>
    <xf numFmtId="0" fontId="24" fillId="10" borderId="1" xfId="0" applyFont="1" applyFill="1" applyBorder="1" applyAlignment="1">
      <alignment horizontal="center" vertical="center" wrapText="1"/>
    </xf>
    <xf numFmtId="0" fontId="25" fillId="10" borderId="0" xfId="0" applyFont="1" applyFill="1" applyAlignment="1">
      <alignment horizontal="center" vertical="center" wrapText="1"/>
    </xf>
    <xf numFmtId="0" fontId="37" fillId="10" borderId="0" xfId="0" applyFont="1" applyFill="1" applyAlignment="1">
      <alignment horizontal="center" vertical="center" wrapText="1"/>
    </xf>
    <xf numFmtId="0" fontId="37" fillId="10" borderId="2" xfId="0" applyFont="1" applyFill="1" applyBorder="1" applyAlignment="1">
      <alignment horizontal="center" vertical="center" wrapText="1"/>
    </xf>
    <xf numFmtId="0" fontId="56" fillId="10" borderId="1" xfId="0" applyFont="1" applyFill="1" applyBorder="1" applyAlignment="1">
      <alignment horizontal="center" wrapText="1"/>
    </xf>
    <xf numFmtId="0" fontId="52" fillId="21" borderId="1" xfId="0" applyFont="1" applyFill="1" applyBorder="1" applyAlignment="1">
      <alignment horizontal="left"/>
    </xf>
    <xf numFmtId="0" fontId="52" fillId="10" borderId="1" xfId="0" applyFont="1" applyFill="1" applyBorder="1" applyAlignment="1">
      <alignment horizontal="left"/>
    </xf>
    <xf numFmtId="4" fontId="30" fillId="0" borderId="0" xfId="0" applyNumberFormat="1" applyFont="1" applyAlignment="1">
      <alignment horizontal="right"/>
    </xf>
    <xf numFmtId="0" fontId="0" fillId="0" borderId="0" xfId="0"/>
    <xf numFmtId="0" fontId="52" fillId="0" borderId="0" xfId="0" applyFont="1" applyAlignment="1">
      <alignment horizontal="center" wrapText="1"/>
    </xf>
    <xf numFmtId="0" fontId="52" fillId="0" borderId="1" xfId="0" applyFont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justify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22" xfId="0" applyFont="1" applyBorder="1"/>
    <xf numFmtId="3" fontId="5" fillId="0" borderId="1" xfId="0" applyNumberFormat="1" applyFont="1" applyBorder="1" applyAlignment="1">
      <alignment horizontal="right" wrapText="1"/>
    </xf>
    <xf numFmtId="3" fontId="82" fillId="0" borderId="1" xfId="0" applyNumberFormat="1" applyFont="1" applyBorder="1" applyAlignment="1">
      <alignment horizontal="right"/>
    </xf>
    <xf numFmtId="3" fontId="82" fillId="0" borderId="2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0" fontId="77" fillId="0" borderId="3" xfId="0" applyFont="1" applyBorder="1" applyAlignment="1">
      <alignment horizontal="left" vertical="top" wrapText="1"/>
    </xf>
    <xf numFmtId="0" fontId="77" fillId="0" borderId="1" xfId="0" applyFont="1" applyBorder="1" applyAlignment="1">
      <alignment horizontal="left" vertical="top" wrapText="1"/>
    </xf>
    <xf numFmtId="0" fontId="77" fillId="0" borderId="22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 wrapText="1"/>
    </xf>
    <xf numFmtId="3" fontId="82" fillId="0" borderId="1" xfId="0" applyNumberFormat="1" applyFont="1" applyBorder="1" applyAlignment="1">
      <alignment horizontal="right" vertical="center"/>
    </xf>
    <xf numFmtId="3" fontId="82" fillId="0" borderId="22" xfId="0" applyNumberFormat="1" applyFont="1" applyBorder="1" applyAlignment="1">
      <alignment horizontal="right" vertical="center"/>
    </xf>
    <xf numFmtId="3" fontId="77" fillId="0" borderId="1" xfId="0" applyNumberFormat="1" applyFont="1" applyBorder="1" applyAlignment="1">
      <alignment horizontal="right" vertical="center" wrapText="1"/>
    </xf>
    <xf numFmtId="3" fontId="76" fillId="0" borderId="1" xfId="0" applyNumberFormat="1" applyFont="1" applyBorder="1" applyAlignment="1">
      <alignment horizontal="right" vertical="center"/>
    </xf>
    <xf numFmtId="3" fontId="76" fillId="0" borderId="2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/>
    </xf>
    <xf numFmtId="0" fontId="82" fillId="0" borderId="1" xfId="0" applyFont="1" applyBorder="1" applyAlignment="1">
      <alignment horizontal="center"/>
    </xf>
    <xf numFmtId="0" fontId="82" fillId="0" borderId="22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25" fillId="0" borderId="9" xfId="5" applyFont="1" applyBorder="1" applyAlignment="1">
      <alignment horizontal="center" vertical="center" wrapText="1"/>
    </xf>
    <xf numFmtId="0" fontId="25" fillId="0" borderId="10" xfId="5" applyFont="1" applyBorder="1" applyAlignment="1">
      <alignment horizontal="center" vertical="center" wrapText="1"/>
    </xf>
    <xf numFmtId="0" fontId="25" fillId="0" borderId="11" xfId="5" applyFont="1" applyBorder="1" applyAlignment="1">
      <alignment horizontal="center" vertical="center" wrapText="1"/>
    </xf>
    <xf numFmtId="0" fontId="24" fillId="0" borderId="0" xfId="5" applyFont="1" applyAlignment="1">
      <alignment horizontal="right"/>
    </xf>
    <xf numFmtId="0" fontId="25" fillId="0" borderId="0" xfId="5" applyFont="1" applyAlignment="1">
      <alignment horizontal="center" vertical="center" wrapText="1"/>
    </xf>
    <xf numFmtId="4" fontId="61" fillId="0" borderId="1" xfId="0" applyNumberFormat="1" applyFont="1" applyBorder="1" applyAlignment="1">
      <alignment horizontal="center" vertical="center" wrapText="1"/>
    </xf>
    <xf numFmtId="168" fontId="2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28" fillId="0" borderId="0" xfId="0" applyFont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/>
    </xf>
    <xf numFmtId="0" fontId="15" fillId="0" borderId="1" xfId="6" applyFont="1" applyBorder="1" applyAlignment="1">
      <alignment horizontal="center" vertical="top" wrapText="1"/>
    </xf>
    <xf numFmtId="168" fontId="15" fillId="0" borderId="1" xfId="6" applyNumberFormat="1" applyFont="1" applyBorder="1" applyAlignment="1">
      <alignment horizontal="center" vertical="top" wrapText="1"/>
    </xf>
    <xf numFmtId="49" fontId="52" fillId="0" borderId="4" xfId="6" applyNumberFormat="1" applyFont="1" applyBorder="1" applyAlignment="1">
      <alignment horizontal="center" vertical="top" wrapText="1"/>
    </xf>
    <xf numFmtId="0" fontId="52" fillId="0" borderId="1" xfId="6" applyFont="1" applyBorder="1" applyAlignment="1">
      <alignment horizontal="center" vertical="top" wrapText="1"/>
    </xf>
    <xf numFmtId="0" fontId="52" fillId="0" borderId="0" xfId="6" applyFont="1" applyAlignment="1">
      <alignment horizontal="center" vertical="top" wrapText="1"/>
    </xf>
    <xf numFmtId="0" fontId="15" fillId="0" borderId="0" xfId="6" applyFont="1" applyAlignment="1">
      <alignment horizontal="center" vertical="top"/>
    </xf>
    <xf numFmtId="0" fontId="52" fillId="0" borderId="17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26" xfId="0" applyFont="1" applyBorder="1" applyAlignment="1">
      <alignment horizontal="center" wrapText="1"/>
    </xf>
    <xf numFmtId="0" fontId="52" fillId="0" borderId="27" xfId="0" applyFont="1" applyBorder="1" applyAlignment="1">
      <alignment horizontal="center" wrapText="1"/>
    </xf>
    <xf numFmtId="0" fontId="52" fillId="0" borderId="18" xfId="0" applyFont="1" applyBorder="1" applyAlignment="1">
      <alignment horizontal="center" wrapText="1"/>
    </xf>
    <xf numFmtId="0" fontId="52" fillId="0" borderId="19" xfId="0" applyFont="1" applyBorder="1" applyAlignment="1">
      <alignment horizontal="center" wrapText="1"/>
    </xf>
    <xf numFmtId="0" fontId="68" fillId="0" borderId="0" xfId="0" applyFont="1" applyBorder="1" applyAlignment="1">
      <alignment horizontal="center" wrapText="1"/>
    </xf>
    <xf numFmtId="0" fontId="15" fillId="15" borderId="0" xfId="0" applyFont="1" applyFill="1" applyAlignment="1" applyProtection="1">
      <alignment horizontal="right" wrapText="1"/>
      <protection locked="0"/>
    </xf>
    <xf numFmtId="0" fontId="52" fillId="10" borderId="0" xfId="0" applyFont="1" applyFill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2" fillId="0" borderId="15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3" fillId="10" borderId="0" xfId="0" applyFont="1" applyFill="1" applyAlignment="1">
      <alignment horizontal="right"/>
    </xf>
    <xf numFmtId="0" fontId="5" fillId="10" borderId="0" xfId="0" applyFont="1" applyFill="1" applyAlignment="1">
      <alignment horizontal="center" vertical="center" wrapText="1"/>
    </xf>
  </cellXfs>
  <cellStyles count="7">
    <cellStyle name="Денежный" xfId="1" builtinId="4"/>
    <cellStyle name="Обычный" xfId="0" builtinId="0"/>
    <cellStyle name="Обычный 11" xfId="2" xr:uid="{00000000-0005-0000-0000-000002000000}"/>
    <cellStyle name="Обычный 2" xfId="3" xr:uid="{00000000-0005-0000-0000-000003000000}"/>
    <cellStyle name="Обычный 2 2" xfId="6" xr:uid="{00000000-0005-0000-0000-000004000000}"/>
    <cellStyle name="Обычный 3" xfId="5" xr:uid="{00000000-0005-0000-0000-000005000000}"/>
    <cellStyle name="Обычный_Расх." xfId="4" xr:uid="{00000000-0005-0000-0000-000006000000}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6424292\03-009-&#1043;%20&#1087;&#1088;&#1080;&#1083;&#1086;&#1078;&#1077;&#1085;&#1080;&#1103;%20&#1082;%20&#1055;&#1086;&#1089;&#1090;&#1072;&#1085;&#1086;&#1074;&#1083;&#1077;&#1085;&#1080;&#1102;%20&#1086;&#1073;%20&#1080;&#1089;&#1087;&#1086;&#1083;&#1085;&#1077;&#1085;&#1080;&#1080;%20&#1079;&#1072;%209%20&#1084;&#1077;&#1089;&#1103;&#1094;&#1077;&#1074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"/>
      <sheetName val="Пр2"/>
      <sheetName val="Пр3"/>
      <sheetName val="Пр4"/>
      <sheetName val="Пр5"/>
      <sheetName val="Пр6"/>
      <sheetName val="Пр7"/>
      <sheetName val="Пр8"/>
      <sheetName val="Пр9"/>
      <sheetName val="Пр10"/>
      <sheetName val="Пр11"/>
      <sheetName val="Пр12"/>
      <sheetName val="Пр13"/>
      <sheetName val="Пр14"/>
      <sheetName val="Пр15"/>
      <sheetName val="Пр19"/>
      <sheetName val="Пр16"/>
      <sheetName val="Пр.21"/>
      <sheetName val="КВСР"/>
      <sheetName val="КФСР"/>
      <sheetName val="Программа"/>
      <sheetName val="Направление"/>
      <sheetName val="КВР"/>
      <sheetName val="Лист2"/>
      <sheetName val="Лист3"/>
      <sheetName val="Лист1"/>
      <sheetName val="Лист4"/>
      <sheetName val="Лист5"/>
      <sheetName val="Лист6"/>
      <sheetName val="Лист7"/>
      <sheetName val="Лист8"/>
      <sheetName val="Лист11"/>
      <sheetName val="эконом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C1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2" displayName="Список2" ref="A2:B169" totalsRowShown="0">
  <tableColumns count="2">
    <tableColumn id="1" xr3:uid="{00000000-0010-0000-0000-000001000000}" name="Столбец1" dataDxfId="1"/>
    <tableColumn id="2" xr3:uid="{00000000-0010-0000-0000-000002000000}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view="pageBreakPreview" topLeftCell="A17" zoomScale="120" zoomScaleSheetLayoutView="120" workbookViewId="0">
      <selection activeCell="C20" sqref="C20:C21"/>
    </sheetView>
  </sheetViews>
  <sheetFormatPr defaultColWidth="9.140625" defaultRowHeight="15" x14ac:dyDescent="0.2"/>
  <cols>
    <col min="1" max="1" width="42.42578125" style="52" customWidth="1"/>
    <col min="2" max="2" width="15.85546875" style="53" hidden="1" customWidth="1"/>
    <col min="3" max="3" width="15.42578125" style="53" customWidth="1"/>
    <col min="4" max="4" width="15.85546875" style="641" hidden="1" customWidth="1"/>
    <col min="5" max="5" width="0.5703125" style="52" customWidth="1"/>
    <col min="6" max="16384" width="9.140625" style="52"/>
  </cols>
  <sheetData>
    <row r="1" spans="1:6" ht="15.75" x14ac:dyDescent="0.25">
      <c r="A1" s="704" t="s">
        <v>0</v>
      </c>
      <c r="B1" s="704"/>
      <c r="C1" s="704"/>
      <c r="D1" s="704"/>
      <c r="E1" s="705"/>
    </row>
    <row r="2" spans="1:6" ht="15.75" x14ac:dyDescent="0.25">
      <c r="A2" s="706" t="s">
        <v>1025</v>
      </c>
      <c r="B2" s="706"/>
      <c r="C2" s="706"/>
      <c r="D2" s="707"/>
      <c r="E2" s="707"/>
    </row>
    <row r="3" spans="1:6" ht="15.75" x14ac:dyDescent="0.25">
      <c r="A3" s="706" t="s">
        <v>1026</v>
      </c>
      <c r="B3" s="706"/>
      <c r="C3" s="706"/>
      <c r="D3" s="707"/>
      <c r="E3" s="707"/>
    </row>
    <row r="4" spans="1:6" ht="15.75" x14ac:dyDescent="0.25">
      <c r="A4" s="706" t="s">
        <v>1027</v>
      </c>
      <c r="B4" s="706"/>
      <c r="C4" s="706"/>
      <c r="D4" s="706"/>
      <c r="E4" s="706"/>
    </row>
    <row r="5" spans="1:6" x14ac:dyDescent="0.25">
      <c r="B5" s="607"/>
      <c r="C5" s="607"/>
      <c r="D5" s="608"/>
    </row>
    <row r="6" spans="1:6" ht="15" customHeight="1" x14ac:dyDescent="0.2">
      <c r="A6" s="702" t="s">
        <v>1049</v>
      </c>
      <c r="B6" s="702"/>
      <c r="C6" s="702"/>
      <c r="D6" s="702"/>
    </row>
    <row r="7" spans="1:6" x14ac:dyDescent="0.2">
      <c r="A7" s="703"/>
      <c r="B7" s="703"/>
      <c r="C7" s="703"/>
      <c r="D7" s="703"/>
    </row>
    <row r="8" spans="1:6" ht="15.75" thickBot="1" x14ac:dyDescent="0.3">
      <c r="A8" s="609"/>
      <c r="B8" s="610"/>
      <c r="C8" s="607"/>
      <c r="D8" s="608"/>
    </row>
    <row r="9" spans="1:6" ht="60.95" customHeight="1" x14ac:dyDescent="0.2">
      <c r="A9" s="254" t="s">
        <v>526</v>
      </c>
      <c r="B9" s="481" t="s">
        <v>1056</v>
      </c>
      <c r="C9" s="481" t="s">
        <v>1029</v>
      </c>
      <c r="D9" s="632" t="s">
        <v>1057</v>
      </c>
    </row>
    <row r="10" spans="1:6" x14ac:dyDescent="0.2">
      <c r="A10" s="255" t="s">
        <v>527</v>
      </c>
      <c r="B10" s="482">
        <f>B12+B17</f>
        <v>456789350</v>
      </c>
      <c r="C10" s="482">
        <f>C12+C17</f>
        <v>88942787.640000015</v>
      </c>
      <c r="D10" s="633">
        <f>C10/B10*100</f>
        <v>19.471291885417212</v>
      </c>
    </row>
    <row r="11" spans="1:6" x14ac:dyDescent="0.2">
      <c r="A11" s="256" t="s">
        <v>528</v>
      </c>
      <c r="B11" s="483"/>
      <c r="C11" s="484"/>
      <c r="D11" s="634"/>
    </row>
    <row r="12" spans="1:6" x14ac:dyDescent="0.2">
      <c r="A12" s="256" t="s">
        <v>722</v>
      </c>
      <c r="B12" s="483">
        <f>B14+B13</f>
        <v>111274850</v>
      </c>
      <c r="C12" s="483">
        <f t="shared" ref="C12" si="0">C14+C13</f>
        <v>51499646.570000008</v>
      </c>
      <c r="D12" s="635">
        <f t="shared" ref="D12:D17" si="1">C12/B12*100</f>
        <v>46.28147921116048</v>
      </c>
    </row>
    <row r="13" spans="1:6" x14ac:dyDescent="0.2">
      <c r="A13" s="256" t="s">
        <v>906</v>
      </c>
      <c r="B13" s="483">
        <f>Пр2!J11+Пр2!J13+Пр2!J15+Пр2!J17</f>
        <v>93358850</v>
      </c>
      <c r="C13" s="483">
        <f>Пр2!K11+Пр2!K13+Пр2!K15+Пр2!K17</f>
        <v>42657493.010000005</v>
      </c>
      <c r="D13" s="635">
        <f t="shared" si="1"/>
        <v>45.691964939585276</v>
      </c>
      <c r="F13" s="53"/>
    </row>
    <row r="14" spans="1:6" x14ac:dyDescent="0.2">
      <c r="A14" s="256" t="s">
        <v>905</v>
      </c>
      <c r="B14" s="483">
        <f>Пр2!J20+Пр2!J28+Пр2!J31+Пр2!J37+Пр2!J42</f>
        <v>17916000</v>
      </c>
      <c r="C14" s="483">
        <f>Пр2!K20+Пр2!K28+Пр2!K31+Пр2!K37+Пр2!K42</f>
        <v>8842153.5600000005</v>
      </c>
      <c r="D14" s="635">
        <f t="shared" si="1"/>
        <v>49.353391158740791</v>
      </c>
    </row>
    <row r="15" spans="1:6" x14ac:dyDescent="0.2">
      <c r="A15" s="256" t="s">
        <v>50</v>
      </c>
      <c r="B15" s="483">
        <f>Пр2!K45</f>
        <v>37443141.07</v>
      </c>
      <c r="C15" s="483">
        <f>Пр3!J42</f>
        <v>69481422</v>
      </c>
      <c r="D15" s="635">
        <f t="shared" si="1"/>
        <v>185.56515296113753</v>
      </c>
    </row>
    <row r="16" spans="1:6" ht="21.6" customHeight="1" x14ac:dyDescent="0.2">
      <c r="A16" s="620" t="s">
        <v>528</v>
      </c>
      <c r="B16" s="621"/>
      <c r="C16" s="621"/>
      <c r="D16" s="636"/>
    </row>
    <row r="17" spans="1:11" ht="45" x14ac:dyDescent="0.2">
      <c r="A17" s="620" t="s">
        <v>997</v>
      </c>
      <c r="B17" s="621">
        <f>Пр2!J45</f>
        <v>345514500</v>
      </c>
      <c r="C17" s="621">
        <f>Пр2!K45</f>
        <v>37443141.07</v>
      </c>
      <c r="D17" s="636">
        <f t="shared" si="1"/>
        <v>10.836923217404768</v>
      </c>
    </row>
    <row r="18" spans="1:11" x14ac:dyDescent="0.2">
      <c r="A18" s="622" t="s">
        <v>529</v>
      </c>
      <c r="B18" s="623">
        <f>B20+B22+B21</f>
        <v>511812034</v>
      </c>
      <c r="C18" s="623">
        <f t="shared" ref="C18" si="2">C20+C22+C21</f>
        <v>111044238.74999999</v>
      </c>
      <c r="D18" s="637">
        <f>C18/B18*100</f>
        <v>21.696293047693363</v>
      </c>
      <c r="G18" s="53"/>
    </row>
    <row r="19" spans="1:11" x14ac:dyDescent="0.2">
      <c r="A19" s="620" t="s">
        <v>528</v>
      </c>
      <c r="B19" s="621"/>
      <c r="C19" s="624"/>
      <c r="D19" s="638"/>
    </row>
    <row r="20" spans="1:11" ht="30" x14ac:dyDescent="0.2">
      <c r="A20" s="625" t="str">
        <f>Пр11!A10</f>
        <v>Администрация Тутаевского муниципального района</v>
      </c>
      <c r="B20" s="621">
        <f>Пр11!G10</f>
        <v>510787318</v>
      </c>
      <c r="C20" s="621">
        <f>Пр11!H10</f>
        <v>110629883.86999999</v>
      </c>
      <c r="D20" s="636">
        <f t="shared" ref="D20:D24" si="3">C20/B20*100</f>
        <v>21.658698243169773</v>
      </c>
    </row>
    <row r="21" spans="1:11" ht="30" x14ac:dyDescent="0.2">
      <c r="A21" s="625" t="str">
        <f>Пр11!A256</f>
        <v>Муниципальный Совет городского поселения Тутаев</v>
      </c>
      <c r="B21" s="621">
        <f>Пр11!G256</f>
        <v>1024716</v>
      </c>
      <c r="C21" s="621">
        <f>Пр11!H256</f>
        <v>414354.88</v>
      </c>
      <c r="D21" s="636">
        <f t="shared" si="3"/>
        <v>40.436070091615626</v>
      </c>
    </row>
    <row r="22" spans="1:11" hidden="1" x14ac:dyDescent="0.2">
      <c r="A22" s="626" t="s">
        <v>530</v>
      </c>
      <c r="B22" s="627">
        <v>0</v>
      </c>
      <c r="C22" s="627"/>
      <c r="D22" s="639"/>
    </row>
    <row r="23" spans="1:11" x14ac:dyDescent="0.2">
      <c r="A23" s="628" t="s">
        <v>531</v>
      </c>
      <c r="B23" s="698">
        <f>B10-B18</f>
        <v>-55022684</v>
      </c>
      <c r="C23" s="698">
        <f>C10-C18</f>
        <v>-22101451.10999997</v>
      </c>
      <c r="D23" s="700">
        <f t="shared" si="3"/>
        <v>40.16788986520536</v>
      </c>
    </row>
    <row r="24" spans="1:11" ht="15.75" thickBot="1" x14ac:dyDescent="0.25">
      <c r="A24" s="629" t="s">
        <v>532</v>
      </c>
      <c r="B24" s="699"/>
      <c r="C24" s="699"/>
      <c r="D24" s="701" t="e">
        <f t="shared" si="3"/>
        <v>#DIV/0!</v>
      </c>
    </row>
    <row r="25" spans="1:11" x14ac:dyDescent="0.2">
      <c r="A25" s="630"/>
      <c r="B25" s="631"/>
      <c r="C25" s="631"/>
      <c r="D25" s="640"/>
    </row>
    <row r="26" spans="1:11" hidden="1" x14ac:dyDescent="0.2"/>
    <row r="27" spans="1:11" ht="30" hidden="1" x14ac:dyDescent="0.2">
      <c r="A27" s="52">
        <f>B12*0.1</f>
        <v>11127485</v>
      </c>
      <c r="B27" s="485" t="s">
        <v>940</v>
      </c>
      <c r="C27" s="53" t="s">
        <v>942</v>
      </c>
    </row>
    <row r="28" spans="1:11" ht="45" hidden="1" x14ac:dyDescent="0.2">
      <c r="A28" s="52">
        <f>4998990.14+35150595.87+16560542.65</f>
        <v>56710128.659999996</v>
      </c>
      <c r="B28" s="485" t="s">
        <v>941</v>
      </c>
      <c r="D28" s="642" t="s">
        <v>1014</v>
      </c>
      <c r="E28" s="603"/>
      <c r="F28" s="603" t="s">
        <v>1015</v>
      </c>
      <c r="G28" s="603"/>
      <c r="H28" s="603"/>
      <c r="I28" s="603" t="s">
        <v>1016</v>
      </c>
      <c r="J28" s="603"/>
      <c r="K28" s="603"/>
    </row>
    <row r="29" spans="1:11" ht="75" hidden="1" x14ac:dyDescent="0.2">
      <c r="A29" s="52">
        <f>A27+A28</f>
        <v>67837613.659999996</v>
      </c>
      <c r="B29" s="485" t="s">
        <v>943</v>
      </c>
    </row>
    <row r="30" spans="1:11" ht="45" hidden="1" x14ac:dyDescent="0.2">
      <c r="A30" s="53">
        <f>B23</f>
        <v>-55022684</v>
      </c>
      <c r="B30" s="485" t="s">
        <v>939</v>
      </c>
    </row>
    <row r="31" spans="1:11" ht="25.5" hidden="1" customHeight="1" x14ac:dyDescent="0.2">
      <c r="A31" s="53">
        <f>B23+A29</f>
        <v>12814929.659999996</v>
      </c>
      <c r="B31" s="485" t="s">
        <v>944</v>
      </c>
    </row>
  </sheetData>
  <mergeCells count="8">
    <mergeCell ref="B23:B24"/>
    <mergeCell ref="C23:C24"/>
    <mergeCell ref="D23:D24"/>
    <mergeCell ref="A6:D7"/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14"/>
  <sheetViews>
    <sheetView showGridLines="0" view="pageBreakPreview" zoomScaleSheetLayoutView="100" workbookViewId="0">
      <selection activeCell="A4" sqref="A4:C4"/>
    </sheetView>
  </sheetViews>
  <sheetFormatPr defaultColWidth="9.140625" defaultRowHeight="12.75" x14ac:dyDescent="0.2"/>
  <cols>
    <col min="1" max="1" width="9.140625" style="201"/>
    <col min="2" max="2" width="28.5703125" style="201" customWidth="1"/>
    <col min="3" max="3" width="47.5703125" style="201" customWidth="1"/>
    <col min="4" max="16384" width="9.140625" style="201"/>
  </cols>
  <sheetData>
    <row r="1" spans="1:3" ht="15.75" x14ac:dyDescent="0.25">
      <c r="A1" s="770" t="s">
        <v>188</v>
      </c>
      <c r="B1" s="770"/>
      <c r="C1" s="770"/>
    </row>
    <row r="2" spans="1:3" ht="15.75" x14ac:dyDescent="0.25">
      <c r="A2" s="770" t="s">
        <v>533</v>
      </c>
      <c r="B2" s="770"/>
      <c r="C2" s="770"/>
    </row>
    <row r="3" spans="1:3" ht="15.75" x14ac:dyDescent="0.25">
      <c r="A3" s="770" t="s">
        <v>525</v>
      </c>
      <c r="B3" s="770"/>
      <c r="C3" s="770"/>
    </row>
    <row r="4" spans="1:3" ht="15.75" x14ac:dyDescent="0.25">
      <c r="A4" s="770" t="s">
        <v>1022</v>
      </c>
      <c r="B4" s="770"/>
      <c r="C4" s="770"/>
    </row>
    <row r="5" spans="1:3" ht="15.75" x14ac:dyDescent="0.25">
      <c r="A5" s="118"/>
      <c r="B5" s="91"/>
      <c r="C5" s="91"/>
    </row>
    <row r="6" spans="1:3" ht="48" customHeight="1" x14ac:dyDescent="0.2">
      <c r="A6" s="771" t="s">
        <v>713</v>
      </c>
      <c r="B6" s="771"/>
      <c r="C6" s="771"/>
    </row>
    <row r="7" spans="1:3" ht="18.75" x14ac:dyDescent="0.3">
      <c r="A7" s="766"/>
      <c r="B7" s="766"/>
      <c r="C7" s="766"/>
    </row>
    <row r="8" spans="1:3" ht="24.75" customHeight="1" x14ac:dyDescent="0.2">
      <c r="A8" s="767" t="s">
        <v>210</v>
      </c>
      <c r="B8" s="768"/>
      <c r="C8" s="769"/>
    </row>
    <row r="9" spans="1:3" ht="47.25" x14ac:dyDescent="0.2">
      <c r="A9" s="562">
        <v>950</v>
      </c>
      <c r="B9" s="562" t="s">
        <v>697</v>
      </c>
      <c r="C9" s="561" t="s">
        <v>1005</v>
      </c>
    </row>
    <row r="10" spans="1:3" ht="47.25" x14ac:dyDescent="0.2">
      <c r="A10" s="562">
        <v>950</v>
      </c>
      <c r="B10" s="562" t="s">
        <v>698</v>
      </c>
      <c r="C10" s="561" t="s">
        <v>699</v>
      </c>
    </row>
    <row r="11" spans="1:3" ht="63" x14ac:dyDescent="0.2">
      <c r="A11" s="562">
        <v>950</v>
      </c>
      <c r="B11" s="562" t="s">
        <v>700</v>
      </c>
      <c r="C11" s="561" t="s">
        <v>1006</v>
      </c>
    </row>
    <row r="12" spans="1:3" ht="63" x14ac:dyDescent="0.2">
      <c r="A12" s="562">
        <v>950</v>
      </c>
      <c r="B12" s="562" t="s">
        <v>701</v>
      </c>
      <c r="C12" s="561" t="s">
        <v>1007</v>
      </c>
    </row>
    <row r="13" spans="1:3" ht="31.5" x14ac:dyDescent="0.2">
      <c r="A13" s="562">
        <v>950</v>
      </c>
      <c r="B13" s="562" t="s">
        <v>702</v>
      </c>
      <c r="C13" s="561" t="s">
        <v>703</v>
      </c>
    </row>
    <row r="14" spans="1:3" ht="31.5" x14ac:dyDescent="0.2">
      <c r="A14" s="562">
        <v>950</v>
      </c>
      <c r="B14" s="562" t="s">
        <v>704</v>
      </c>
      <c r="C14" s="561" t="s">
        <v>705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61"/>
  <sheetViews>
    <sheetView showGridLines="0" view="pageBreakPreview" zoomScaleSheetLayoutView="100" workbookViewId="0">
      <selection activeCell="A224" sqref="A224:XFD227"/>
    </sheetView>
  </sheetViews>
  <sheetFormatPr defaultColWidth="9.140625" defaultRowHeight="15.75" x14ac:dyDescent="0.25"/>
  <cols>
    <col min="1" max="1" width="41" style="152" customWidth="1"/>
    <col min="2" max="2" width="9.5703125" style="147" customWidth="1"/>
    <col min="3" max="3" width="7.28515625" style="147" customWidth="1"/>
    <col min="4" max="4" width="10.140625" style="148" customWidth="1"/>
    <col min="5" max="5" width="10.28515625" style="149" customWidth="1"/>
    <col min="6" max="6" width="10.28515625" style="147" customWidth="1"/>
    <col min="7" max="7" width="17.28515625" style="337" hidden="1" customWidth="1"/>
    <col min="8" max="8" width="16.28515625" style="338" customWidth="1"/>
    <col min="9" max="9" width="17.28515625" style="616" hidden="1" customWidth="1"/>
    <col min="10" max="10" width="11.5703125" style="469" customWidth="1"/>
    <col min="11" max="16384" width="9.140625" style="6"/>
  </cols>
  <sheetData>
    <row r="1" spans="1:10" x14ac:dyDescent="0.25">
      <c r="A1" s="721" t="s">
        <v>188</v>
      </c>
      <c r="B1" s="774"/>
      <c r="C1" s="774"/>
      <c r="D1" s="774"/>
      <c r="E1" s="774"/>
      <c r="F1" s="774"/>
      <c r="G1" s="774"/>
      <c r="H1" s="774"/>
      <c r="I1" s="774"/>
    </row>
    <row r="2" spans="1:10" x14ac:dyDescent="0.25">
      <c r="A2" s="706" t="s">
        <v>1025</v>
      </c>
      <c r="B2" s="706"/>
      <c r="C2" s="706"/>
      <c r="D2" s="707"/>
      <c r="E2" s="707"/>
      <c r="F2" s="722"/>
      <c r="G2" s="722"/>
      <c r="H2" s="722"/>
      <c r="I2" s="722"/>
    </row>
    <row r="3" spans="1:10" x14ac:dyDescent="0.25">
      <c r="A3" s="706" t="s">
        <v>1026</v>
      </c>
      <c r="B3" s="706"/>
      <c r="C3" s="706"/>
      <c r="D3" s="707"/>
      <c r="E3" s="707"/>
      <c r="F3" s="722"/>
      <c r="G3" s="722"/>
      <c r="H3" s="722"/>
      <c r="I3" s="722"/>
    </row>
    <row r="4" spans="1:10" s="201" customFormat="1" x14ac:dyDescent="0.25">
      <c r="A4" s="706" t="s">
        <v>1027</v>
      </c>
      <c r="B4" s="706"/>
      <c r="C4" s="706"/>
      <c r="D4" s="706"/>
      <c r="E4" s="706"/>
      <c r="F4" s="722"/>
      <c r="G4" s="722"/>
      <c r="H4" s="722"/>
      <c r="I4" s="722"/>
      <c r="J4" s="470"/>
    </row>
    <row r="6" spans="1:10" ht="15.75" customHeight="1" x14ac:dyDescent="0.25">
      <c r="A6" s="775" t="s">
        <v>1044</v>
      </c>
      <c r="B6" s="775"/>
      <c r="C6" s="775"/>
      <c r="D6" s="775"/>
      <c r="E6" s="775"/>
      <c r="F6" s="775"/>
      <c r="G6" s="776"/>
      <c r="H6" s="776"/>
      <c r="I6" s="776"/>
    </row>
    <row r="7" spans="1:10" ht="18.75" x14ac:dyDescent="0.25">
      <c r="A7" s="214"/>
      <c r="B7" s="150"/>
      <c r="C7" s="150"/>
      <c r="D7" s="150"/>
      <c r="E7" s="150"/>
      <c r="F7" s="150"/>
    </row>
    <row r="8" spans="1:10" x14ac:dyDescent="0.25">
      <c r="A8" s="777" t="s">
        <v>69</v>
      </c>
      <c r="B8" s="778" t="s">
        <v>204</v>
      </c>
      <c r="C8" s="778" t="s">
        <v>205</v>
      </c>
      <c r="D8" s="779" t="s">
        <v>206</v>
      </c>
      <c r="E8" s="779"/>
      <c r="F8" s="778" t="s">
        <v>207</v>
      </c>
      <c r="G8" s="772" t="s">
        <v>1055</v>
      </c>
      <c r="H8" s="772" t="s">
        <v>1029</v>
      </c>
      <c r="I8" s="773" t="s">
        <v>70</v>
      </c>
    </row>
    <row r="9" spans="1:10" s="7" customFormat="1" ht="29.25" customHeight="1" x14ac:dyDescent="0.2">
      <c r="A9" s="777"/>
      <c r="B9" s="778"/>
      <c r="C9" s="778"/>
      <c r="D9" s="8" t="s">
        <v>208</v>
      </c>
      <c r="E9" s="9" t="s">
        <v>209</v>
      </c>
      <c r="F9" s="778"/>
      <c r="G9" s="772"/>
      <c r="H9" s="772"/>
      <c r="I9" s="773"/>
      <c r="J9" s="471"/>
    </row>
    <row r="10" spans="1:10" s="10" customFormat="1" ht="31.5" x14ac:dyDescent="0.25">
      <c r="A10" s="215" t="str">
        <f>IF(B10&gt;0,VLOOKUP(B10,КВСР!A1:B1166,2),IF(C10&gt;0,VLOOKUP(C10,КФСР!A1:B1513,2),IF(D10&gt;0,VLOOKUP(D10,Программа!A$3:B$4988,2),IF(F10&gt;0,VLOOKUP(F10,КВР!A$1:B$5001,2),IF(E10&gt;0,VLOOKUP(E10,Направление!A$1:B$4610,2))))))</f>
        <v>Администрация Тутаевского муниципального района</v>
      </c>
      <c r="B10" s="120">
        <v>950</v>
      </c>
      <c r="C10" s="121"/>
      <c r="D10" s="122"/>
      <c r="E10" s="121"/>
      <c r="F10" s="123"/>
      <c r="G10" s="443">
        <f>G11+G15+G56+G67+G71+G77+G111+G128+G152+G182+G224+G228+G232+G236+G248+G252</f>
        <v>510787318</v>
      </c>
      <c r="H10" s="443">
        <f>H11+H15+H56+H67+H71+H77+H111+H128+H152+H182+H224+H228+H232+H236+H248+H252</f>
        <v>110629883.86999999</v>
      </c>
      <c r="I10" s="646">
        <f>H10/G10*100</f>
        <v>21.658698243169773</v>
      </c>
      <c r="J10" s="472"/>
    </row>
    <row r="11" spans="1:10" s="10" customFormat="1" ht="78.75" x14ac:dyDescent="0.25">
      <c r="A11" s="216" t="str">
        <f>IF(B11&gt;0,VLOOKUP(B11,КВСР!A2:B1167,2),IF(C11&gt;0,VLOOKUP(C11,КФСР!A2:B1514,2),IF(D11&gt;0,VLOOKUP(D11,Программа!A$3:B$4988,2),IF(F11&gt;0,VLOOKUP(F11,КВР!A$1:B$5001,2),IF(E11&gt;0,VLOOKUP(E11,Направление!A$1:B$4610,2))))))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" s="67"/>
      <c r="C11" s="68">
        <v>106</v>
      </c>
      <c r="D11" s="69"/>
      <c r="E11" s="68"/>
      <c r="F11" s="70"/>
      <c r="G11" s="382">
        <f>G12</f>
        <v>53095</v>
      </c>
      <c r="H11" s="379">
        <f t="shared" ref="H11:H13" si="0">H12</f>
        <v>48268</v>
      </c>
      <c r="I11" s="647">
        <f t="shared" ref="I11:I72" si="1">H11/G11*100</f>
        <v>90.908748469724074</v>
      </c>
      <c r="J11" s="472"/>
    </row>
    <row r="12" spans="1:10" s="10" customFormat="1" x14ac:dyDescent="0.25">
      <c r="A12" s="217" t="str">
        <f>IF(B12&gt;0,VLOOKUP(B12,КВСР!A3:B1168,2),IF(C12&gt;0,VLOOKUP(C12,КФСР!A3:B1515,2),IF(D12&gt;0,VLOOKUP(D12,Программа!A$3:B$4988,2),IF(F12&gt;0,VLOOKUP(F12,КВР!A$1:B$5001,2),IF(E12&gt;0,VLOOKUP(E12,Направление!A$1:B$4610,2))))))</f>
        <v>Непрограммные расходы бюджета</v>
      </c>
      <c r="B12" s="134"/>
      <c r="C12" s="135"/>
      <c r="D12" s="136" t="s">
        <v>548</v>
      </c>
      <c r="E12" s="135"/>
      <c r="F12" s="137"/>
      <c r="G12" s="383">
        <f>G13</f>
        <v>53095</v>
      </c>
      <c r="H12" s="380">
        <f t="shared" si="0"/>
        <v>48268</v>
      </c>
      <c r="I12" s="648">
        <f t="shared" si="1"/>
        <v>90.908748469724074</v>
      </c>
      <c r="J12" s="472"/>
    </row>
    <row r="13" spans="1:10" s="10" customFormat="1" ht="63" x14ac:dyDescent="0.25">
      <c r="A13" s="218" t="str">
        <f>IF(B13&gt;0,VLOOKUP(B13,КВСР!A4:B1169,2),IF(C13&gt;0,VLOOKUP(C13,КФСР!A4:B1516,2),IF(D13&gt;0,VLOOKUP(D13,Программа!A$3:B$4988,2),IF(F13&gt;0,VLOOKUP(F13,КВР!A$1:B$5001,2),IF(E13&gt;0,VLOOKUP(E13,Направление!A$1:B$4610,2))))))</f>
        <v>Межбюджетные трансферты на обеспечение мероприятий по осуществлению внешнего муниципального контроля</v>
      </c>
      <c r="B13" s="84"/>
      <c r="C13" s="85"/>
      <c r="D13" s="132"/>
      <c r="E13" s="85">
        <v>29386</v>
      </c>
      <c r="F13" s="86"/>
      <c r="G13" s="388">
        <f>G14</f>
        <v>53095</v>
      </c>
      <c r="H13" s="381">
        <f t="shared" si="0"/>
        <v>48268</v>
      </c>
      <c r="I13" s="649">
        <f t="shared" si="1"/>
        <v>90.908748469724074</v>
      </c>
      <c r="J13" s="472"/>
    </row>
    <row r="14" spans="1:10" s="10" customFormat="1" x14ac:dyDescent="0.25">
      <c r="A14" s="218" t="str">
        <f>IF(B14&gt;0,VLOOKUP(B14,КВСР!A5:B1170,2),IF(C14&gt;0,VLOOKUP(C14,КФСР!A5:B1517,2),IF(D14&gt;0,VLOOKUP(D14,Программа!A$3:B$4988,2),IF(F14&gt;0,VLOOKUP(F14,КВР!A$1:B$5001,2),IF(E14&gt;0,VLOOKUP(E14,Направление!A$1:B$4610,2))))))</f>
        <v xml:space="preserve"> Межбюджетные трансферты</v>
      </c>
      <c r="B14" s="84"/>
      <c r="C14" s="85"/>
      <c r="D14" s="132"/>
      <c r="E14" s="85"/>
      <c r="F14" s="86">
        <v>500</v>
      </c>
      <c r="G14" s="444">
        <v>53095</v>
      </c>
      <c r="H14" s="475">
        <v>48268</v>
      </c>
      <c r="I14" s="650">
        <f t="shared" si="1"/>
        <v>90.908748469724074</v>
      </c>
      <c r="J14" s="472"/>
    </row>
    <row r="15" spans="1:10" s="10" customFormat="1" ht="31.5" x14ac:dyDescent="0.25">
      <c r="A15" s="219" t="str">
        <f>IF(B15&gt;0,VLOOKUP(B15,КВСР!A6:B1171,2),IF(C15&gt;0,VLOOKUP(C15,КФСР!A6:B1518,2),IF(D15&gt;0,VLOOKUP(D15,Программа!A$3:B$4988,2),IF(F15&gt;0,VLOOKUP(F15,КВР!A$1:B$5001,2),IF(E15&gt;0,VLOOKUP(E15,Направление!A$1:B$4610,2))))))</f>
        <v>Другие общегосударственные вопросы</v>
      </c>
      <c r="B15" s="67"/>
      <c r="C15" s="68">
        <v>113</v>
      </c>
      <c r="D15" s="69"/>
      <c r="E15" s="68"/>
      <c r="F15" s="70"/>
      <c r="G15" s="382">
        <f>G16+G31</f>
        <v>28970439</v>
      </c>
      <c r="H15" s="382">
        <f>H16+H31</f>
        <v>16489818.960000001</v>
      </c>
      <c r="I15" s="651">
        <f t="shared" si="1"/>
        <v>56.919465252148925</v>
      </c>
      <c r="J15" s="472"/>
    </row>
    <row r="16" spans="1:10" s="10" customFormat="1" x14ac:dyDescent="0.25">
      <c r="A16" s="217" t="str">
        <f>IF(B16&gt;0,VLOOKUP(B16,КВСР!#REF!,2),IF(C16&gt;0,VLOOKUP(C16,КФСР!#REF!,2),IF(D16&gt;0,VLOOKUP(D16,Программа!A$3:B$4988,2),IF(F16&gt;0,VLOOKUP(F16,КВР!A$1:B$5001,2),IF(E16&gt;0,VLOOKUP(E16,Направление!A$1:B$4610,2))))))</f>
        <v>Программные расходы бюджета</v>
      </c>
      <c r="B16" s="134"/>
      <c r="C16" s="135"/>
      <c r="D16" s="136" t="s">
        <v>673</v>
      </c>
      <c r="E16" s="135"/>
      <c r="F16" s="137"/>
      <c r="G16" s="383">
        <f>G17+G24</f>
        <v>145000</v>
      </c>
      <c r="H16" s="383">
        <f t="shared" ref="H16" si="2">H17+H24</f>
        <v>19999</v>
      </c>
      <c r="I16" s="652">
        <f t="shared" si="1"/>
        <v>13.792413793103448</v>
      </c>
      <c r="J16" s="472"/>
    </row>
    <row r="17" spans="1:10" s="10" customFormat="1" ht="63" x14ac:dyDescent="0.25">
      <c r="A17" s="218" t="str">
        <f>IF(B17&gt;0,VLOOKUP(B17,КВСР!#REF!,2),IF(C17&gt;0,VLOOKUP(C17,КФСР!#REF!,2),IF(D17&gt;0,VLOOKUP(D17,Программа!A$3:B$4988,2),IF(F17&gt;0,VLOOKUP(F17,КВР!A$1:B$5001,2),IF(E17&gt;0,VLOOKUP(E17,Направление!A$1:B$4610,2))))))</f>
        <v xml:space="preserve">Муниципальная программа "Градостроительная деятельность на территории городского поселения Тутаев" </v>
      </c>
      <c r="B17" s="84"/>
      <c r="C17" s="85"/>
      <c r="D17" s="86" t="s">
        <v>715</v>
      </c>
      <c r="E17" s="85"/>
      <c r="F17" s="86"/>
      <c r="G17" s="384">
        <f>G18</f>
        <v>50000</v>
      </c>
      <c r="H17" s="384">
        <f>H18+H21</f>
        <v>19999</v>
      </c>
      <c r="I17" s="653">
        <f t="shared" si="1"/>
        <v>39.997999999999998</v>
      </c>
      <c r="J17" s="472"/>
    </row>
    <row r="18" spans="1:10" s="10" customFormat="1" ht="78.75" x14ac:dyDescent="0.25">
      <c r="A18" s="218" t="str">
        <f>IF(B18&gt;0,VLOOKUP(B18,КВСР!#REF!,2),IF(C18&gt;0,VLOOKUP(C18,КФСР!#REF!,2),IF(D18&gt;0,VLOOKUP(D18,Программа!A$3:B$4988,2),IF(F18&gt;0,VLOOKUP(F18,КВР!A$1:B$5001,2),IF(E18&gt;0,VLOOKUP(E18,Направление!A$1:B$4610,2))))))</f>
        <v>Разработка и внесение изменений в документы территориального планирования и градостроительного зонирования городского поселения Тутаев</v>
      </c>
      <c r="B18" s="63"/>
      <c r="C18" s="64"/>
      <c r="D18" s="66" t="s">
        <v>716</v>
      </c>
      <c r="E18" s="64"/>
      <c r="F18" s="66"/>
      <c r="G18" s="385">
        <f>G19</f>
        <v>50000</v>
      </c>
      <c r="H18" s="385">
        <f t="shared" ref="H18:H19" si="3">H19</f>
        <v>19999</v>
      </c>
      <c r="I18" s="654">
        <f t="shared" si="1"/>
        <v>39.997999999999998</v>
      </c>
      <c r="J18" s="472"/>
    </row>
    <row r="19" spans="1:10" s="10" customFormat="1" ht="47.25" x14ac:dyDescent="0.25">
      <c r="A19" s="218" t="str">
        <f>IF(B19&gt;0,VLOOKUP(B19,КВСР!#REF!,2),IF(C19&gt;0,VLOOKUP(C19,КФСР!#REF!,2),IF(D19&gt;0,VLOOKUP(D19,Программа!A$3:B$4988,2),IF(F19&gt;0,VLOOKUP(F19,КВР!A$1:B$5001,2),IF(E19&gt;0,VLOOKUP(E19,Направление!A$1:B$4610,2))))))</f>
        <v>Обеспечение мероприятий по разработке и  внесению изменений в градостроительную документацию</v>
      </c>
      <c r="B19" s="63"/>
      <c r="C19" s="64"/>
      <c r="D19" s="66"/>
      <c r="E19" s="64">
        <v>20250</v>
      </c>
      <c r="F19" s="66"/>
      <c r="G19" s="385">
        <f>G20</f>
        <v>50000</v>
      </c>
      <c r="H19" s="385">
        <f t="shared" si="3"/>
        <v>19999</v>
      </c>
      <c r="I19" s="654">
        <f t="shared" si="1"/>
        <v>39.997999999999998</v>
      </c>
      <c r="J19" s="472"/>
    </row>
    <row r="20" spans="1:10" s="10" customFormat="1" ht="61.5" customHeight="1" x14ac:dyDescent="0.25">
      <c r="A20" s="218" t="str">
        <f>IF(B20&gt;0,VLOOKUP(B20,КВСР!#REF!,2),IF(C20&gt;0,VLOOKUP(C20,КФСР!#REF!,2),IF(D20&gt;0,VLOOKUP(D20,Программа!A$3:B$4988,2),IF(F20&gt;0,VLOOKUP(F20,КВР!A$1:B$5001,2),IF(E20&gt;0,VLOOKUP(E20,Направление!A$1:B$4610,2))))))</f>
        <v xml:space="preserve">Закупка товаров, работ и услуг для обеспечения государственных (муниципальных) нужд
</v>
      </c>
      <c r="B20" s="63"/>
      <c r="C20" s="64"/>
      <c r="D20" s="66"/>
      <c r="E20" s="64"/>
      <c r="F20" s="66">
        <v>200</v>
      </c>
      <c r="G20" s="367">
        <v>50000</v>
      </c>
      <c r="H20" s="476">
        <v>19999</v>
      </c>
      <c r="I20" s="655">
        <f t="shared" si="1"/>
        <v>39.997999999999998</v>
      </c>
      <c r="J20" s="472"/>
    </row>
    <row r="21" spans="1:10" s="10" customFormat="1" ht="47.25" hidden="1" x14ac:dyDescent="0.25">
      <c r="A21" s="218" t="str">
        <f>IF(B21&gt;0,VLOOKUP(B21,КВСР!#REF!,2),IF(C21&gt;0,VLOOKUP(C21,КФСР!#REF!,2),IF(D21&gt;0,VLOOKUP(D21,Программа!A$3:B$4988,2),IF(F21&gt;0,VLOOKUP(F21,КВР!A$1:B$5001,2),IF(E21&gt;0,VLOOKUP(E21,Направление!A$1:B$4610,2))))))</f>
        <v>Установление соотвествия утвержденным градостроительным нормам объектов недвижимости</v>
      </c>
      <c r="B21" s="63"/>
      <c r="C21" s="64"/>
      <c r="D21" s="66" t="s">
        <v>717</v>
      </c>
      <c r="E21" s="64"/>
      <c r="F21" s="66"/>
      <c r="G21" s="356">
        <v>0</v>
      </c>
      <c r="H21" s="356">
        <f t="shared" ref="H21" si="4">H22</f>
        <v>0</v>
      </c>
      <c r="I21" s="656" t="e">
        <f t="shared" si="1"/>
        <v>#DIV/0!</v>
      </c>
      <c r="J21" s="472"/>
    </row>
    <row r="22" spans="1:10" s="10" customFormat="1" ht="47.25" hidden="1" x14ac:dyDescent="0.25">
      <c r="A22" s="218" t="str">
        <f>IF(B22&gt;0,VLOOKUP(B22,КВСР!#REF!,2),IF(C22&gt;0,VLOOKUP(C22,КФСР!#REF!,2),IF(D22&gt;0,VLOOKUP(D22,Программа!A$3:B$4988,2),IF(F22&gt;0,VLOOKUP(F22,КВР!A$1:B$5001,2),IF(E22&gt;0,VLOOKUP(E22,Направление!A$1:B$4610,2))))))</f>
        <v>Обеспечение мероприятий по проведению обследований зданий, сооружений</v>
      </c>
      <c r="B22" s="63"/>
      <c r="C22" s="64"/>
      <c r="D22" s="66"/>
      <c r="E22" s="64">
        <v>20220</v>
      </c>
      <c r="F22" s="66"/>
      <c r="G22" s="356">
        <v>0</v>
      </c>
      <c r="H22" s="356">
        <f t="shared" ref="H22" si="5">H23</f>
        <v>0</v>
      </c>
      <c r="I22" s="656" t="e">
        <f t="shared" si="1"/>
        <v>#DIV/0!</v>
      </c>
      <c r="J22" s="472"/>
    </row>
    <row r="23" spans="1:10" s="10" customFormat="1" ht="54.4" hidden="1" customHeight="1" x14ac:dyDescent="0.25">
      <c r="A23" s="218" t="str">
        <f>IF(B23&gt;0,VLOOKUP(B23,КВСР!#REF!,2),IF(C23&gt;0,VLOOKUP(C23,КФСР!#REF!,2),IF(D23&gt;0,VLOOKUP(D23,Программа!A$3:B$4988,2),IF(F23&gt;0,VLOOKUP(F23,КВР!A$1:B$5001,2),IF(E23&gt;0,VLOOKUP(E23,Направление!A$1:B$4610,2))))))</f>
        <v xml:space="preserve">Закупка товаров, работ и услуг для обеспечения государственных (муниципальных) нужд
</v>
      </c>
      <c r="B23" s="63"/>
      <c r="C23" s="64"/>
      <c r="D23" s="66"/>
      <c r="E23" s="64"/>
      <c r="F23" s="66">
        <v>200</v>
      </c>
      <c r="G23" s="367">
        <v>0</v>
      </c>
      <c r="H23" s="476">
        <v>0</v>
      </c>
      <c r="I23" s="655" t="e">
        <f t="shared" si="1"/>
        <v>#DIV/0!</v>
      </c>
      <c r="J23" s="472"/>
    </row>
    <row r="24" spans="1:10" s="10" customFormat="1" ht="78.75" hidden="1" x14ac:dyDescent="0.25">
      <c r="A24" s="218" t="str">
        <f>IF(B24&gt;0,VLOOKUP(B24,КВСР!#REF!,2),IF(C24&gt;0,VLOOKUP(C24,КФСР!#REF!,2),IF(D24&gt;0,VLOOKUP(D24,Программа!A$3:B$4988,2),IF(F24&gt;0,VLOOKUP(F24,КВР!A$1:B$5001,2),IF(E24&gt;0,VLOOKUP(E24,Направление!A$1:B$4610,2))))))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B24" s="84"/>
      <c r="C24" s="85"/>
      <c r="D24" s="86" t="s">
        <v>719</v>
      </c>
      <c r="E24" s="85"/>
      <c r="F24" s="86"/>
      <c r="G24" s="384">
        <f>G25+G28</f>
        <v>95000</v>
      </c>
      <c r="H24" s="386">
        <f>H25+H28</f>
        <v>0</v>
      </c>
      <c r="I24" s="657">
        <f t="shared" si="1"/>
        <v>0</v>
      </c>
      <c r="J24" s="472"/>
    </row>
    <row r="25" spans="1:10" s="10" customFormat="1" ht="47.25" hidden="1" x14ac:dyDescent="0.25">
      <c r="A25" s="218" t="str">
        <f>IF(B25&gt;0,VLOOKUP(B25,КВСР!#REF!,2),IF(C25&gt;0,VLOOKUP(C25,КФСР!#REF!,2),IF(D25&gt;0,VLOOKUP(D25,Программа!A$3:B$4988,2),IF(F25&gt;0,VLOOKUP(F25,КВР!A$1:B$5001,2),IF(E25&gt;0,VLOOKUP(E25,Направление!A$1:B$4610,2))))))</f>
        <v>Проведение историко-культурной экспертизы объектов культурного наследия</v>
      </c>
      <c r="B25" s="63"/>
      <c r="C25" s="64"/>
      <c r="D25" s="66" t="s">
        <v>721</v>
      </c>
      <c r="E25" s="64"/>
      <c r="F25" s="66"/>
      <c r="G25" s="385">
        <f>G26</f>
        <v>70000</v>
      </c>
      <c r="H25" s="387">
        <f t="shared" ref="H25:H26" si="6">H26</f>
        <v>0</v>
      </c>
      <c r="I25" s="658">
        <f t="shared" si="1"/>
        <v>0</v>
      </c>
      <c r="J25" s="472"/>
    </row>
    <row r="26" spans="1:10" s="10" customFormat="1" ht="31.5" hidden="1" x14ac:dyDescent="0.25">
      <c r="A26" s="218" t="str">
        <f>IF(B26&gt;0,VLOOKUP(B26,КВСР!#REF!,2),IF(C26&gt;0,VLOOKUP(C26,КФСР!#REF!,2),IF(D26&gt;0,VLOOKUP(D26,Программа!A$3:B$4988,2),IF(F26&gt;0,VLOOKUP(F26,КВР!A$1:B$5001,2),IF(E26&gt;0,VLOOKUP(E26,Направление!A$1:B$4610,2))))))</f>
        <v>Содержание имущества казны городского поселения Тутаев</v>
      </c>
      <c r="B26" s="63"/>
      <c r="C26" s="64"/>
      <c r="D26" s="66"/>
      <c r="E26" s="64">
        <v>20030</v>
      </c>
      <c r="F26" s="66"/>
      <c r="G26" s="385">
        <f>G27</f>
        <v>70000</v>
      </c>
      <c r="H26" s="387">
        <f t="shared" si="6"/>
        <v>0</v>
      </c>
      <c r="I26" s="658">
        <f t="shared" si="1"/>
        <v>0</v>
      </c>
      <c r="J26" s="472"/>
    </row>
    <row r="27" spans="1:10" s="10" customFormat="1" ht="63" hidden="1" x14ac:dyDescent="0.25">
      <c r="A27" s="218" t="str">
        <f>IF(B27&gt;0,VLOOKUP(B27,КВСР!#REF!,2),IF(C27&gt;0,VLOOKUP(C27,КФСР!#REF!,2),IF(D27&gt;0,VLOOKUP(D27,Программа!A$3:B$4988,2),IF(F27&gt;0,VLOOKUP(F27,КВР!A$1:B$5001,2),IF(E27&gt;0,VLOOKUP(E27,Направление!A$1:B$4610,2))))))</f>
        <v xml:space="preserve">Закупка товаров, работ и услуг для обеспечения государственных (муниципальных) нужд
</v>
      </c>
      <c r="B27" s="63"/>
      <c r="C27" s="64"/>
      <c r="D27" s="66"/>
      <c r="E27" s="64"/>
      <c r="F27" s="66">
        <v>200</v>
      </c>
      <c r="G27" s="367">
        <v>70000</v>
      </c>
      <c r="H27" s="476">
        <v>0</v>
      </c>
      <c r="I27" s="655">
        <f t="shared" si="1"/>
        <v>0</v>
      </c>
      <c r="J27" s="472"/>
    </row>
    <row r="28" spans="1:10" s="10" customFormat="1" ht="31.5" hidden="1" x14ac:dyDescent="0.25">
      <c r="A28" s="218" t="str">
        <f>IF(B28&gt;0,VLOOKUP(B28,КВСР!#REF!,2),IF(C28&gt;0,VLOOKUP(C28,КФСР!#REF!,2),IF(D28&gt;0,VLOOKUP(D28,Программа!A$3:B$4988,2),IF(F28&gt;0,VLOOKUP(F28,КВР!A$1:B$5001,2),IF(E28&gt;0,VLOOKUP(E28,Направление!A$1:B$4610,2))))))</f>
        <v>Сохранение и использование объектов культурного наследия</v>
      </c>
      <c r="B28" s="63"/>
      <c r="C28" s="64"/>
      <c r="D28" s="66" t="s">
        <v>949</v>
      </c>
      <c r="E28" s="64"/>
      <c r="F28" s="66"/>
      <c r="G28" s="356">
        <f>G29</f>
        <v>25000</v>
      </c>
      <c r="H28" s="387">
        <f>H29</f>
        <v>0</v>
      </c>
      <c r="I28" s="658">
        <f t="shared" si="1"/>
        <v>0</v>
      </c>
      <c r="J28" s="472"/>
    </row>
    <row r="29" spans="1:10" s="10" customFormat="1" ht="31.5" hidden="1" x14ac:dyDescent="0.25">
      <c r="A29" s="218" t="str">
        <f>IF(B29&gt;0,VLOOKUP(B29,КВСР!#REF!,2),IF(C29&gt;0,VLOOKUP(C29,КФСР!#REF!,2),IF(D29&gt;0,VLOOKUP(D29,Программа!A$3:B$4988,2),IF(F29&gt;0,VLOOKUP(F29,КВР!A$1:B$5001,2),IF(E29&gt;0,VLOOKUP(E29,Направление!A$1:B$4610,2))))))</f>
        <v>Содержание имущества казны городского поселения Тутаев</v>
      </c>
      <c r="B29" s="63"/>
      <c r="C29" s="64"/>
      <c r="D29" s="66"/>
      <c r="E29" s="64">
        <v>20030</v>
      </c>
      <c r="F29" s="66"/>
      <c r="G29" s="356">
        <f>G30</f>
        <v>25000</v>
      </c>
      <c r="H29" s="387">
        <f>H30</f>
        <v>0</v>
      </c>
      <c r="I29" s="658">
        <f t="shared" si="1"/>
        <v>0</v>
      </c>
      <c r="J29" s="472"/>
    </row>
    <row r="30" spans="1:10" s="10" customFormat="1" ht="63" hidden="1" x14ac:dyDescent="0.25">
      <c r="A30" s="218" t="str">
        <f>IF(B30&gt;0,VLOOKUP(B30,КВСР!#REF!,2),IF(C30&gt;0,VLOOKUP(C30,КФСР!#REF!,2),IF(D30&gt;0,VLOOKUP(D30,Программа!A$3:B$4988,2),IF(F30&gt;0,VLOOKUP(F30,КВР!A$1:B$5001,2),IF(E30&gt;0,VLOOKUP(E30,Направление!A$1:B$4610,2))))))</f>
        <v xml:space="preserve">Закупка товаров, работ и услуг для обеспечения государственных (муниципальных) нужд
</v>
      </c>
      <c r="B30" s="63"/>
      <c r="C30" s="64"/>
      <c r="D30" s="66"/>
      <c r="E30" s="64"/>
      <c r="F30" s="66">
        <v>200</v>
      </c>
      <c r="G30" s="367">
        <v>25000</v>
      </c>
      <c r="H30" s="476">
        <v>0</v>
      </c>
      <c r="I30" s="655">
        <f t="shared" si="1"/>
        <v>0</v>
      </c>
      <c r="J30" s="472"/>
    </row>
    <row r="31" spans="1:10" s="10" customFormat="1" x14ac:dyDescent="0.25">
      <c r="A31" s="217" t="str">
        <f>IF(B31&gt;0,VLOOKUP(B31,КВСР!A7:B1172,2),IF(C31&gt;0,VLOOKUP(C31,КФСР!A7:B1519,2),IF(D31&gt;0,VLOOKUP(D31,Программа!A$3:B$4988,2),IF(F31&gt;0,VLOOKUP(F31,КВР!A$1:B$5001,2),IF(E31&gt;0,VLOOKUP(E31,Направление!A$1:B$4610,2))))))</f>
        <v>Непрограммные расходы бюджета</v>
      </c>
      <c r="B31" s="134"/>
      <c r="C31" s="135"/>
      <c r="D31" s="136" t="s">
        <v>548</v>
      </c>
      <c r="E31" s="135"/>
      <c r="F31" s="137"/>
      <c r="G31" s="383">
        <f>G32+G34+G36+G38+G40+G42+G44+G46+G48+G50+G52+G54</f>
        <v>28825439</v>
      </c>
      <c r="H31" s="383">
        <f>H32+H34+H36+H38+H40+H42+H44+H46+H48+H50+H52+H54</f>
        <v>16469819.960000001</v>
      </c>
      <c r="I31" s="652">
        <f t="shared" si="1"/>
        <v>57.136406352735861</v>
      </c>
      <c r="J31" s="472"/>
    </row>
    <row r="32" spans="1:10" s="10" customFormat="1" ht="47.25" x14ac:dyDescent="0.25">
      <c r="A32" s="218" t="str">
        <f>IF(B32&gt;0,VLOOKUP(B32,КВСР!A8:B1173,2),IF(C32&gt;0,VLOOKUP(C32,КФСР!A8:B1520,2),IF(D32&gt;0,VLOOKUP(D32,Программа!A$3:B$4988,2),IF(F32&gt;0,VLOOKUP(F32,КВР!A$1:B$5001,2),IF(E32&gt;0,VLOOKUP(E32,Направление!A$1:B$4610,2))))))</f>
        <v>Приобретение объектов недвижимого имущества в муниципальную собственность</v>
      </c>
      <c r="B32" s="151"/>
      <c r="C32" s="151"/>
      <c r="D32" s="151"/>
      <c r="E32" s="151">
        <v>20040</v>
      </c>
      <c r="F32" s="151"/>
      <c r="G32" s="388">
        <f>G33</f>
        <v>728824</v>
      </c>
      <c r="H32" s="381">
        <f>H33</f>
        <v>239874.82</v>
      </c>
      <c r="I32" s="649">
        <f t="shared" si="1"/>
        <v>32.912585205756123</v>
      </c>
      <c r="J32" s="472"/>
    </row>
    <row r="33" spans="1:10" s="10" customFormat="1" ht="47.25" x14ac:dyDescent="0.25">
      <c r="A33" s="218" t="str">
        <f>IF(B33&gt;0,VLOOKUP(B33,КВСР!A9:B1174,2),IF(C33&gt;0,VLOOKUP(C33,КФСР!A9:B1521,2),IF(D33&gt;0,VLOOKUP(D33,Программа!A$3:B$4988,2),IF(F33&gt;0,VLOOKUP(F33,КВР!A$1:B$5001,2),IF(E33&gt;0,VLOOKUP(E33,Направление!A$1:B$4610,2))))))</f>
        <v>Капитальные вложения в объекты государственной (муниципальной) собственности</v>
      </c>
      <c r="B33" s="151"/>
      <c r="C33" s="151"/>
      <c r="D33" s="151"/>
      <c r="E33" s="151"/>
      <c r="F33" s="151">
        <v>400</v>
      </c>
      <c r="G33" s="444">
        <v>728824</v>
      </c>
      <c r="H33" s="475">
        <v>239874.82</v>
      </c>
      <c r="I33" s="650">
        <f t="shared" si="1"/>
        <v>32.912585205756123</v>
      </c>
      <c r="J33" s="472"/>
    </row>
    <row r="34" spans="1:10" s="10" customFormat="1" ht="31.5" hidden="1" x14ac:dyDescent="0.25">
      <c r="A34" s="218" t="str">
        <f>IF(B34&gt;0,VLOOKUP(B34,КВСР!A10:B1175,2),IF(C34&gt;0,VLOOKUP(C34,КФСР!A10:B1522,2),IF(D34&gt;0,VLOOKUP(D34,Программа!A$3:B$4988,2),IF(F34&gt;0,VLOOKUP(F34,КВР!A$1:B$5001,2),IF(E34&gt;0,VLOOKUP(E34,Направление!A$1:B$4610,2))))))</f>
        <v>Выполнение других обязательств органами местного самоуправления</v>
      </c>
      <c r="B34" s="151"/>
      <c r="C34" s="151"/>
      <c r="D34" s="151"/>
      <c r="E34" s="151">
        <v>20080</v>
      </c>
      <c r="F34" s="151"/>
      <c r="G34" s="388">
        <f>G35</f>
        <v>197000</v>
      </c>
      <c r="H34" s="388">
        <f t="shared" ref="H34" si="7">H35</f>
        <v>0</v>
      </c>
      <c r="I34" s="659">
        <v>0</v>
      </c>
      <c r="J34" s="472"/>
    </row>
    <row r="35" spans="1:10" s="10" customFormat="1" hidden="1" x14ac:dyDescent="0.25">
      <c r="A35" s="218" t="str">
        <f>IF(B35&gt;0,VLOOKUP(B35,КВСР!A11:B1176,2),IF(C35&gt;0,VLOOKUP(C35,КФСР!A11:B1523,2),IF(D35&gt;0,VLOOKUP(D35,Программа!A$3:B$4988,2),IF(F35&gt;0,VLOOKUP(F35,КВР!A$1:B$5001,2),IF(E35&gt;0,VLOOKUP(E35,Направление!A$1:B$4610,2))))))</f>
        <v>Иные бюджетные ассигнования</v>
      </c>
      <c r="B35" s="151"/>
      <c r="C35" s="151"/>
      <c r="D35" s="151"/>
      <c r="E35" s="151"/>
      <c r="F35" s="151">
        <v>800</v>
      </c>
      <c r="G35" s="444">
        <v>197000</v>
      </c>
      <c r="H35" s="475">
        <v>0</v>
      </c>
      <c r="I35" s="650">
        <v>0</v>
      </c>
      <c r="J35" s="472"/>
    </row>
    <row r="36" spans="1:10" s="10" customFormat="1" ht="47.25" hidden="1" x14ac:dyDescent="0.25">
      <c r="A36" s="218" t="str">
        <f>IF(B36&gt;0,VLOOKUP(B36,КВСР!A8:B1173,2),IF(C36&gt;0,VLOOKUP(C36,КФСР!A8:B1520,2),IF(D36&gt;0,VLOOKUP(D36,Программа!A$3:B$4988,2),IF(F36&gt;0,VLOOKUP(F36,КВР!A$1:B$5001,2),IF(E36&gt;0,VLOOKUP(E36,Направление!A$1:B$4610,2))))))</f>
        <v>Ежегодная премия лицам удостоившихся звания "Почетный гражданин города Тутаева"</v>
      </c>
      <c r="B36" s="84"/>
      <c r="C36" s="85"/>
      <c r="D36" s="132"/>
      <c r="E36" s="85">
        <v>20120</v>
      </c>
      <c r="F36" s="86"/>
      <c r="G36" s="388">
        <f>G37</f>
        <v>120000</v>
      </c>
      <c r="H36" s="381">
        <f t="shared" ref="H36" si="8">H37</f>
        <v>0</v>
      </c>
      <c r="I36" s="649">
        <f t="shared" si="1"/>
        <v>0</v>
      </c>
      <c r="J36" s="472"/>
    </row>
    <row r="37" spans="1:10" s="10" customFormat="1" ht="31.5" hidden="1" x14ac:dyDescent="0.25">
      <c r="A37" s="218" t="str">
        <f>IF(B37&gt;0,VLOOKUP(B37,КВСР!A9:B1174,2),IF(C37&gt;0,VLOOKUP(C37,КФСР!A9:B1521,2),IF(D37&gt;0,VLOOKUP(D37,Программа!A$3:B$4988,2),IF(F37&gt;0,VLOOKUP(F37,КВР!A$1:B$5001,2),IF(E37&gt;0,VLOOKUP(E37,Направление!A$1:B$4610,2))))))</f>
        <v>Социальное обеспечение и иные выплаты населению</v>
      </c>
      <c r="B37" s="84"/>
      <c r="C37" s="85"/>
      <c r="D37" s="132"/>
      <c r="E37" s="85"/>
      <c r="F37" s="86">
        <v>300</v>
      </c>
      <c r="G37" s="444">
        <v>120000</v>
      </c>
      <c r="H37" s="475">
        <v>0</v>
      </c>
      <c r="I37" s="650">
        <f t="shared" si="1"/>
        <v>0</v>
      </c>
      <c r="J37" s="472"/>
    </row>
    <row r="38" spans="1:10" s="10" customFormat="1" ht="31.5" x14ac:dyDescent="0.25">
      <c r="A38" s="218" t="str">
        <f>IF(B38&gt;0,VLOOKUP(B38,КВСР!A10:B1175,2),IF(C38&gt;0,VLOOKUP(C38,КФСР!A10:B1522,2),IF(D38&gt;0,VLOOKUP(D38,Программа!A$3:B$4988,2),IF(F38&gt;0,VLOOKUP(F38,КВР!A$1:B$5001,2),IF(E38&gt;0,VLOOKUP(E38,Направление!A$1:B$4610,2))))))</f>
        <v>Выплаты по обязательствам муниципального образования</v>
      </c>
      <c r="B38" s="84"/>
      <c r="C38" s="85"/>
      <c r="D38" s="132"/>
      <c r="E38" s="85">
        <v>20130</v>
      </c>
      <c r="F38" s="86"/>
      <c r="G38" s="388">
        <f>G39</f>
        <v>3260936</v>
      </c>
      <c r="H38" s="381">
        <f>H39</f>
        <v>2392990.02</v>
      </c>
      <c r="I38" s="649">
        <f t="shared" si="1"/>
        <v>73.383532212837054</v>
      </c>
      <c r="J38" s="472"/>
    </row>
    <row r="39" spans="1:10" s="10" customFormat="1" x14ac:dyDescent="0.25">
      <c r="A39" s="218" t="str">
        <f>IF(B39&gt;0,VLOOKUP(B39,КВСР!A11:B1176,2),IF(C39&gt;0,VLOOKUP(C39,КФСР!A11:B1523,2),IF(D39&gt;0,VLOOKUP(D39,Программа!A$3:B$4988,2),IF(F39&gt;0,VLOOKUP(F39,КВР!A$1:B$5001,2),IF(E39&gt;0,VLOOKUP(E39,Направление!A$1:B$4610,2))))))</f>
        <v>Иные бюджетные ассигнования</v>
      </c>
      <c r="B39" s="84"/>
      <c r="C39" s="85"/>
      <c r="D39" s="132"/>
      <c r="E39" s="85"/>
      <c r="F39" s="86">
        <v>800</v>
      </c>
      <c r="G39" s="444">
        <v>3260936</v>
      </c>
      <c r="H39" s="475">
        <v>2392990.02</v>
      </c>
      <c r="I39" s="650">
        <f t="shared" si="1"/>
        <v>73.383532212837054</v>
      </c>
      <c r="J39" s="472"/>
    </row>
    <row r="40" spans="1:10" s="10" customFormat="1" ht="47.25" x14ac:dyDescent="0.25">
      <c r="A40" s="218" t="str">
        <f>IF(B40&gt;0,VLOOKUP(B40,КВСР!A10:B1175,2),IF(C40&gt;0,VLOOKUP(C40,КФСР!A10:B1522,2),IF(D40&gt;0,VLOOKUP(D40,Программа!A$3:B$4988,2),IF(F40&gt;0,VLOOKUP(F40,КВР!A$1:B$5001,2),IF(E40&gt;0,VLOOKUP(E40,Направление!A$1:B$4610,2))))))</f>
        <v xml:space="preserve">Межбюджетные трансферты на содержание органов местного самоуправления </v>
      </c>
      <c r="B40" s="84"/>
      <c r="C40" s="85"/>
      <c r="D40" s="132"/>
      <c r="E40" s="85">
        <v>29016</v>
      </c>
      <c r="F40" s="86"/>
      <c r="G40" s="388">
        <f>G41</f>
        <v>22241441</v>
      </c>
      <c r="H40" s="381">
        <f t="shared" ref="H40" si="9">H41</f>
        <v>13028965.66</v>
      </c>
      <c r="I40" s="649">
        <f t="shared" si="1"/>
        <v>58.579683123948669</v>
      </c>
      <c r="J40" s="472"/>
    </row>
    <row r="41" spans="1:10" s="10" customFormat="1" x14ac:dyDescent="0.25">
      <c r="A41" s="218" t="str">
        <f>IF(B41&gt;0,VLOOKUP(B41,КВСР!A11:B1176,2),IF(C41&gt;0,VLOOKUP(C41,КФСР!A11:B1523,2),IF(D41&gt;0,VLOOKUP(D41,Программа!A$3:B$4988,2),IF(F41&gt;0,VLOOKUP(F41,КВР!A$1:B$5001,2),IF(E41&gt;0,VLOOKUP(E41,Направление!A$1:B$4610,2))))))</f>
        <v xml:space="preserve"> Межбюджетные трансферты</v>
      </c>
      <c r="B41" s="84"/>
      <c r="C41" s="85"/>
      <c r="D41" s="132"/>
      <c r="E41" s="85"/>
      <c r="F41" s="86">
        <v>500</v>
      </c>
      <c r="G41" s="444">
        <v>22241441</v>
      </c>
      <c r="H41" s="475">
        <v>13028965.66</v>
      </c>
      <c r="I41" s="650">
        <f t="shared" si="1"/>
        <v>58.579683123948669</v>
      </c>
      <c r="J41" s="472"/>
    </row>
    <row r="42" spans="1:10" s="10" customFormat="1" ht="110.25" x14ac:dyDescent="0.25">
      <c r="A42" s="218" t="str">
        <f>IF(B42&gt;0,VLOOKUP(B42,КВСР!A12:B1177,2),IF(C42&gt;0,VLOOKUP(C42,КФСР!A12:B1524,2),IF(D42&gt;0,VLOOKUP(D42,Программа!A$3:B$4988,2),IF(F42&gt;0,VLOOKUP(F42,КВР!A$1:B$5001,2),IF(E42&gt;0,VLOOKUP(E42,Направление!A$1:B$4610,2))))))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2" s="84"/>
      <c r="C42" s="85"/>
      <c r="D42" s="132"/>
      <c r="E42" s="85">
        <v>29026</v>
      </c>
      <c r="F42" s="86"/>
      <c r="G42" s="388">
        <f>G43</f>
        <v>335000</v>
      </c>
      <c r="H42" s="381">
        <f t="shared" ref="H42" si="10">H43</f>
        <v>57578.34</v>
      </c>
      <c r="I42" s="649">
        <f t="shared" si="1"/>
        <v>17.187564179104477</v>
      </c>
      <c r="J42" s="472"/>
    </row>
    <row r="43" spans="1:10" s="10" customFormat="1" x14ac:dyDescent="0.25">
      <c r="A43" s="218" t="str">
        <f>IF(B43&gt;0,VLOOKUP(B43,КВСР!A13:B1178,2),IF(C43&gt;0,VLOOKUP(C43,КФСР!A13:B1525,2),IF(D43&gt;0,VLOOKUP(D43,Программа!A$3:B$4988,2),IF(F43&gt;0,VLOOKUP(F43,КВР!A$1:B$5001,2),IF(E43&gt;0,VLOOKUP(E43,Направление!A$1:B$4610,2))))))</f>
        <v xml:space="preserve"> Межбюджетные трансферты</v>
      </c>
      <c r="B43" s="84"/>
      <c r="C43" s="85"/>
      <c r="D43" s="132"/>
      <c r="E43" s="85"/>
      <c r="F43" s="86">
        <v>500</v>
      </c>
      <c r="G43" s="444">
        <v>335000</v>
      </c>
      <c r="H43" s="475">
        <v>57578.34</v>
      </c>
      <c r="I43" s="650">
        <f t="shared" si="1"/>
        <v>17.187564179104477</v>
      </c>
      <c r="J43" s="472"/>
    </row>
    <row r="44" spans="1:10" s="10" customFormat="1" ht="63" x14ac:dyDescent="0.25">
      <c r="A44" s="218" t="str">
        <f>IF(B44&gt;0,VLOOKUP(B44,КВСР!A14:B1179,2),IF(C44&gt;0,VLOOKUP(C44,КФСР!A14:B1526,2),IF(D44&gt;0,VLOOKUP(D44,Программа!A$3:B$4988,2),IF(F44&gt;0,VLOOKUP(F44,КВР!A$1:B$5001,2),IF(E44&gt;0,VLOOKUP(E44,Направление!A$1:B$4610,2))))))</f>
        <v>Межбюджетные трансферты на обеспечение поддержки деятельности социально-ориентированных некоммерческих организаций</v>
      </c>
      <c r="B44" s="84"/>
      <c r="C44" s="85"/>
      <c r="D44" s="132"/>
      <c r="E44" s="85">
        <v>29516</v>
      </c>
      <c r="F44" s="86"/>
      <c r="G44" s="445">
        <f>G45</f>
        <v>600000</v>
      </c>
      <c r="H44" s="389">
        <f t="shared" ref="H44" si="11">H45</f>
        <v>510246</v>
      </c>
      <c r="I44" s="660">
        <f t="shared" si="1"/>
        <v>85.040999999999997</v>
      </c>
      <c r="J44" s="472"/>
    </row>
    <row r="45" spans="1:10" s="10" customFormat="1" x14ac:dyDescent="0.25">
      <c r="A45" s="218" t="str">
        <f>IF(B45&gt;0,VLOOKUP(B45,КВСР!A15:B1180,2),IF(C45&gt;0,VLOOKUP(C45,КФСР!A15:B1527,2),IF(D45&gt;0,VLOOKUP(D45,Программа!A$3:B$4988,2),IF(F45&gt;0,VLOOKUP(F45,КВР!A$1:B$5001,2),IF(E45&gt;0,VLOOKUP(E45,Направление!A$1:B$4610,2))))))</f>
        <v xml:space="preserve"> Межбюджетные трансферты</v>
      </c>
      <c r="B45" s="84"/>
      <c r="C45" s="85"/>
      <c r="D45" s="132"/>
      <c r="E45" s="85"/>
      <c r="F45" s="86">
        <v>500</v>
      </c>
      <c r="G45" s="444">
        <v>600000</v>
      </c>
      <c r="H45" s="475">
        <v>510246</v>
      </c>
      <c r="I45" s="650">
        <f t="shared" si="1"/>
        <v>85.040999999999997</v>
      </c>
      <c r="J45" s="472"/>
    </row>
    <row r="46" spans="1:10" s="10" customFormat="1" ht="47.25" x14ac:dyDescent="0.25">
      <c r="A46" s="218" t="str">
        <f>IF(B46&gt;0,VLOOKUP(B46,КВСР!A16:B1181,2),IF(C46&gt;0,VLOOKUP(C46,КФСР!A16:B1528,2),IF(D46&gt;0,VLOOKUP(D46,Программа!A$3:B$4988,2),IF(F46&gt;0,VLOOKUP(F46,КВР!A$1:B$5001,2),IF(E46&gt;0,VLOOKUP(E46,Направление!A$1:B$4610,2))))))</f>
        <v>Межбюджетные трансферты на обеспечение  обязательств  по содержанию казны поселения</v>
      </c>
      <c r="B46" s="84"/>
      <c r="C46" s="85"/>
      <c r="D46" s="132"/>
      <c r="E46" s="85">
        <v>29556</v>
      </c>
      <c r="F46" s="86"/>
      <c r="G46" s="445">
        <f>G47</f>
        <v>450000</v>
      </c>
      <c r="H46" s="389">
        <f>H47</f>
        <v>157585.04999999999</v>
      </c>
      <c r="I46" s="660">
        <f t="shared" si="1"/>
        <v>35.018899999999995</v>
      </c>
      <c r="J46" s="472"/>
    </row>
    <row r="47" spans="1:10" s="10" customFormat="1" x14ac:dyDescent="0.25">
      <c r="A47" s="218" t="str">
        <f>IF(B47&gt;0,VLOOKUP(B47,КВСР!A17:B1182,2),IF(C47&gt;0,VLOOKUP(C47,КФСР!A17:B1529,2),IF(D47&gt;0,VLOOKUP(D47,Программа!A$3:B$4988,2),IF(F47&gt;0,VLOOKUP(F47,КВР!A$1:B$5001,2),IF(E47&gt;0,VLOOKUP(E47,Направление!A$1:B$4610,2))))))</f>
        <v xml:space="preserve"> Межбюджетные трансферты</v>
      </c>
      <c r="B47" s="84"/>
      <c r="C47" s="85"/>
      <c r="D47" s="132"/>
      <c r="E47" s="85"/>
      <c r="F47" s="86">
        <v>500</v>
      </c>
      <c r="G47" s="444">
        <v>450000</v>
      </c>
      <c r="H47" s="475">
        <v>157585.04999999999</v>
      </c>
      <c r="I47" s="650">
        <f t="shared" si="1"/>
        <v>35.018899999999995</v>
      </c>
      <c r="J47" s="472"/>
    </row>
    <row r="48" spans="1:10" s="10" customFormat="1" ht="63" x14ac:dyDescent="0.25">
      <c r="A48" s="218" t="str">
        <f>IF(B48&gt;0,VLOOKUP(B48,КВСР!A16:B1181,2),IF(C48&gt;0,VLOOKUP(C48,КФСР!A16:B1528,2),IF(D48&gt;0,VLOOKUP(D48,Программа!A$3:B$4988,2),IF(F48&gt;0,VLOOKUP(F48,КВР!A$1:B$5001,2),IF(E48&gt;0,VLOOKUP(E48,Направление!A$1:B$4610,2))))))</f>
        <v xml:space="preserve">Межбюджетные трансферты на обеспечение мероприятий по содержанию  военно- мемориального комплекса </v>
      </c>
      <c r="B48" s="84"/>
      <c r="C48" s="85"/>
      <c r="D48" s="132"/>
      <c r="E48" s="85">
        <v>29686</v>
      </c>
      <c r="F48" s="86"/>
      <c r="G48" s="388">
        <f>G49</f>
        <v>300000</v>
      </c>
      <c r="H48" s="381">
        <f t="shared" ref="H48" si="12">H49</f>
        <v>82580.070000000007</v>
      </c>
      <c r="I48" s="649">
        <f t="shared" si="1"/>
        <v>27.526690000000002</v>
      </c>
      <c r="J48" s="472"/>
    </row>
    <row r="49" spans="1:10" s="10" customFormat="1" x14ac:dyDescent="0.25">
      <c r="A49" s="218" t="str">
        <f>IF(B49&gt;0,VLOOKUP(B49,КВСР!A17:B1182,2),IF(C49&gt;0,VLOOKUP(C49,КФСР!A17:B1529,2),IF(D49&gt;0,VLOOKUP(D49,Программа!A$3:B$4988,2),IF(F49&gt;0,VLOOKUP(F49,КВР!A$1:B$5001,2),IF(E49&gt;0,VLOOKUP(E49,Направление!A$1:B$4610,2))))))</f>
        <v xml:space="preserve"> Межбюджетные трансферты</v>
      </c>
      <c r="B49" s="84"/>
      <c r="C49" s="85"/>
      <c r="D49" s="132"/>
      <c r="E49" s="85"/>
      <c r="F49" s="86">
        <v>500</v>
      </c>
      <c r="G49" s="444">
        <v>300000</v>
      </c>
      <c r="H49" s="475">
        <v>82580.070000000007</v>
      </c>
      <c r="I49" s="650">
        <f t="shared" si="1"/>
        <v>27.526690000000002</v>
      </c>
      <c r="J49" s="472"/>
    </row>
    <row r="50" spans="1:10" s="10" customFormat="1" ht="47.25" hidden="1" x14ac:dyDescent="0.25">
      <c r="A50" s="218" t="str">
        <f>IF(B50&gt;0,VLOOKUP(B50,КВСР!A18:B1183,2),IF(C50&gt;0,VLOOKUP(C50,КФСР!A18:B1530,2),IF(D50&gt;0,VLOOKUP(D50,Программа!A$3:B$4988,2),IF(F50&gt;0,VLOOKUP(F50,КВР!A$1:B$5001,2),IF(E50&gt;0,VLOOKUP(E50,Направление!A$1:B$4610,2))))))</f>
        <v>Межбюджетные трансферты на обеспечение мероприятий по безопасности жителей города</v>
      </c>
      <c r="B50" s="84"/>
      <c r="C50" s="85"/>
      <c r="D50" s="132"/>
      <c r="E50" s="85">
        <v>29766</v>
      </c>
      <c r="F50" s="86"/>
      <c r="G50" s="388">
        <f>G51</f>
        <v>220000</v>
      </c>
      <c r="H50" s="392">
        <f>H51</f>
        <v>0</v>
      </c>
      <c r="I50" s="661">
        <f t="shared" si="1"/>
        <v>0</v>
      </c>
      <c r="J50" s="472"/>
    </row>
    <row r="51" spans="1:10" s="10" customFormat="1" hidden="1" x14ac:dyDescent="0.25">
      <c r="A51" s="218" t="str">
        <f>IF(B51&gt;0,VLOOKUP(B51,КВСР!A19:B1184,2),IF(C51&gt;0,VLOOKUP(C51,КФСР!A19:B1531,2),IF(D51&gt;0,VLOOKUP(D51,Программа!A$3:B$4988,2),IF(F51&gt;0,VLOOKUP(F51,КВР!A$1:B$5001,2),IF(E51&gt;0,VLOOKUP(E51,Направление!A$1:B$4610,2))))))</f>
        <v xml:space="preserve"> Межбюджетные трансферты</v>
      </c>
      <c r="B51" s="84"/>
      <c r="C51" s="85"/>
      <c r="D51" s="132"/>
      <c r="E51" s="85"/>
      <c r="F51" s="86">
        <v>500</v>
      </c>
      <c r="G51" s="444">
        <v>220000</v>
      </c>
      <c r="H51" s="475">
        <v>0</v>
      </c>
      <c r="I51" s="650">
        <f t="shared" si="1"/>
        <v>0</v>
      </c>
      <c r="J51" s="472"/>
    </row>
    <row r="52" spans="1:10" s="10" customFormat="1" ht="47.25" hidden="1" x14ac:dyDescent="0.25">
      <c r="A52" s="218" t="str">
        <f>IF(B52&gt;0,VLOOKUP(B52,КВСР!A18:B1183,2),IF(C52&gt;0,VLOOKUP(C52,КФСР!A18:B1530,2),IF(D52&gt;0,VLOOKUP(D52,Программа!A$3:B$4988,2),IF(F52&gt;0,VLOOKUP(F52,КВР!A$1:B$5001,2),IF(E52&gt;0,VLOOKUP(E52,Направление!A$1:B$4610,2))))))</f>
        <v>Межбюджетные трансферты на обеспечение мероприятий по разработке и экспертизе ПСД</v>
      </c>
      <c r="B52" s="84"/>
      <c r="C52" s="85"/>
      <c r="D52" s="132"/>
      <c r="E52" s="85">
        <v>29776</v>
      </c>
      <c r="F52" s="86"/>
      <c r="G52" s="388">
        <v>0</v>
      </c>
      <c r="H52" s="392">
        <f>H53</f>
        <v>0</v>
      </c>
      <c r="I52" s="661" t="e">
        <f t="shared" si="1"/>
        <v>#DIV/0!</v>
      </c>
      <c r="J52" s="472"/>
    </row>
    <row r="53" spans="1:10" s="10" customFormat="1" hidden="1" x14ac:dyDescent="0.25">
      <c r="A53" s="218" t="str">
        <f>IF(B53&gt;0,VLOOKUP(B53,КВСР!A19:B1184,2),IF(C53&gt;0,VLOOKUP(C53,КФСР!A19:B1531,2),IF(D53&gt;0,VLOOKUP(D53,Программа!A$3:B$4988,2),IF(F53&gt;0,VLOOKUP(F53,КВР!A$1:B$5001,2),IF(E53&gt;0,VLOOKUP(E53,Направление!A$1:B$4610,2))))))</f>
        <v xml:space="preserve"> Межбюджетные трансферты</v>
      </c>
      <c r="B53" s="84"/>
      <c r="C53" s="85"/>
      <c r="D53" s="132"/>
      <c r="E53" s="85"/>
      <c r="F53" s="86">
        <v>500</v>
      </c>
      <c r="G53" s="444">
        <v>0</v>
      </c>
      <c r="H53" s="475"/>
      <c r="I53" s="650" t="e">
        <f t="shared" si="1"/>
        <v>#DIV/0!</v>
      </c>
      <c r="J53" s="472"/>
    </row>
    <row r="54" spans="1:10" s="10" customFormat="1" ht="63" hidden="1" x14ac:dyDescent="0.25">
      <c r="A54" s="218" t="str">
        <f>IF(B54&gt;0,VLOOKUP(B54,КВСР!A20:B1185,2),IF(C54&gt;0,VLOOKUP(C54,КФСР!A20:B1532,2),IF(D54&gt;0,VLOOKUP(D54,Программа!A$3:B$4988,2),IF(F54&gt;0,VLOOKUP(F54,КВР!A$1:B$5001,2),IF(E54&gt;0,VLOOKUP(E54,Направление!A$1:B$4610,2))))))</f>
        <v xml:space="preserve"> Межбюджетные трансферты на обеспечение мероприятий по выполнению прочих обязательств органами местного самоуправления</v>
      </c>
      <c r="B54" s="84"/>
      <c r="C54" s="85"/>
      <c r="D54" s="132"/>
      <c r="E54" s="85">
        <v>29806</v>
      </c>
      <c r="F54" s="86"/>
      <c r="G54" s="388">
        <f>G55</f>
        <v>372238</v>
      </c>
      <c r="H54" s="392">
        <f>H55</f>
        <v>0</v>
      </c>
      <c r="I54" s="661">
        <f t="shared" si="1"/>
        <v>0</v>
      </c>
      <c r="J54" s="472"/>
    </row>
    <row r="55" spans="1:10" s="10" customFormat="1" hidden="1" x14ac:dyDescent="0.25">
      <c r="A55" s="218" t="str">
        <f>IF(B55&gt;0,VLOOKUP(B55,КВСР!A21:B1186,2),IF(C55&gt;0,VLOOKUP(C55,КФСР!A21:B1533,2),IF(D55&gt;0,VLOOKUP(D55,Программа!A$3:B$4988,2),IF(F55&gt;0,VLOOKUP(F55,КВР!A$1:B$5001,2),IF(E55&gt;0,VLOOKUP(E55,Направление!A$1:B$4610,2))))))</f>
        <v xml:space="preserve"> Межбюджетные трансферты</v>
      </c>
      <c r="B55" s="84"/>
      <c r="C55" s="85"/>
      <c r="D55" s="132"/>
      <c r="E55" s="85"/>
      <c r="F55" s="86">
        <v>500</v>
      </c>
      <c r="G55" s="444">
        <v>372238</v>
      </c>
      <c r="H55" s="475">
        <v>0</v>
      </c>
      <c r="I55" s="650">
        <f t="shared" si="1"/>
        <v>0</v>
      </c>
      <c r="J55" s="472"/>
    </row>
    <row r="56" spans="1:10" s="10" customFormat="1" ht="71.25" customHeight="1" x14ac:dyDescent="0.25">
      <c r="A56" s="504" t="str">
        <f>IF(B56&gt;0,VLOOKUP(B56,КВСР!A16:B1181,2),IF(C56&gt;0,VLOOKUP(C56,КФСР!A16:B1528,2),IF(D56&gt;0,VLOOKUP(D56,Программа!A$3:B$4988,2),IF(F56&gt;0,VLOOKUP(F56,КВР!A$1:B$5001,2),IF(E56&gt;0,VLOOKUP(E56,Направление!A$1:B$4610,2))))))</f>
        <v>Защита населения и территории от чрезвычайных ситуаций природного и техногенного характера, пожарная безопасность</v>
      </c>
      <c r="B56" s="67"/>
      <c r="C56" s="68">
        <v>310</v>
      </c>
      <c r="D56" s="69"/>
      <c r="E56" s="68"/>
      <c r="F56" s="70"/>
      <c r="G56" s="382">
        <v>2842975</v>
      </c>
      <c r="H56" s="382">
        <f>H57+H64</f>
        <v>1071748.56</v>
      </c>
      <c r="I56" s="651">
        <f t="shared" si="1"/>
        <v>37.698135228062156</v>
      </c>
      <c r="J56" s="472"/>
    </row>
    <row r="57" spans="1:10" s="10" customFormat="1" hidden="1" x14ac:dyDescent="0.25">
      <c r="A57" s="217" t="str">
        <f>IF(B57&gt;0,VLOOKUP(B57,КВСР!A17:B1182,2),IF(C57&gt;0,VLOOKUP(C57,КФСР!A17:B1529,2),IF(D57&gt;0,VLOOKUP(D57,Программа!A$3:B$4988,2),IF(F57&gt;0,VLOOKUP(F57,КВР!A$1:B$5001,2),IF(E57&gt;0,VLOOKUP(E57,Направление!A$1:B$4610,2))))))</f>
        <v>Программные расходы бюджета</v>
      </c>
      <c r="B57" s="134"/>
      <c r="C57" s="135"/>
      <c r="D57" s="136" t="s">
        <v>673</v>
      </c>
      <c r="E57" s="135"/>
      <c r="F57" s="137"/>
      <c r="G57" s="383">
        <f>G58</f>
        <v>140000</v>
      </c>
      <c r="H57" s="383">
        <f t="shared" ref="H57" si="13">H59</f>
        <v>0</v>
      </c>
      <c r="I57" s="652">
        <f t="shared" si="1"/>
        <v>0</v>
      </c>
      <c r="J57" s="472"/>
    </row>
    <row r="58" spans="1:10" s="10" customFormat="1" ht="78.75" hidden="1" x14ac:dyDescent="0.25">
      <c r="A58" s="377" t="str">
        <f>IF(B58&gt;0,VLOOKUP(B58,КВСР!A18:B1183,2),IF(C58&gt;0,VLOOKUP(C58,КФСР!A18:B1530,2),IF(D58&gt;0,VLOOKUP(D58,Программа!A$3:B$4988,2),IF(F58&gt;0,VLOOKUP(F58,КВР!A$1:B$5001,2),IF(E58&gt;0,VLOOKUP(E58,Направление!A$1:B$4610,2))))))</f>
        <v>Муниципальная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B58" s="134"/>
      <c r="C58" s="135"/>
      <c r="D58" s="136" t="s">
        <v>913</v>
      </c>
      <c r="E58" s="135"/>
      <c r="F58" s="137"/>
      <c r="G58" s="383">
        <f>G59</f>
        <v>140000</v>
      </c>
      <c r="H58" s="383">
        <f t="shared" ref="H58" si="14">H59</f>
        <v>0</v>
      </c>
      <c r="I58" s="652">
        <f t="shared" si="1"/>
        <v>0</v>
      </c>
      <c r="J58" s="472"/>
    </row>
    <row r="59" spans="1:10" s="10" customFormat="1" ht="78.75" hidden="1" x14ac:dyDescent="0.25">
      <c r="A59" s="218" t="str">
        <f>IF(B59&gt;0,VLOOKUP(B59,КВСР!A18:B1183,2),IF(C59&gt;0,VLOOKUP(C59,КФСР!A18:B1530,2),IF(D59&gt;0,VLOOKUP(D59,Программа!A$3:B$4988,2),IF(F59&gt;0,VLOOKUP(F59,КВР!A$1:B$5001,2),IF(E59&gt;0,VLOOKUP(E59,Направление!A$1:B$4610,2))))))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B59" s="84"/>
      <c r="C59" s="85"/>
      <c r="D59" s="86" t="s">
        <v>914</v>
      </c>
      <c r="E59" s="85"/>
      <c r="F59" s="86"/>
      <c r="G59" s="384">
        <f>G60+G62</f>
        <v>140000</v>
      </c>
      <c r="H59" s="384">
        <f t="shared" ref="H59" si="15">H60+H62</f>
        <v>0</v>
      </c>
      <c r="I59" s="653">
        <f t="shared" si="1"/>
        <v>0</v>
      </c>
      <c r="J59" s="472"/>
    </row>
    <row r="60" spans="1:10" s="10" customFormat="1" ht="63" hidden="1" x14ac:dyDescent="0.25">
      <c r="A60" s="218" t="str">
        <f>IF(B60&gt;0,VLOOKUP(B60,КВСР!A19:B1184,2),IF(C60&gt;0,VLOOKUP(C60,КФСР!A19:B1531,2),IF(D60&gt;0,VLOOKUP(D60,Программа!A$3:B$4988,2),IF(F60&gt;0,VLOOKUP(F60,КВР!A$1:B$5001,2),IF(E60&gt;0,VLOOKUP(E60,Направление!A$1:B$4610,2))))))</f>
        <v>Расходы на  софинансирование мероприятий  по обеспечению безопастности граждан на водных объектах</v>
      </c>
      <c r="B60" s="84"/>
      <c r="C60" s="85"/>
      <c r="D60" s="86"/>
      <c r="E60" s="85">
        <v>21450</v>
      </c>
      <c r="F60" s="86"/>
      <c r="G60" s="384">
        <f>G61</f>
        <v>70000</v>
      </c>
      <c r="H60" s="384">
        <f t="shared" ref="H60" si="16">H61</f>
        <v>0</v>
      </c>
      <c r="I60" s="653">
        <f t="shared" si="1"/>
        <v>0</v>
      </c>
      <c r="J60" s="472"/>
    </row>
    <row r="61" spans="1:10" s="10" customFormat="1" ht="57" hidden="1" customHeight="1" x14ac:dyDescent="0.25">
      <c r="A61" s="218" t="str">
        <f>IF(B61&gt;0,VLOOKUP(B61,КВСР!A20:B1185,2),IF(C61&gt;0,VLOOKUP(C61,КФСР!A20:B1532,2),IF(D61&gt;0,VLOOKUP(D61,Программа!A$3:B$4988,2),IF(F61&gt;0,VLOOKUP(F61,КВР!A$1:B$5001,2),IF(E61&gt;0,VLOOKUP(E61,Направление!A$1:B$4610,2))))))</f>
        <v xml:space="preserve">Закупка товаров, работ и услуг для обеспечения государственных (муниципальных) нужд
</v>
      </c>
      <c r="B61" s="63"/>
      <c r="C61" s="64"/>
      <c r="D61" s="66"/>
      <c r="E61" s="64"/>
      <c r="F61" s="66">
        <v>200</v>
      </c>
      <c r="G61" s="444">
        <v>70000</v>
      </c>
      <c r="H61" s="475">
        <v>0</v>
      </c>
      <c r="I61" s="650">
        <f t="shared" si="1"/>
        <v>0</v>
      </c>
      <c r="J61" s="472"/>
    </row>
    <row r="62" spans="1:10" s="10" customFormat="1" ht="47.25" hidden="1" x14ac:dyDescent="0.25">
      <c r="A62" s="218" t="str">
        <f>IF(B62&gt;0,VLOOKUP(B62,КВСР!A21:B1186,2),IF(C62&gt;0,VLOOKUP(C62,КФСР!A21:B1533,2),IF(D62&gt;0,VLOOKUP(D62,Программа!A$3:B$4988,2),IF(F62&gt;0,VLOOKUP(F62,КВР!A$1:B$5001,2),IF(E62&gt;0,VLOOKUP(E62,Направление!A$1:B$4610,2))))))</f>
        <v>Обеспечение мероприятий по обеспечению безопастности граждан на водных объектах</v>
      </c>
      <c r="B62" s="63"/>
      <c r="C62" s="64"/>
      <c r="D62" s="66"/>
      <c r="E62" s="64">
        <v>71450</v>
      </c>
      <c r="F62" s="66"/>
      <c r="G62" s="388">
        <f>G63</f>
        <v>70000</v>
      </c>
      <c r="H62" s="392">
        <f>H63</f>
        <v>0</v>
      </c>
      <c r="I62" s="661">
        <f t="shared" si="1"/>
        <v>0</v>
      </c>
      <c r="J62" s="472"/>
    </row>
    <row r="63" spans="1:10" s="10" customFormat="1" ht="63" hidden="1" x14ac:dyDescent="0.25">
      <c r="A63" s="218" t="str">
        <f>IF(B63&gt;0,VLOOKUP(B63,КВСР!A22:B1187,2),IF(C63&gt;0,VLOOKUP(C63,КФСР!A22:B1534,2),IF(D63&gt;0,VLOOKUP(D63,Программа!A$3:B$4988,2),IF(F63&gt;0,VLOOKUP(F63,КВР!A$1:B$5001,2),IF(E63&gt;0,VLOOKUP(E63,Направление!A$1:B$4610,2))))))</f>
        <v xml:space="preserve">Закупка товаров, работ и услуг для обеспечения государственных (муниципальных) нужд
</v>
      </c>
      <c r="B63" s="63"/>
      <c r="C63" s="64"/>
      <c r="D63" s="66"/>
      <c r="E63" s="64"/>
      <c r="F63" s="66">
        <v>200</v>
      </c>
      <c r="G63" s="444">
        <v>70000</v>
      </c>
      <c r="H63" s="475">
        <v>0</v>
      </c>
      <c r="I63" s="650">
        <f t="shared" si="1"/>
        <v>0</v>
      </c>
      <c r="J63" s="472"/>
    </row>
    <row r="64" spans="1:10" s="138" customFormat="1" x14ac:dyDescent="0.25">
      <c r="A64" s="218" t="str">
        <f>IF(B64&gt;0,VLOOKUP(B64,КВСР!A17:B1182,2),IF(C64&gt;0,VLOOKUP(C64,КФСР!A17:B1529,2),IF(D64&gt;0,VLOOKUP(D64,Программа!A$3:B$4988,2),IF(F64&gt;0,VLOOKUP(F64,КВР!A$1:B$5001,2),IF(E64&gt;0,VLOOKUP(E64,Направление!A$1:B$4610,2))))))</f>
        <v>Непрограммные расходы бюджета</v>
      </c>
      <c r="B64" s="63"/>
      <c r="C64" s="64"/>
      <c r="D64" s="66" t="s">
        <v>548</v>
      </c>
      <c r="E64" s="64"/>
      <c r="F64" s="66"/>
      <c r="G64" s="383">
        <f>G65</f>
        <v>2702975</v>
      </c>
      <c r="H64" s="380">
        <f t="shared" ref="H64:H65" si="17">H65</f>
        <v>1071748.56</v>
      </c>
      <c r="I64" s="648">
        <f t="shared" si="1"/>
        <v>39.650701911782384</v>
      </c>
      <c r="J64" s="473"/>
    </row>
    <row r="65" spans="1:10" s="10" customFormat="1" ht="94.5" x14ac:dyDescent="0.25">
      <c r="A65" s="218" t="str">
        <f>IF(B65&gt;0,VLOOKUP(B65,КВСР!A18:B1183,2),IF(C65&gt;0,VLOOKUP(C65,КФСР!A18:B1530,2),IF(D65&gt;0,VLOOKUP(D65,Программа!A$3:B$4988,2),IF(F65&gt;0,VLOOKUP(F65,КВР!A$1:B$5001,2),IF(E65&gt;0,VLOOKUP(E65,Направление!A$1:B$4610,2))))))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B65" s="84"/>
      <c r="C65" s="85"/>
      <c r="D65" s="132"/>
      <c r="E65" s="85">
        <v>29566</v>
      </c>
      <c r="F65" s="86"/>
      <c r="G65" s="388">
        <f>G66</f>
        <v>2702975</v>
      </c>
      <c r="H65" s="381">
        <f t="shared" si="17"/>
        <v>1071748.56</v>
      </c>
      <c r="I65" s="649">
        <f t="shared" si="1"/>
        <v>39.650701911782384</v>
      </c>
      <c r="J65" s="472"/>
    </row>
    <row r="66" spans="1:10" s="10" customFormat="1" x14ac:dyDescent="0.25">
      <c r="A66" s="218" t="str">
        <f>IF(B66&gt;0,VLOOKUP(B66,КВСР!A19:B1184,2),IF(C66&gt;0,VLOOKUP(C66,КФСР!A19:B1531,2),IF(D66&gt;0,VLOOKUP(D66,Программа!A$3:B$4988,2),IF(F66&gt;0,VLOOKUP(F66,КВР!A$1:B$5001,2),IF(E66&gt;0,VLOOKUP(E66,Направление!A$1:B$4610,2))))))</f>
        <v xml:space="preserve"> Межбюджетные трансферты</v>
      </c>
      <c r="B66" s="84"/>
      <c r="C66" s="85"/>
      <c r="D66" s="132"/>
      <c r="E66" s="85"/>
      <c r="F66" s="86">
        <v>500</v>
      </c>
      <c r="G66" s="444">
        <v>2702975</v>
      </c>
      <c r="H66" s="475">
        <v>1071748.56</v>
      </c>
      <c r="I66" s="650">
        <f t="shared" si="1"/>
        <v>39.650701911782384</v>
      </c>
      <c r="J66" s="472"/>
    </row>
    <row r="67" spans="1:10" s="10" customFormat="1" ht="47.25" x14ac:dyDescent="0.25">
      <c r="A67" s="219" t="str">
        <f>IF(B67&gt;0,VLOOKUP(B67,КВСР!A20:B1185,2),IF(C67&gt;0,VLOOKUP(C67,КФСР!A20:B1532,2),IF(D67&gt;0,VLOOKUP(D67,Программа!A$3:B$4988,2),IF(F67&gt;0,VLOOKUP(F67,КВР!A$1:B$5001,2),IF(E67&gt;0,VLOOKUP(E67,Направление!A$1:B$4610,2))))))</f>
        <v>Другие вопросы в области национальной безопасности и правоохранительной деятельности</v>
      </c>
      <c r="B67" s="67"/>
      <c r="C67" s="68">
        <v>314</v>
      </c>
      <c r="D67" s="69"/>
      <c r="E67" s="68"/>
      <c r="F67" s="70"/>
      <c r="G67" s="382">
        <f>G68</f>
        <v>150000</v>
      </c>
      <c r="H67" s="379">
        <f t="shared" ref="H67:H69" si="18">H68</f>
        <v>86120.8</v>
      </c>
      <c r="I67" s="647">
        <f t="shared" si="1"/>
        <v>57.413866666666671</v>
      </c>
      <c r="J67" s="472"/>
    </row>
    <row r="68" spans="1:10" s="10" customFormat="1" x14ac:dyDescent="0.25">
      <c r="A68" s="217" t="str">
        <f>IF(B68&gt;0,VLOOKUP(B68,КВСР!A21:B1186,2),IF(C68&gt;0,VLOOKUP(C68,КФСР!A21:B1533,2),IF(D68&gt;0,VLOOKUP(D68,Программа!A$3:B$4988,2),IF(F68&gt;0,VLOOKUP(F68,КВР!A$1:B$5001,2),IF(E68&gt;0,VLOOKUP(E68,Направление!A$1:B$4610,2))))))</f>
        <v>Непрограммные расходы бюджета</v>
      </c>
      <c r="B68" s="134"/>
      <c r="C68" s="135"/>
      <c r="D68" s="136" t="s">
        <v>548</v>
      </c>
      <c r="E68" s="135"/>
      <c r="F68" s="137"/>
      <c r="G68" s="383">
        <f>G69</f>
        <v>150000</v>
      </c>
      <c r="H68" s="380">
        <f t="shared" si="18"/>
        <v>86120.8</v>
      </c>
      <c r="I68" s="648">
        <f t="shared" si="1"/>
        <v>57.413866666666671</v>
      </c>
      <c r="J68" s="472"/>
    </row>
    <row r="69" spans="1:10" s="10" customFormat="1" ht="47.25" x14ac:dyDescent="0.25">
      <c r="A69" s="218" t="str">
        <f>IF(B69&gt;0,VLOOKUP(B69,КВСР!A22:B1187,2),IF(C69&gt;0,VLOOKUP(C69,КФСР!A22:B1534,2),IF(D69&gt;0,VLOOKUP(D69,Программа!A$3:B$4988,2),IF(F69&gt;0,VLOOKUP(F69,КВР!A$1:B$5001,2),IF(E69&gt;0,VLOOKUP(E69,Направление!A$1:B$4610,2))))))</f>
        <v>Межбюджетные трансферты на обеспечение деятельности народных дружин</v>
      </c>
      <c r="B69" s="84"/>
      <c r="C69" s="85"/>
      <c r="D69" s="132"/>
      <c r="E69" s="85">
        <v>29486</v>
      </c>
      <c r="F69" s="86"/>
      <c r="G69" s="388">
        <f>G70</f>
        <v>150000</v>
      </c>
      <c r="H69" s="381">
        <f t="shared" si="18"/>
        <v>86120.8</v>
      </c>
      <c r="I69" s="649">
        <f t="shared" si="1"/>
        <v>57.413866666666671</v>
      </c>
      <c r="J69" s="472"/>
    </row>
    <row r="70" spans="1:10" s="10" customFormat="1" x14ac:dyDescent="0.25">
      <c r="A70" s="218" t="str">
        <f>IF(B70&gt;0,VLOOKUP(B70,КВСР!A23:B1188,2),IF(C70&gt;0,VLOOKUP(C70,КФСР!A23:B1535,2),IF(D70&gt;0,VLOOKUP(D70,Программа!A$3:B$4988,2),IF(F70&gt;0,VLOOKUP(F70,КВР!A$1:B$5001,2),IF(E70&gt;0,VLOOKUP(E70,Направление!A$1:B$4610,2))))))</f>
        <v xml:space="preserve"> Межбюджетные трансферты</v>
      </c>
      <c r="B70" s="84"/>
      <c r="C70" s="85"/>
      <c r="D70" s="132"/>
      <c r="E70" s="85"/>
      <c r="F70" s="86">
        <v>500</v>
      </c>
      <c r="G70" s="444">
        <v>150000</v>
      </c>
      <c r="H70" s="475">
        <v>86120.8</v>
      </c>
      <c r="I70" s="650">
        <f t="shared" si="1"/>
        <v>57.413866666666671</v>
      </c>
      <c r="J70" s="472"/>
    </row>
    <row r="71" spans="1:10" s="10" customFormat="1" x14ac:dyDescent="0.25">
      <c r="A71" s="219" t="str">
        <f>IF(B71&gt;0,VLOOKUP(B71,КВСР!A4:B1169,2),IF(C71&gt;0,VLOOKUP(C71,КФСР!A4:B1516,2),IF(D71&gt;0,VLOOKUP(D71,Программа!A$3:B$4988,2),IF(F71&gt;0,VLOOKUP(F71,КВР!A$1:B$5001,2),IF(E71&gt;0,VLOOKUP(E71,Направление!A$1:B$4610,2))))))</f>
        <v>Транспорт</v>
      </c>
      <c r="B71" s="67"/>
      <c r="C71" s="68">
        <v>408</v>
      </c>
      <c r="D71" s="69"/>
      <c r="E71" s="68"/>
      <c r="F71" s="70"/>
      <c r="G71" s="382">
        <v>755130</v>
      </c>
      <c r="H71" s="379">
        <f t="shared" ref="H71" si="19">H72</f>
        <v>465668.96</v>
      </c>
      <c r="I71" s="647">
        <f t="shared" si="1"/>
        <v>61.667389720975194</v>
      </c>
      <c r="J71" s="472"/>
    </row>
    <row r="72" spans="1:10" s="10" customFormat="1" x14ac:dyDescent="0.25">
      <c r="A72" s="217" t="str">
        <f>IF(B72&gt;0,VLOOKUP(B72,КВСР!A5:B1170,2),IF(C72&gt;0,VLOOKUP(C72,КФСР!A5:B1517,2),IF(D72&gt;0,VLOOKUP(D72,Программа!A$3:B$4988,2),IF(F72&gt;0,VLOOKUP(F72,КВР!A$1:B$5001,2),IF(E72&gt;0,VLOOKUP(E72,Направление!A$1:B$4610,2))))))</f>
        <v>Непрограммные расходы бюджета</v>
      </c>
      <c r="B72" s="134"/>
      <c r="C72" s="135"/>
      <c r="D72" s="137" t="s">
        <v>548</v>
      </c>
      <c r="E72" s="135"/>
      <c r="F72" s="137"/>
      <c r="G72" s="446">
        <f>G73+G75</f>
        <v>755130</v>
      </c>
      <c r="H72" s="390">
        <f t="shared" ref="H72" si="20">H73+H75</f>
        <v>465668.96</v>
      </c>
      <c r="I72" s="662">
        <f t="shared" si="1"/>
        <v>61.667389720975194</v>
      </c>
      <c r="J72" s="472"/>
    </row>
    <row r="73" spans="1:10" s="10" customFormat="1" ht="63" hidden="1" x14ac:dyDescent="0.25">
      <c r="A73" s="218" t="str">
        <f>IF(B73&gt;0,VLOOKUP(B73,КВСР!A6:B1171,2),IF(C73&gt;0,VLOOKUP(C73,КФСР!A6:B1518,2),IF(D73&gt;0,VLOOKUP(D73,Программа!A$3:B$4988,2),IF(F73&gt;0,VLOOKUP(F73,КВР!A$1:B$5001,2),IF(E73&gt;0,VLOOKUP(E73,Направление!A$1:B$4610,2))))))</f>
        <v>Межбюджетные трансферты на обеспечение мероприятий по осуществлению грузопассажирских  перевозок на речном транспорте</v>
      </c>
      <c r="B73" s="63"/>
      <c r="C73" s="64"/>
      <c r="D73" s="65"/>
      <c r="E73" s="64">
        <v>29166</v>
      </c>
      <c r="F73" s="66"/>
      <c r="G73" s="356">
        <f>G74</f>
        <v>0</v>
      </c>
      <c r="H73" s="355">
        <f t="shared" ref="H73" si="21">H74</f>
        <v>0</v>
      </c>
      <c r="I73" s="663">
        <v>0</v>
      </c>
      <c r="J73" s="472"/>
    </row>
    <row r="74" spans="1:10" s="10" customFormat="1" hidden="1" x14ac:dyDescent="0.25">
      <c r="A74" s="218" t="str">
        <f>IF(B74&gt;0,VLOOKUP(B74,КВСР!A7:B1172,2),IF(C74&gt;0,VLOOKUP(C74,КФСР!A7:B1519,2),IF(D74&gt;0,VLOOKUP(D74,Программа!A$3:B$4988,2),IF(F74&gt;0,VLOOKUP(F74,КВР!A$1:B$5001,2),IF(E74&gt;0,VLOOKUP(E74,Направление!A$1:B$4610,2))))))</f>
        <v xml:space="preserve"> Межбюджетные трансферты</v>
      </c>
      <c r="B74" s="63"/>
      <c r="C74" s="64"/>
      <c r="D74" s="65"/>
      <c r="E74" s="64"/>
      <c r="F74" s="66">
        <v>500</v>
      </c>
      <c r="G74" s="367">
        <v>0</v>
      </c>
      <c r="H74" s="354">
        <v>0</v>
      </c>
      <c r="I74" s="664">
        <v>0</v>
      </c>
      <c r="J74" s="472"/>
    </row>
    <row r="75" spans="1:10" s="10" customFormat="1" ht="78.75" x14ac:dyDescent="0.25">
      <c r="A75" s="218" t="str">
        <f>IF(B75&gt;0,VLOOKUP(B75,КВСР!A8:B1173,2),IF(C75&gt;0,VLOOKUP(C75,КФСР!A8:B1520,2),IF(D75&gt;0,VLOOKUP(D75,Программа!A$3:B$4988,2),IF(F75&gt;0,VLOOKUP(F75,КВР!A$1:B$5001,2),IF(E75&gt;0,VLOOKUP(E75,Направление!A$1:B$4610,2))))))</f>
        <v>Межбюджетные трансферты на обеспечение мероприятий по осуществлению пассажирских  перевозок на автомобильном  транспорте</v>
      </c>
      <c r="B75" s="63"/>
      <c r="C75" s="64"/>
      <c r="D75" s="65"/>
      <c r="E75" s="64">
        <v>29176</v>
      </c>
      <c r="F75" s="66"/>
      <c r="G75" s="356">
        <f>G76</f>
        <v>755130</v>
      </c>
      <c r="H75" s="355">
        <f t="shared" ref="H75" si="22">H76</f>
        <v>465668.96</v>
      </c>
      <c r="I75" s="663">
        <f t="shared" ref="I75:I138" si="23">H75/G75*100</f>
        <v>61.667389720975194</v>
      </c>
      <c r="J75" s="472"/>
    </row>
    <row r="76" spans="1:10" s="10" customFormat="1" x14ac:dyDescent="0.25">
      <c r="A76" s="218" t="str">
        <f>IF(B76&gt;0,VLOOKUP(B76,КВСР!A9:B1174,2),IF(C76&gt;0,VLOOKUP(C76,КФСР!A9:B1521,2),IF(D76&gt;0,VLOOKUP(D76,Программа!A$3:B$4988,2),IF(F76&gt;0,VLOOKUP(F76,КВР!A$1:B$5001,2),IF(E76&gt;0,VLOOKUP(E76,Направление!A$1:B$4610,2))))))</f>
        <v xml:space="preserve"> Межбюджетные трансферты</v>
      </c>
      <c r="B76" s="63"/>
      <c r="C76" s="64"/>
      <c r="D76" s="65"/>
      <c r="E76" s="64"/>
      <c r="F76" s="66">
        <v>500</v>
      </c>
      <c r="G76" s="367">
        <v>755130</v>
      </c>
      <c r="H76" s="354">
        <v>465668.96</v>
      </c>
      <c r="I76" s="664">
        <f t="shared" si="23"/>
        <v>61.667389720975194</v>
      </c>
      <c r="J76" s="472"/>
    </row>
    <row r="77" spans="1:10" s="10" customFormat="1" ht="31.5" x14ac:dyDescent="0.25">
      <c r="A77" s="219" t="str">
        <f>IF(B77&gt;0,VLOOKUP(B77,КВСР!A10:B1175,2),IF(C77&gt;0,VLOOKUP(C77,КФСР!A10:B1522,2),IF(D77&gt;0,VLOOKUP(D77,Программа!A$3:B$4988,2),IF(F77&gt;0,VLOOKUP(F77,КВР!A$1:B$5001,2),IF(E77&gt;0,VLOOKUP(E77,Направление!A$1:B$4610,2))))))</f>
        <v>Дорожное хозяйство(дорожные фонды)</v>
      </c>
      <c r="B77" s="67"/>
      <c r="C77" s="68">
        <v>409</v>
      </c>
      <c r="D77" s="69"/>
      <c r="E77" s="68"/>
      <c r="F77" s="70"/>
      <c r="G77" s="382">
        <f>G78</f>
        <v>187651720</v>
      </c>
      <c r="H77" s="379">
        <f>H78</f>
        <v>18856957.109999999</v>
      </c>
      <c r="I77" s="647">
        <f t="shared" si="23"/>
        <v>10.04891247999219</v>
      </c>
      <c r="J77" s="472"/>
    </row>
    <row r="78" spans="1:10" s="138" customFormat="1" x14ac:dyDescent="0.25">
      <c r="A78" s="217" t="str">
        <f>IF(B78&gt;0,VLOOKUP(B78,КВСР!A11:B1176,2),IF(C78&gt;0,VLOOKUP(C78,КФСР!A11:B1523,2),IF(D78&gt;0,VLOOKUP(D78,Программа!A$3:B$4988,2),IF(F78&gt;0,VLOOKUP(F78,КВР!A$1:B$5001,2),IF(E78&gt;0,VLOOKUP(E78,Направление!A$1:B$4610,2))))))</f>
        <v>Программные расходы бюджета</v>
      </c>
      <c r="B78" s="134"/>
      <c r="C78" s="135"/>
      <c r="D78" s="136" t="s">
        <v>673</v>
      </c>
      <c r="E78" s="135"/>
      <c r="F78" s="137"/>
      <c r="G78" s="383">
        <f>G79+G86+G103</f>
        <v>187651720</v>
      </c>
      <c r="H78" s="383">
        <f>H79+H86+H103</f>
        <v>18856957.109999999</v>
      </c>
      <c r="I78" s="652">
        <f t="shared" si="23"/>
        <v>10.04891247999219</v>
      </c>
      <c r="J78" s="473"/>
    </row>
    <row r="79" spans="1:10" s="10" customFormat="1" ht="70.150000000000006" hidden="1" customHeight="1" x14ac:dyDescent="0.25">
      <c r="A79" s="218" t="str">
        <f>IF(B79&gt;0,VLOOKUP(B79,КВСР!A11:B1176,2),IF(C79&gt;0,VLOOKUP(C79,КФСР!A11:B1523,2),IF(D79&gt;0,VLOOKUP(D79,Программа!A$3:B$4988,2),IF(F79&gt;0,VLOOKUP(F79,КВР!A$1:B$5001,2),IF(E79&gt;0,VLOOKUP(E79,Направление!A$1:B$4610,2))))))</f>
        <v xml:space="preserve">Муниципальная программа "Формирование современной городской среды на территории городского поселения Тутаев"
</v>
      </c>
      <c r="B79" s="63"/>
      <c r="C79" s="64"/>
      <c r="D79" s="65" t="s">
        <v>220</v>
      </c>
      <c r="E79" s="64"/>
      <c r="F79" s="66"/>
      <c r="G79" s="356">
        <f>G80+G83</f>
        <v>16593074</v>
      </c>
      <c r="H79" s="355">
        <f>H80+H83</f>
        <v>0</v>
      </c>
      <c r="I79" s="663">
        <f t="shared" si="23"/>
        <v>0</v>
      </c>
      <c r="J79" s="472"/>
    </row>
    <row r="80" spans="1:10" s="10" customFormat="1" ht="31.5" hidden="1" x14ac:dyDescent="0.25">
      <c r="A80" s="218" t="str">
        <f>IF(B80&gt;0,VLOOKUP(B80,КВСР!A12:B1177,2),IF(C80&gt;0,VLOOKUP(C80,КФСР!A12:B1524,2),IF(D80&gt;0,VLOOKUP(D80,Программа!A$3:B$4988,2),IF(F80&gt;0,VLOOKUP(F80,КВР!A$1:B$5001,2),IF(E80&gt;0,VLOOKUP(E80,Направление!A$1:B$4610,2))))))</f>
        <v>Повышение уровня благоустройства дворовых территорий</v>
      </c>
      <c r="B80" s="134"/>
      <c r="C80" s="64"/>
      <c r="D80" s="65" t="s">
        <v>540</v>
      </c>
      <c r="E80" s="64"/>
      <c r="F80" s="66"/>
      <c r="G80" s="356">
        <f>G81</f>
        <v>2619841</v>
      </c>
      <c r="H80" s="355">
        <f>H81</f>
        <v>0</v>
      </c>
      <c r="I80" s="663">
        <f t="shared" si="23"/>
        <v>0</v>
      </c>
      <c r="J80" s="472"/>
    </row>
    <row r="81" spans="1:10" s="10" customFormat="1" ht="63" hidden="1" x14ac:dyDescent="0.25">
      <c r="A81" s="218" t="str">
        <f>IF(B81&gt;0,VLOOKUP(B81,КВСР!A13:B1178,2),IF(C81&gt;0,VLOOKUP(C81,КФСР!A13:B1525,2),IF(D81&gt;0,VLOOKUP(D81,Программа!A$3:B$4988,2),IF(F81&gt;0,VLOOKUP(F81,КВР!A$1:B$5001,2),IF(E81&gt;0,VLOOKUP(E81,Направление!A$1:B$4610,2))))))</f>
        <v xml:space="preserve">Межбюджетные трансферты на обеспечение мероприятий по  формированию современной городской среды </v>
      </c>
      <c r="B81" s="63"/>
      <c r="C81" s="64"/>
      <c r="D81" s="65"/>
      <c r="E81" s="64">
        <v>29456</v>
      </c>
      <c r="F81" s="66"/>
      <c r="G81" s="356">
        <f>G82</f>
        <v>2619841</v>
      </c>
      <c r="H81" s="355">
        <f>H82</f>
        <v>0</v>
      </c>
      <c r="I81" s="663">
        <f t="shared" si="23"/>
        <v>0</v>
      </c>
      <c r="J81" s="472"/>
    </row>
    <row r="82" spans="1:10" s="10" customFormat="1" hidden="1" x14ac:dyDescent="0.25">
      <c r="A82" s="218" t="str">
        <f>IF(B82&gt;0,VLOOKUP(B82,КВСР!A14:B1179,2),IF(C82&gt;0,VLOOKUP(C82,КФСР!A14:B1526,2),IF(D82&gt;0,VLOOKUP(D82,Программа!A$3:B$4988,2),IF(F82&gt;0,VLOOKUP(F82,КВР!A$1:B$5001,2),IF(E82&gt;0,VLOOKUP(E82,Направление!A$1:B$4610,2))))))</f>
        <v xml:space="preserve"> Межбюджетные трансферты</v>
      </c>
      <c r="B82" s="63"/>
      <c r="C82" s="64"/>
      <c r="D82" s="65"/>
      <c r="E82" s="64"/>
      <c r="F82" s="66">
        <v>500</v>
      </c>
      <c r="G82" s="367">
        <v>2619841</v>
      </c>
      <c r="H82" s="354">
        <v>0</v>
      </c>
      <c r="I82" s="664">
        <f t="shared" si="23"/>
        <v>0</v>
      </c>
      <c r="J82" s="472"/>
    </row>
    <row r="83" spans="1:10" s="10" customFormat="1" ht="31.5" hidden="1" x14ac:dyDescent="0.25">
      <c r="A83" s="218" t="str">
        <f>IF(B83&gt;0,VLOOKUP(B83,КВСР!A15:B1180,2),IF(C83&gt;0,VLOOKUP(C83,КФСР!A15:B1527,2),IF(D83&gt;0,VLOOKUP(D83,Программа!A$3:B$4988,2),IF(F83&gt;0,VLOOKUP(F83,КВР!A$1:B$5001,2),IF(E83&gt;0,VLOOKUP(E83,Направление!A$1:B$4610,2))))))</f>
        <v>Реализация   проекта "Формирование комфортной городской среды"</v>
      </c>
      <c r="B83" s="63"/>
      <c r="C83" s="64"/>
      <c r="D83" s="65" t="s">
        <v>730</v>
      </c>
      <c r="E83" s="64"/>
      <c r="F83" s="66"/>
      <c r="G83" s="356">
        <f>G84</f>
        <v>13973233</v>
      </c>
      <c r="H83" s="355">
        <f>H84</f>
        <v>0</v>
      </c>
      <c r="I83" s="663">
        <f t="shared" si="23"/>
        <v>0</v>
      </c>
      <c r="J83" s="472"/>
    </row>
    <row r="84" spans="1:10" s="10" customFormat="1" ht="63" hidden="1" x14ac:dyDescent="0.25">
      <c r="A84" s="218" t="str">
        <f>IF(B84&gt;0,VLOOKUP(B84,КВСР!A16:B1181,2),IF(C84&gt;0,VLOOKUP(C84,КФСР!A16:B1528,2),IF(D84&gt;0,VLOOKUP(D84,Программа!A$3:B$4988,2),IF(F84&gt;0,VLOOKUP(F84,КВР!A$1:B$5001,2),IF(E84&gt;0,VLOOKUP(E84,Направление!A$1:B$4610,2))))))</f>
        <v xml:space="preserve">Межбюджетные трансферты на реализацию регионального проекта "Формирования современной городской среды" </v>
      </c>
      <c r="B84" s="63"/>
      <c r="C84" s="64"/>
      <c r="D84" s="65"/>
      <c r="E84" s="64">
        <v>55556</v>
      </c>
      <c r="F84" s="66"/>
      <c r="G84" s="356">
        <f>G85</f>
        <v>13973233</v>
      </c>
      <c r="H84" s="355">
        <f t="shared" ref="H84" si="24">H85</f>
        <v>0</v>
      </c>
      <c r="I84" s="663">
        <f t="shared" si="23"/>
        <v>0</v>
      </c>
      <c r="J84" s="472"/>
    </row>
    <row r="85" spans="1:10" s="10" customFormat="1" hidden="1" x14ac:dyDescent="0.25">
      <c r="A85" s="218" t="str">
        <f>IF(B85&gt;0,VLOOKUP(B85,КВСР!A16:B1181,2),IF(C85&gt;0,VLOOKUP(C85,КФСР!A16:B1528,2),IF(D85&gt;0,VLOOKUP(D85,Программа!A$3:B$4988,2),IF(F85&gt;0,VLOOKUP(F85,КВР!A$1:B$5001,2),IF(E85&gt;0,VLOOKUP(E85,Направление!A$1:B$4610,2))))))</f>
        <v xml:space="preserve"> Межбюджетные трансферты</v>
      </c>
      <c r="B85" s="63"/>
      <c r="C85" s="64"/>
      <c r="D85" s="65"/>
      <c r="E85" s="64"/>
      <c r="F85" s="66">
        <v>500</v>
      </c>
      <c r="G85" s="367">
        <v>13973233</v>
      </c>
      <c r="H85" s="354">
        <v>0</v>
      </c>
      <c r="I85" s="664">
        <f t="shared" si="23"/>
        <v>0</v>
      </c>
      <c r="J85" s="472"/>
    </row>
    <row r="86" spans="1:10" s="10" customFormat="1" ht="78.75" x14ac:dyDescent="0.25">
      <c r="A86" s="218" t="str">
        <f>IF(B86&gt;0,VLOOKUP(B86,КВСР!A15:B1180,2),IF(C86&gt;0,VLOOKUP(C86,КФСР!A15:B1527,2),IF(D86&gt;0,VLOOKUP(D86,Программа!A$3:B$4988,2),IF(F86&gt;0,VLOOKUP(F86,КВР!A$1:B$5001,2),IF(E86&gt;0,VLOOKUP(E86,Направление!A$1:B$4610,2))))))</f>
        <v xml:space="preserve">Муниципальная программа "Развитие и содержание дорожного хозяйства на территории  городского поселения Тутаев"
</v>
      </c>
      <c r="B86" s="63"/>
      <c r="C86" s="64"/>
      <c r="D86" s="65" t="s">
        <v>218</v>
      </c>
      <c r="E86" s="64"/>
      <c r="F86" s="66"/>
      <c r="G86" s="356">
        <f>G87+G98</f>
        <v>95633389</v>
      </c>
      <c r="H86" s="356">
        <f>H87+H98</f>
        <v>18856957.109999999</v>
      </c>
      <c r="I86" s="656">
        <f t="shared" si="23"/>
        <v>19.717963890205752</v>
      </c>
      <c r="J86" s="472"/>
    </row>
    <row r="87" spans="1:10" s="10" customFormat="1" ht="47.25" x14ac:dyDescent="0.25">
      <c r="A87" s="218" t="str">
        <f>IF(B87&gt;0,VLOOKUP(B87,КВСР!A16:B1181,2),IF(C87&gt;0,VLOOKUP(C87,КФСР!A16:B1528,2),IF(D87&gt;0,VLOOKUP(D87,Программа!A$3:B$4988,2),IF(F87&gt;0,VLOOKUP(F87,КВР!A$1:B$5001,2),IF(E87&gt;0,VLOOKUP(E87,Направление!A$1:B$4610,2))))))</f>
        <v xml:space="preserve"> Дорожная деятельность в отношении дорожной сети   городского поселения Тутаев </v>
      </c>
      <c r="B87" s="63"/>
      <c r="C87" s="64"/>
      <c r="D87" s="65" t="s">
        <v>546</v>
      </c>
      <c r="E87" s="64"/>
      <c r="F87" s="66"/>
      <c r="G87" s="356">
        <f>G88+G90+G92++G94+G96</f>
        <v>51188389</v>
      </c>
      <c r="H87" s="356">
        <f t="shared" ref="H87" si="25">H90+H92+H94+H88+H96</f>
        <v>18856957.109999999</v>
      </c>
      <c r="I87" s="656">
        <f t="shared" si="23"/>
        <v>36.838348458280258</v>
      </c>
      <c r="J87" s="472"/>
    </row>
    <row r="88" spans="1:10" s="10" customFormat="1" ht="78.75" x14ac:dyDescent="0.25">
      <c r="A88" s="218" t="str">
        <f>IF(B88&gt;0,VLOOKUP(B88,КВСР!A17:B1182,2),IF(C88&gt;0,VLOOKUP(C88,КФСР!A17:B1529,2),IF(D88&gt;0,VLOOKUP(D88,Программа!A$3:B$4988,2),IF(F88&gt;0,VLOOKUP(F88,КВР!A$1:B$5001,2),IF(E88&gt;0,VLOOKUP(E88,Направление!A$1:B$4610,2))))))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B88" s="63"/>
      <c r="C88" s="64"/>
      <c r="D88" s="65"/>
      <c r="E88" s="64">
        <v>22446</v>
      </c>
      <c r="F88" s="66"/>
      <c r="G88" s="356">
        <v>731700</v>
      </c>
      <c r="H88" s="355">
        <f>H89</f>
        <v>138635.14000000001</v>
      </c>
      <c r="I88" s="663">
        <f t="shared" si="23"/>
        <v>18.946991936586034</v>
      </c>
      <c r="J88" s="472"/>
    </row>
    <row r="89" spans="1:10" s="10" customFormat="1" x14ac:dyDescent="0.25">
      <c r="A89" s="218" t="str">
        <f>IF(B89&gt;0,VLOOKUP(B89,КВСР!A18:B1183,2),IF(C89&gt;0,VLOOKUP(C89,КФСР!A18:B1530,2),IF(D89&gt;0,VLOOKUP(D89,Программа!A$3:B$4988,2),IF(F89&gt;0,VLOOKUP(F89,КВР!A$1:B$5001,2),IF(E89&gt;0,VLOOKUP(E89,Направление!A$1:B$4610,2))))))</f>
        <v xml:space="preserve"> Межбюджетные трансферты</v>
      </c>
      <c r="B89" s="63"/>
      <c r="C89" s="64"/>
      <c r="D89" s="65"/>
      <c r="E89" s="64"/>
      <c r="F89" s="66">
        <v>500</v>
      </c>
      <c r="G89" s="367">
        <v>731700</v>
      </c>
      <c r="H89" s="354">
        <v>138635.14000000001</v>
      </c>
      <c r="I89" s="664">
        <f t="shared" si="23"/>
        <v>18.946991936586034</v>
      </c>
      <c r="J89" s="472"/>
    </row>
    <row r="90" spans="1:10" s="10" customFormat="1" ht="63" x14ac:dyDescent="0.25">
      <c r="A90" s="218" t="str">
        <f>IF(B90&gt;0,VLOOKUP(B90,КВСР!A17:B1182,2),IF(C90&gt;0,VLOOKUP(C90,КФСР!A17:B1529,2),IF(D90&gt;0,VLOOKUP(D90,Программа!A$3:B$4988,2),IF(F90&gt;0,VLOOKUP(F90,КВР!A$1:B$5001,2),IF(E90&gt;0,VLOOKUP(E90,Направление!A$1:B$4610,2))))))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B90" s="63"/>
      <c r="C90" s="64"/>
      <c r="D90" s="65"/>
      <c r="E90" s="64">
        <v>29086</v>
      </c>
      <c r="F90" s="66"/>
      <c r="G90" s="356">
        <v>15212776</v>
      </c>
      <c r="H90" s="355">
        <f t="shared" ref="H90" si="26">H91</f>
        <v>7376331.5</v>
      </c>
      <c r="I90" s="663">
        <f t="shared" si="23"/>
        <v>48.487741487812613</v>
      </c>
      <c r="J90" s="472"/>
    </row>
    <row r="91" spans="1:10" s="10" customFormat="1" x14ac:dyDescent="0.25">
      <c r="A91" s="218" t="str">
        <f>IF(B91&gt;0,VLOOKUP(B91,КВСР!A18:B1183,2),IF(C91&gt;0,VLOOKUP(C91,КФСР!A18:B1530,2),IF(D91&gt;0,VLOOKUP(D91,Программа!A$3:B$4988,2),IF(F91&gt;0,VLOOKUP(F91,КВР!A$1:B$5001,2),IF(E91&gt;0,VLOOKUP(E91,Направление!A$1:B$4610,2))))))</f>
        <v xml:space="preserve"> Межбюджетные трансферты</v>
      </c>
      <c r="B91" s="63"/>
      <c r="C91" s="64"/>
      <c r="D91" s="65"/>
      <c r="E91" s="64"/>
      <c r="F91" s="66">
        <v>500</v>
      </c>
      <c r="G91" s="367">
        <v>15212776</v>
      </c>
      <c r="H91" s="354">
        <v>7376331.5</v>
      </c>
      <c r="I91" s="664">
        <f t="shared" si="23"/>
        <v>48.487741487812613</v>
      </c>
      <c r="J91" s="472"/>
    </row>
    <row r="92" spans="1:10" s="10" customFormat="1" ht="63" x14ac:dyDescent="0.25">
      <c r="A92" s="218" t="str">
        <f>IF(B92&gt;0,VLOOKUP(B92,КВСР!A19:B1184,2),IF(C92&gt;0,VLOOKUP(C92,КФСР!A19:B1531,2),IF(D92&gt;0,VLOOKUP(D92,Программа!A$3:B$4988,2),IF(F92&gt;0,VLOOKUP(F92,КВР!A$1:B$5001,2),IF(E92&gt;0,VLOOKUP(E92,Направление!A$1:B$4610,2))))))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B92" s="63"/>
      <c r="C92" s="64"/>
      <c r="D92" s="65"/>
      <c r="E92" s="64">
        <v>29096</v>
      </c>
      <c r="F92" s="66"/>
      <c r="G92" s="356">
        <v>1722679</v>
      </c>
      <c r="H92" s="355">
        <f t="shared" ref="H92" si="27">H93</f>
        <v>652667.48</v>
      </c>
      <c r="I92" s="663">
        <f t="shared" si="23"/>
        <v>37.886772869466682</v>
      </c>
      <c r="J92" s="472"/>
    </row>
    <row r="93" spans="1:10" s="10" customFormat="1" x14ac:dyDescent="0.25">
      <c r="A93" s="218" t="str">
        <f>IF(B93&gt;0,VLOOKUP(B93,КВСР!A20:B1185,2),IF(C93&gt;0,VLOOKUP(C93,КФСР!A20:B1532,2),IF(D93&gt;0,VLOOKUP(D93,Программа!A$3:B$4988,2),IF(F93&gt;0,VLOOKUP(F93,КВР!A$1:B$5001,2),IF(E93&gt;0,VLOOKUP(E93,Направление!A$1:B$4610,2))))))</f>
        <v xml:space="preserve"> Межбюджетные трансферты</v>
      </c>
      <c r="B93" s="63"/>
      <c r="C93" s="64"/>
      <c r="D93" s="65"/>
      <c r="E93" s="64"/>
      <c r="F93" s="66">
        <v>500</v>
      </c>
      <c r="G93" s="367">
        <v>1722679</v>
      </c>
      <c r="H93" s="354">
        <v>652667.48</v>
      </c>
      <c r="I93" s="664">
        <f t="shared" si="23"/>
        <v>37.886772869466682</v>
      </c>
      <c r="J93" s="472"/>
    </row>
    <row r="94" spans="1:10" s="10" customFormat="1" ht="63" x14ac:dyDescent="0.25">
      <c r="A94" s="218" t="str">
        <f>IF(B94&gt;0,VLOOKUP(B94,КВСР!A21:B1186,2),IF(C94&gt;0,VLOOKUP(C94,КФСР!A21:B1533,2),IF(D94&gt;0,VLOOKUP(D94,Программа!A$3:B$4988,2),IF(F94&gt;0,VLOOKUP(F94,КВР!A$1:B$5001,2),IF(E94&gt;0,VLOOKUP(E94,Направление!A$1:B$4610,2))))))</f>
        <v>Межбюджетные трансферты на обеспечение содержания и организации деятельности в области  дорожного хозяйства</v>
      </c>
      <c r="B94" s="63"/>
      <c r="C94" s="64"/>
      <c r="D94" s="65"/>
      <c r="E94" s="64">
        <v>29696</v>
      </c>
      <c r="F94" s="66"/>
      <c r="G94" s="356">
        <v>19619370</v>
      </c>
      <c r="H94" s="355">
        <f>H95</f>
        <v>9748822.9900000002</v>
      </c>
      <c r="I94" s="663">
        <f t="shared" si="23"/>
        <v>49.689786114436906</v>
      </c>
      <c r="J94" s="472"/>
    </row>
    <row r="95" spans="1:10" s="10" customFormat="1" x14ac:dyDescent="0.25">
      <c r="A95" s="218" t="str">
        <f>IF(B95&gt;0,VLOOKUP(B95,КВСР!A22:B1187,2),IF(C95&gt;0,VLOOKUP(C95,КФСР!A22:B1534,2),IF(D95&gt;0,VLOOKUP(D95,Программа!A$3:B$4988,2),IF(F95&gt;0,VLOOKUP(F95,КВР!A$1:B$5001,2),IF(E95&gt;0,VLOOKUP(E95,Направление!A$1:B$4610,2))))))</f>
        <v xml:space="preserve"> Межбюджетные трансферты</v>
      </c>
      <c r="B95" s="63"/>
      <c r="C95" s="64"/>
      <c r="D95" s="65"/>
      <c r="E95" s="64"/>
      <c r="F95" s="66">
        <v>500</v>
      </c>
      <c r="G95" s="367">
        <v>19619370</v>
      </c>
      <c r="H95" s="354">
        <v>9748822.9900000002</v>
      </c>
      <c r="I95" s="664">
        <f t="shared" si="23"/>
        <v>49.689786114436906</v>
      </c>
      <c r="J95" s="472"/>
    </row>
    <row r="96" spans="1:10" s="10" customFormat="1" ht="47.25" x14ac:dyDescent="0.25">
      <c r="A96" s="220" t="str">
        <f>IF(B96&gt;0,VLOOKUP(B96,КВСР!A23:B1188,2),IF(C96&gt;0,VLOOKUP(C96,КФСР!A23:B1535,2),IF(D96&gt;0,VLOOKUP(D96,Программа!A$3:B$4988,2),IF(F96&gt;0,VLOOKUP(F96,КВР!A$1:B$5001,2),IF(E96&gt;0,VLOOKUP(E96,Направление!A$1:B$4610,2))))))</f>
        <v xml:space="preserve">Межбюджетные трансферты на мероприятия в области  дорожного хозяйства </v>
      </c>
      <c r="B96" s="192"/>
      <c r="C96" s="192"/>
      <c r="D96" s="192"/>
      <c r="E96" s="192" t="s">
        <v>551</v>
      </c>
      <c r="F96" s="193"/>
      <c r="G96" s="356">
        <v>13901864</v>
      </c>
      <c r="H96" s="355">
        <f>H97</f>
        <v>940500</v>
      </c>
      <c r="I96" s="663">
        <f t="shared" si="23"/>
        <v>6.7652798214685452</v>
      </c>
      <c r="J96" s="472"/>
    </row>
    <row r="97" spans="1:10" s="10" customFormat="1" x14ac:dyDescent="0.25">
      <c r="A97" s="220" t="str">
        <f>IF(B97&gt;0,VLOOKUP(B97,КВСР!A24:B1189,2),IF(C97&gt;0,VLOOKUP(C97,КФСР!A24:B1536,2),IF(D97&gt;0,VLOOKUP(D97,Программа!A$3:B$4988,2),IF(F97&gt;0,VLOOKUP(F97,КВР!A$1:B$5001,2),IF(E97&gt;0,VLOOKUP(E97,Направление!A$1:B$4610,2))))))</f>
        <v xml:space="preserve"> Межбюджетные трансферты</v>
      </c>
      <c r="B97" s="192"/>
      <c r="C97" s="192"/>
      <c r="D97" s="192"/>
      <c r="E97" s="192"/>
      <c r="F97" s="193">
        <v>500</v>
      </c>
      <c r="G97" s="367">
        <v>13901864</v>
      </c>
      <c r="H97" s="354">
        <v>940500</v>
      </c>
      <c r="I97" s="664">
        <f t="shared" si="23"/>
        <v>6.7652798214685452</v>
      </c>
      <c r="J97" s="472"/>
    </row>
    <row r="98" spans="1:10" s="10" customFormat="1" hidden="1" x14ac:dyDescent="0.25">
      <c r="A98" s="218" t="str">
        <f>IF(B98&gt;0,VLOOKUP(B98,КВСР!A27:B1192,2),IF(C98&gt;0,VLOOKUP(C98,КФСР!A27:B1539,2),IF(D98&gt;0,VLOOKUP(D98,Программа!A$3:B$4988,2),IF(F98&gt;0,VLOOKUP(F98,КВР!A$1:B$5001,2),IF(E98&gt;0,VLOOKUP(E98,Направление!A$1:B$4610,2))))))</f>
        <v>Федеральный проект "Дорожная сеть"</v>
      </c>
      <c r="B98" s="63"/>
      <c r="C98" s="64"/>
      <c r="D98" s="65" t="s">
        <v>804</v>
      </c>
      <c r="E98" s="64"/>
      <c r="F98" s="66"/>
      <c r="G98" s="356">
        <f>G99+G101</f>
        <v>44445000</v>
      </c>
      <c r="H98" s="355">
        <f t="shared" ref="H98" si="28">H99+H101</f>
        <v>0</v>
      </c>
      <c r="I98" s="663">
        <f t="shared" si="23"/>
        <v>0</v>
      </c>
      <c r="J98" s="472"/>
    </row>
    <row r="99" spans="1:10" s="10" customFormat="1" ht="94.5" hidden="1" x14ac:dyDescent="0.25">
      <c r="A99" s="218" t="str">
        <f>IF(B99&gt;0,VLOOKUP(B99,КВСР!A28:B1193,2),IF(C99&gt;0,VLOOKUP(C99,КФСР!A28:B1540,2),IF(D99&gt;0,VLOOKUP(D99,Программа!A$3:B$4988,2),IF(F99&gt;0,VLOOKUP(F99,КВР!A$1:B$5001,2),IF(E99&gt;0,VLOOKUP(E99,Направление!A$1:B$4610,2))))))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B99" s="63"/>
      <c r="C99" s="64"/>
      <c r="D99" s="65"/>
      <c r="E99" s="64">
        <v>23936</v>
      </c>
      <c r="F99" s="66"/>
      <c r="G99" s="356">
        <f>G100</f>
        <v>4445000</v>
      </c>
      <c r="H99" s="355">
        <f t="shared" ref="H99" si="29">H100</f>
        <v>0</v>
      </c>
      <c r="I99" s="663">
        <f t="shared" si="23"/>
        <v>0</v>
      </c>
      <c r="J99" s="472"/>
    </row>
    <row r="100" spans="1:10" s="10" customFormat="1" hidden="1" x14ac:dyDescent="0.25">
      <c r="A100" s="218" t="str">
        <f>IF(B100&gt;0,VLOOKUP(B100,КВСР!A29:B1194,2),IF(C100&gt;0,VLOOKUP(C100,КФСР!A29:B1541,2),IF(D100&gt;0,VLOOKUP(D100,Программа!A$3:B$4988,2),IF(F100&gt;0,VLOOKUP(F100,КВР!A$1:B$5001,2),IF(E100&gt;0,VLOOKUP(E100,Направление!A$1:B$4610,2))))))</f>
        <v xml:space="preserve"> Межбюджетные трансферты</v>
      </c>
      <c r="B100" s="63"/>
      <c r="C100" s="64"/>
      <c r="D100" s="65"/>
      <c r="E100" s="64"/>
      <c r="F100" s="66">
        <v>500</v>
      </c>
      <c r="G100" s="367">
        <v>4445000</v>
      </c>
      <c r="H100" s="354"/>
      <c r="I100" s="664">
        <f t="shared" si="23"/>
        <v>0</v>
      </c>
      <c r="J100" s="472"/>
    </row>
    <row r="101" spans="1:10" s="10" customFormat="1" ht="94.5" hidden="1" x14ac:dyDescent="0.25">
      <c r="A101" s="218" t="str">
        <f>IF(B101&gt;0,VLOOKUP(B101,КВСР!A30:B1195,2),IF(C101&gt;0,VLOOKUP(C101,КФСР!A30:B1542,2),IF(D101&gt;0,VLOOKUP(D101,Программа!A$3:B$4988,2),IF(F101&gt;0,VLOOKUP(F101,КВР!A$1:B$5001,2),IF(E101&gt;0,VLOOKUP(E101,Направление!A$1:B$4610,2))))))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101" s="63"/>
      <c r="C101" s="64"/>
      <c r="D101" s="65"/>
      <c r="E101" s="64">
        <v>73936</v>
      </c>
      <c r="F101" s="66"/>
      <c r="G101" s="356">
        <f>G102</f>
        <v>40000000</v>
      </c>
      <c r="H101" s="355">
        <f t="shared" ref="H101" si="30">H102</f>
        <v>0</v>
      </c>
      <c r="I101" s="663">
        <f t="shared" si="23"/>
        <v>0</v>
      </c>
      <c r="J101" s="472"/>
    </row>
    <row r="102" spans="1:10" s="10" customFormat="1" hidden="1" x14ac:dyDescent="0.25">
      <c r="A102" s="218" t="str">
        <f>IF(B102&gt;0,VLOOKUP(B102,КВСР!A29:B1194,2),IF(C102&gt;0,VLOOKUP(C102,КФСР!A29:B1541,2),IF(D102&gt;0,VLOOKUP(D102,Программа!A$3:B$4988,2),IF(F102&gt;0,VLOOKUP(F102,КВР!A$1:B$5001,2),IF(E102&gt;0,VLOOKUP(E102,Направление!A$1:B$4610,2))))))</f>
        <v xml:space="preserve"> Межбюджетные трансферты</v>
      </c>
      <c r="B102" s="63"/>
      <c r="C102" s="64"/>
      <c r="D102" s="65"/>
      <c r="E102" s="64"/>
      <c r="F102" s="66">
        <v>500</v>
      </c>
      <c r="G102" s="367">
        <v>40000000</v>
      </c>
      <c r="H102" s="354"/>
      <c r="I102" s="664">
        <f t="shared" si="23"/>
        <v>0</v>
      </c>
      <c r="J102" s="472"/>
    </row>
    <row r="103" spans="1:10" s="10" customFormat="1" ht="64.5" hidden="1" customHeight="1" x14ac:dyDescent="0.25">
      <c r="A103" s="218" t="str">
        <f>IF(B103&gt;0,VLOOKUP(B103,КВСР!A30:B1195,2),IF(C103&gt;0,VLOOKUP(C103,КФСР!A30:B1542,2),IF(D103&gt;0,VLOOKUP(D103,Программа!A$3:B$4988,2),IF(F103&gt;0,VLOOKUP(F103,КВР!A$1:B$5001,2),IF(E103&gt;0,VLOOKUP(E103,Направление!A$1:B$4610,2))))))</f>
        <v>Муниципальная программа "Стимулирование инвестиционной деятельности в городском поселении Тутаев"</v>
      </c>
      <c r="B103" s="63"/>
      <c r="C103" s="64"/>
      <c r="D103" s="65" t="s">
        <v>931</v>
      </c>
      <c r="E103" s="64"/>
      <c r="F103" s="66"/>
      <c r="G103" s="356">
        <f>G104</f>
        <v>75425257</v>
      </c>
      <c r="H103" s="356">
        <f t="shared" ref="H103" si="31">H104</f>
        <v>0</v>
      </c>
      <c r="I103" s="656">
        <f t="shared" si="23"/>
        <v>0</v>
      </c>
      <c r="J103" s="472"/>
    </row>
    <row r="104" spans="1:10" s="10" customFormat="1" ht="70.5" hidden="1" customHeight="1" x14ac:dyDescent="0.25">
      <c r="A104" s="218" t="str">
        <f>IF(B104&gt;0,VLOOKUP(B104,КВСР!A30:B1195,2),IF(C104&gt;0,VLOOKUP(C104,КФСР!A30:B1542,2),IF(D104&gt;0,VLOOKUP(D104,Программа!A$3:B$4988,2),IF(F104&gt;0,VLOOKUP(F104,КВР!A$1:B$5001,2),IF(E104&gt;0,VLOOKUP(E104,Направление!A$1:B$4610,2))))))</f>
        <v>Создание условий для развития инвестиционной привлекательности и наращивания налогового потенциала в г.Тутаев Ярославской области</v>
      </c>
      <c r="B104" s="192"/>
      <c r="C104" s="192"/>
      <c r="D104" s="378" t="s">
        <v>930</v>
      </c>
      <c r="E104" s="378"/>
      <c r="F104" s="192"/>
      <c r="G104" s="356">
        <f>G105+G107+G109</f>
        <v>75425257</v>
      </c>
      <c r="H104" s="356">
        <f>H107+H109+H105</f>
        <v>0</v>
      </c>
      <c r="I104" s="656">
        <f t="shared" si="23"/>
        <v>0</v>
      </c>
      <c r="J104" s="472"/>
    </row>
    <row r="105" spans="1:10" s="10" customFormat="1" ht="114.75" hidden="1" customHeight="1" x14ac:dyDescent="0.25">
      <c r="A105" s="218" t="str">
        <f>IF(B105&gt;0,VLOOKUP(B105,КВСР!A31:B1196,2),IF(C105&gt;0,VLOOKUP(C105,КФСР!A31:B1543,2),IF(D105&gt;0,VLOOKUP(D105,Программа!A$3:B$4988,2),IF(F105&gt;0,VLOOKUP(F105,КВР!A$1:B$5001,2),IF(E105&gt;0,VLOOKUP(E105,Направление!A$1:B$4610,2))))))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B105" s="192"/>
      <c r="C105" s="192"/>
      <c r="D105" s="378"/>
      <c r="E105" s="192" t="s">
        <v>1000</v>
      </c>
      <c r="F105" s="192"/>
      <c r="G105" s="356">
        <f>G106</f>
        <v>71558379</v>
      </c>
      <c r="H105" s="356">
        <f t="shared" ref="H105:H107" si="32">H106</f>
        <v>0</v>
      </c>
      <c r="I105" s="656">
        <f t="shared" si="23"/>
        <v>0</v>
      </c>
      <c r="J105" s="472"/>
    </row>
    <row r="106" spans="1:10" s="10" customFormat="1" ht="33.75" hidden="1" customHeight="1" x14ac:dyDescent="0.25">
      <c r="A106" s="218" t="str">
        <f>IF(B106&gt;0,VLOOKUP(B106,КВСР!A30:B1195,2),IF(C106&gt;0,VLOOKUP(C106,КФСР!A30:B1542,2),IF(D106&gt;0,VLOOKUP(D106,Программа!A$3:B$4988,2),IF(F106&gt;0,VLOOKUP(F106,КВР!A$1:B$5001,2),IF(E106&gt;0,VLOOKUP(E106,Направление!A$1:B$4610,2))))))</f>
        <v xml:space="preserve"> Межбюджетные трансферты</v>
      </c>
      <c r="B106" s="192"/>
      <c r="C106" s="192"/>
      <c r="D106" s="378"/>
      <c r="E106" s="378"/>
      <c r="F106" s="192">
        <v>500</v>
      </c>
      <c r="G106" s="367">
        <v>71558379</v>
      </c>
      <c r="H106" s="354"/>
      <c r="I106" s="664">
        <f t="shared" si="23"/>
        <v>0</v>
      </c>
      <c r="J106" s="472"/>
    </row>
    <row r="107" spans="1:10" s="10" customFormat="1" ht="114.6" hidden="1" customHeight="1" x14ac:dyDescent="0.25">
      <c r="A107" s="218" t="str">
        <f>IF(B107&gt;0,VLOOKUP(B107,КВСР!A31:B1196,2),IF(C107&gt;0,VLOOKUP(C107,КФСР!A31:B1543,2),IF(D107&gt;0,VLOOKUP(D107,Программа!A$3:B$4988,2),IF(F107&gt;0,VLOOKUP(F107,КВР!A$1:B$5001,2),IF(E107&gt;0,VLOOKUP(E107,Направление!A$1:B$4610,2))))))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107" s="192"/>
      <c r="C107" s="192"/>
      <c r="D107" s="378"/>
      <c r="E107" s="378">
        <v>76936</v>
      </c>
      <c r="F107" s="192"/>
      <c r="G107" s="356">
        <f>G108</f>
        <v>3671878</v>
      </c>
      <c r="H107" s="356">
        <f t="shared" si="32"/>
        <v>0</v>
      </c>
      <c r="I107" s="656">
        <f t="shared" si="23"/>
        <v>0</v>
      </c>
      <c r="J107" s="472"/>
    </row>
    <row r="108" spans="1:10" s="10" customFormat="1" ht="32.1" hidden="1" customHeight="1" x14ac:dyDescent="0.25">
      <c r="A108" s="218" t="str">
        <f>IF(B108&gt;0,VLOOKUP(B108,КВСР!A32:B1197,2),IF(C108&gt;0,VLOOKUP(C108,КФСР!A32:B1544,2),IF(D108&gt;0,VLOOKUP(D108,Программа!A$3:B$4988,2),IF(F108&gt;0,VLOOKUP(F108,КВР!A$1:B$5001,2),IF(E108&gt;0,VLOOKUP(E108,Направление!A$1:B$4610,2))))))</f>
        <v xml:space="preserve"> Межбюджетные трансферты</v>
      </c>
      <c r="B108" s="192"/>
      <c r="C108" s="192"/>
      <c r="D108" s="378"/>
      <c r="E108" s="378"/>
      <c r="F108" s="192">
        <v>500</v>
      </c>
      <c r="G108" s="367">
        <v>3671878</v>
      </c>
      <c r="H108" s="354"/>
      <c r="I108" s="664">
        <f t="shared" si="23"/>
        <v>0</v>
      </c>
      <c r="J108" s="472"/>
    </row>
    <row r="109" spans="1:10" s="10" customFormat="1" ht="130.69999999999999" hidden="1" customHeight="1" x14ac:dyDescent="0.25">
      <c r="A109" s="218" t="str">
        <f>IF(B109&gt;0,VLOOKUP(B109,КВСР!A33:B1198,2),IF(C109&gt;0,VLOOKUP(C109,КФСР!A33:B1545,2),IF(D109&gt;0,VLOOKUP(D109,Программа!A$3:B$4988,2),IF(F109&gt;0,VLOOKUP(F109,КВР!A$1:B$5001,2),IF(E109&gt;0,VLOOKUP(E109,Направление!A$1:B$4610,2))))))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09" s="192"/>
      <c r="C109" s="192"/>
      <c r="D109" s="378"/>
      <c r="E109" s="378">
        <v>26936</v>
      </c>
      <c r="F109" s="192"/>
      <c r="G109" s="356">
        <f>G110</f>
        <v>195000</v>
      </c>
      <c r="H109" s="355">
        <f>H110</f>
        <v>0</v>
      </c>
      <c r="I109" s="663">
        <f t="shared" si="23"/>
        <v>0</v>
      </c>
      <c r="J109" s="472"/>
    </row>
    <row r="110" spans="1:10" s="10" customFormat="1" ht="38.25" hidden="1" customHeight="1" x14ac:dyDescent="0.25">
      <c r="A110" s="218" t="str">
        <f>IF(B110&gt;0,VLOOKUP(B110,КВСР!A34:B1199,2),IF(C110&gt;0,VLOOKUP(C110,КФСР!A34:B1546,2),IF(D110&gt;0,VLOOKUP(D110,Программа!A$3:B$4988,2),IF(F110&gt;0,VLOOKUP(F110,КВР!A$1:B$5001,2),IF(E110&gt;0,VLOOKUP(E110,Направление!A$1:B$4610,2))))))</f>
        <v xml:space="preserve"> Межбюджетные трансферты</v>
      </c>
      <c r="B110" s="192"/>
      <c r="C110" s="192"/>
      <c r="D110" s="192"/>
      <c r="E110" s="192"/>
      <c r="F110" s="378">
        <v>500</v>
      </c>
      <c r="G110" s="367">
        <v>195000</v>
      </c>
      <c r="H110" s="354"/>
      <c r="I110" s="664">
        <f t="shared" si="23"/>
        <v>0</v>
      </c>
      <c r="J110" s="472"/>
    </row>
    <row r="111" spans="1:10" s="10" customFormat="1" ht="31.5" x14ac:dyDescent="0.25">
      <c r="A111" s="219" t="str">
        <f>IF(B111&gt;0,VLOOKUP(B111,КВСР!A26:B1191,2),IF(C111&gt;0,VLOOKUP(C111,КФСР!A26:B1538,2),IF(D111&gt;0,VLOOKUP(D111,Программа!A$3:B$4988,2),IF(F111&gt;0,VLOOKUP(F111,КВР!A$1:B$5001,2),IF(E111&gt;0,VLOOKUP(E111,Направление!A$1:B$4610,2))))))</f>
        <v>Другие вопросы в области национальной экономики</v>
      </c>
      <c r="B111" s="67"/>
      <c r="C111" s="68">
        <v>412</v>
      </c>
      <c r="D111" s="69"/>
      <c r="E111" s="68"/>
      <c r="F111" s="70"/>
      <c r="G111" s="382">
        <f>G125</f>
        <v>500000</v>
      </c>
      <c r="H111" s="382">
        <f t="shared" ref="H111" si="33">H112+H125</f>
        <v>55818.879999999997</v>
      </c>
      <c r="I111" s="651">
        <f t="shared" si="23"/>
        <v>11.163775999999999</v>
      </c>
      <c r="J111" s="472"/>
    </row>
    <row r="112" spans="1:10" s="139" customFormat="1" hidden="1" x14ac:dyDescent="0.25">
      <c r="A112" s="217" t="str">
        <f>IF(B112&gt;0,VLOOKUP(B112,КВСР!A27:B1192,2),IF(C112&gt;0,VLOOKUP(C112,КФСР!A27:B1539,2),IF(D112&gt;0,VLOOKUP(D112,Программа!A$3:B$4988,2),IF(F112&gt;0,VLOOKUP(F112,КВР!A$1:B$5001,2),IF(E112&gt;0,VLOOKUP(E112,Направление!A$1:B$4610,2))))))</f>
        <v>Программные расходы бюджета</v>
      </c>
      <c r="B112" s="134"/>
      <c r="C112" s="135"/>
      <c r="D112" s="136" t="s">
        <v>673</v>
      </c>
      <c r="E112" s="135"/>
      <c r="F112" s="137"/>
      <c r="G112" s="383">
        <v>0</v>
      </c>
      <c r="H112" s="383">
        <f t="shared" ref="H112" si="34">H114+H121</f>
        <v>0</v>
      </c>
      <c r="I112" s="652" t="e">
        <f t="shared" si="23"/>
        <v>#DIV/0!</v>
      </c>
      <c r="J112" s="474"/>
    </row>
    <row r="113" spans="1:10" s="10" customFormat="1" hidden="1" x14ac:dyDescent="0.25">
      <c r="A113" s="218" t="str">
        <f>IF(B113&gt;0,VLOOKUP(B113,КВСР!A30:B1195,2),IF(C113&gt;0,VLOOKUP(C113,КФСР!A30:B1542,2),IF(D113&gt;0,VLOOKUP(D113,Программа!A$3:B$4988,2),IF(F113&gt;0,VLOOKUP(F113,КВР!A$1:B$5001,2),IF(E113&gt;0,VLOOKUP(E113,Направление!A$1:B$4610,2))))))</f>
        <v>Иные бюджетные ассигнования</v>
      </c>
      <c r="B113" s="63"/>
      <c r="C113" s="64"/>
      <c r="D113" s="65"/>
      <c r="E113" s="64"/>
      <c r="F113" s="66">
        <v>800</v>
      </c>
      <c r="G113" s="367">
        <v>0</v>
      </c>
      <c r="H113" s="354">
        <v>0</v>
      </c>
      <c r="I113" s="664" t="e">
        <f t="shared" si="23"/>
        <v>#DIV/0!</v>
      </c>
      <c r="J113" s="472"/>
    </row>
    <row r="114" spans="1:10" s="10" customFormat="1" ht="63" hidden="1" x14ac:dyDescent="0.25">
      <c r="A114" s="218" t="str">
        <f>IF(B114&gt;0,VLOOKUP(B114,КВСР!A31:B1196,2),IF(C114&gt;0,VLOOKUP(C114,КФСР!A31:B1543,2),IF(D114&gt;0,VLOOKUP(D114,Программа!A$3:B$4988,2),IF(F114&gt;0,VLOOKUP(F114,КВР!A$1:B$5001,2),IF(E114&gt;0,VLOOKUP(E114,Направление!A$1:B$4610,2))))))</f>
        <v xml:space="preserve">Муниципальная программа "Градостроительная деятельность на территории городского поселения Тутаев" </v>
      </c>
      <c r="B114" s="84"/>
      <c r="C114" s="85"/>
      <c r="D114" s="86" t="s">
        <v>715</v>
      </c>
      <c r="E114" s="85"/>
      <c r="F114" s="86"/>
      <c r="G114" s="384">
        <v>0</v>
      </c>
      <c r="H114" s="386">
        <f t="shared" ref="H114" si="35">H115+H118</f>
        <v>0</v>
      </c>
      <c r="I114" s="657" t="e">
        <f t="shared" si="23"/>
        <v>#DIV/0!</v>
      </c>
      <c r="J114" s="472"/>
    </row>
    <row r="115" spans="1:10" s="10" customFormat="1" ht="78.75" hidden="1" x14ac:dyDescent="0.25">
      <c r="A115" s="218" t="str">
        <f>IF(B115&gt;0,VLOOKUP(B115,КВСР!A32:B1197,2),IF(C115&gt;0,VLOOKUP(C115,КФСР!A32:B1544,2),IF(D115&gt;0,VLOOKUP(D115,Программа!A$3:B$4988,2),IF(F115&gt;0,VLOOKUP(F115,КВР!A$1:B$5001,2),IF(E115&gt;0,VLOOKUP(E115,Направление!A$1:B$4610,2))))))</f>
        <v>Разработка и внесение изменений в документы территориального планирования и градостроительного зонирования городского поселения Тутаев</v>
      </c>
      <c r="B115" s="63"/>
      <c r="C115" s="64"/>
      <c r="D115" s="66" t="s">
        <v>716</v>
      </c>
      <c r="E115" s="64"/>
      <c r="F115" s="66"/>
      <c r="G115" s="447">
        <v>0</v>
      </c>
      <c r="H115" s="391">
        <f t="shared" ref="H115:H116" si="36">H116</f>
        <v>0</v>
      </c>
      <c r="I115" s="665" t="e">
        <f t="shared" si="23"/>
        <v>#DIV/0!</v>
      </c>
      <c r="J115" s="472"/>
    </row>
    <row r="116" spans="1:10" s="10" customFormat="1" ht="47.25" hidden="1" x14ac:dyDescent="0.25">
      <c r="A116" s="218" t="str">
        <f>IF(B116&gt;0,VLOOKUP(B116,КВСР!A33:B1198,2),IF(C116&gt;0,VLOOKUP(C116,КФСР!A33:B1545,2),IF(D116&gt;0,VLOOKUP(D116,Программа!A$3:B$4988,2),IF(F116&gt;0,VLOOKUP(F116,КВР!A$1:B$5001,2),IF(E116&gt;0,VLOOKUP(E116,Направление!A$1:B$4610,2))))))</f>
        <v>Обеспечение мероприятий по разработке и  внесению изменений в правила землепользования и застройки</v>
      </c>
      <c r="B116" s="63"/>
      <c r="C116" s="64"/>
      <c r="D116" s="66"/>
      <c r="E116" s="64">
        <v>20210</v>
      </c>
      <c r="F116" s="66"/>
      <c r="G116" s="385">
        <v>0</v>
      </c>
      <c r="H116" s="387">
        <f t="shared" si="36"/>
        <v>0</v>
      </c>
      <c r="I116" s="658" t="e">
        <f t="shared" si="23"/>
        <v>#DIV/0!</v>
      </c>
      <c r="J116" s="472"/>
    </row>
    <row r="117" spans="1:10" s="10" customFormat="1" ht="63" hidden="1" x14ac:dyDescent="0.25">
      <c r="A117" s="218" t="str">
        <f>IF(B117&gt;0,VLOOKUP(B117,КВСР!A34:B1199,2),IF(C117&gt;0,VLOOKUP(C117,КФСР!A34:B1546,2),IF(D117&gt;0,VLOOKUP(D117,Программа!A$3:B$4988,2),IF(F117&gt;0,VLOOKUP(F117,КВР!A$1:B$5001,2),IF(E117&gt;0,VLOOKUP(E117,Направление!A$1:B$4610,2))))))</f>
        <v xml:space="preserve">Закупка товаров, работ и услуг для обеспечения государственных (муниципальных) нужд
</v>
      </c>
      <c r="B117" s="63"/>
      <c r="C117" s="64"/>
      <c r="D117" s="66"/>
      <c r="E117" s="64"/>
      <c r="F117" s="66">
        <v>200</v>
      </c>
      <c r="G117" s="448">
        <v>0</v>
      </c>
      <c r="H117" s="476">
        <v>0</v>
      </c>
      <c r="I117" s="655" t="e">
        <f t="shared" si="23"/>
        <v>#DIV/0!</v>
      </c>
      <c r="J117" s="472"/>
    </row>
    <row r="118" spans="1:10" s="10" customFormat="1" ht="47.25" hidden="1" x14ac:dyDescent="0.25">
      <c r="A118" s="218" t="str">
        <f>IF(B118&gt;0,VLOOKUP(B118,КВСР!A32:B1197,2),IF(C118&gt;0,VLOOKUP(C118,КФСР!A32:B1544,2),IF(D118&gt;0,VLOOKUP(D118,Программа!A$3:B$4988,2),IF(F118&gt;0,VLOOKUP(F118,КВР!A$1:B$5001,2),IF(E118&gt;0,VLOOKUP(E118,Направление!A$1:B$4610,2))))))</f>
        <v>Установление соотвествия утвержденным градостроительным нормам объектов недвижимости</v>
      </c>
      <c r="B118" s="84"/>
      <c r="C118" s="85"/>
      <c r="D118" s="86" t="s">
        <v>717</v>
      </c>
      <c r="E118" s="85"/>
      <c r="F118" s="86"/>
      <c r="G118" s="384">
        <v>0</v>
      </c>
      <c r="H118" s="386">
        <f t="shared" ref="H118" si="37">H119</f>
        <v>0</v>
      </c>
      <c r="I118" s="657" t="e">
        <f t="shared" si="23"/>
        <v>#DIV/0!</v>
      </c>
      <c r="J118" s="472"/>
    </row>
    <row r="119" spans="1:10" s="10" customFormat="1" ht="47.25" hidden="1" x14ac:dyDescent="0.25">
      <c r="A119" s="218" t="str">
        <f>IF(B119&gt;0,VLOOKUP(B119,КВСР!A32:B1197,2),IF(C119&gt;0,VLOOKUP(C119,КФСР!A32:B1544,2),IF(D119&gt;0,VLOOKUP(D119,Программа!A$3:B$4988,2),IF(F119&gt;0,VLOOKUP(F119,КВР!A$1:B$5001,2),IF(E119&gt;0,VLOOKUP(E119,Направление!A$1:B$4610,2))))))</f>
        <v xml:space="preserve">Обеспечение мероприятий по разработке и  актуализации схем инженерного обеспечения  </v>
      </c>
      <c r="B119" s="63"/>
      <c r="C119" s="64"/>
      <c r="D119" s="66"/>
      <c r="E119" s="64">
        <v>20200</v>
      </c>
      <c r="F119" s="66"/>
      <c r="G119" s="385">
        <v>0</v>
      </c>
      <c r="H119" s="387">
        <f t="shared" ref="H119" si="38">H120</f>
        <v>0</v>
      </c>
      <c r="I119" s="658" t="e">
        <f t="shared" si="23"/>
        <v>#DIV/0!</v>
      </c>
      <c r="J119" s="472"/>
    </row>
    <row r="120" spans="1:10" s="10" customFormat="1" ht="57.6" hidden="1" customHeight="1" x14ac:dyDescent="0.25">
      <c r="A120" s="218" t="str">
        <f>IF(B120&gt;0,VLOOKUP(B120,КВСР!A33:B1198,2),IF(C120&gt;0,VLOOKUP(C120,КФСР!A33:B1545,2),IF(D120&gt;0,VLOOKUP(D120,Программа!A$3:B$4988,2),IF(F120&gt;0,VLOOKUP(F120,КВР!A$1:B$5001,2),IF(E120&gt;0,VLOOKUP(E120,Направление!A$1:B$4610,2))))))</f>
        <v xml:space="preserve">Закупка товаров, работ и услуг для обеспечения государственных (муниципальных) нужд
</v>
      </c>
      <c r="B120" s="63"/>
      <c r="C120" s="64"/>
      <c r="D120" s="66"/>
      <c r="E120" s="64"/>
      <c r="F120" s="66">
        <v>200</v>
      </c>
      <c r="G120" s="448">
        <v>0</v>
      </c>
      <c r="H120" s="476">
        <v>0</v>
      </c>
      <c r="I120" s="655" t="e">
        <f t="shared" si="23"/>
        <v>#DIV/0!</v>
      </c>
      <c r="J120" s="472"/>
    </row>
    <row r="121" spans="1:10" s="10" customFormat="1" ht="78.75" hidden="1" x14ac:dyDescent="0.25">
      <c r="A121" s="218" t="str">
        <f>IF(B121&gt;0,VLOOKUP(B121,КВСР!A36:B1201,2),IF(C121&gt;0,VLOOKUP(C121,КФСР!A36:B1548,2),IF(D121&gt;0,VLOOKUP(D121,Программа!A$3:B$4988,2),IF(F121&gt;0,VLOOKUP(F121,КВР!A$1:B$5001,2),IF(E121&gt;0,VLOOKUP(E121,Направление!A$1:B$4610,2))))))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B121" s="84"/>
      <c r="C121" s="85"/>
      <c r="D121" s="86" t="s">
        <v>719</v>
      </c>
      <c r="E121" s="85"/>
      <c r="F121" s="86"/>
      <c r="G121" s="384">
        <v>0</v>
      </c>
      <c r="H121" s="386">
        <f t="shared" ref="H121:H122" si="39">H122</f>
        <v>0</v>
      </c>
      <c r="I121" s="657" t="e">
        <f t="shared" si="23"/>
        <v>#DIV/0!</v>
      </c>
      <c r="J121" s="472"/>
    </row>
    <row r="122" spans="1:10" s="10" customFormat="1" ht="47.25" hidden="1" x14ac:dyDescent="0.25">
      <c r="A122" s="218" t="str">
        <f>IF(B122&gt;0,VLOOKUP(B122,КВСР!A37:B1202,2),IF(C122&gt;0,VLOOKUP(C122,КФСР!A37:B1549,2),IF(D122&gt;0,VLOOKUP(D122,Программа!A$3:B$4988,2),IF(F122&gt;0,VLOOKUP(F122,КВР!A$1:B$5001,2),IF(E122&gt;0,VLOOKUP(E122,Направление!A$1:B$4610,2))))))</f>
        <v>Разработка, согласование, утверждение проекта зон охраны объектов культурного наследия</v>
      </c>
      <c r="B122" s="63"/>
      <c r="C122" s="64"/>
      <c r="D122" s="66" t="s">
        <v>720</v>
      </c>
      <c r="E122" s="64"/>
      <c r="F122" s="66"/>
      <c r="G122" s="385">
        <v>0</v>
      </c>
      <c r="H122" s="387">
        <f t="shared" si="39"/>
        <v>0</v>
      </c>
      <c r="I122" s="658" t="e">
        <f t="shared" si="23"/>
        <v>#DIV/0!</v>
      </c>
      <c r="J122" s="472"/>
    </row>
    <row r="123" spans="1:10" s="10" customFormat="1" ht="78.75" hidden="1" x14ac:dyDescent="0.25">
      <c r="A123" s="218" t="str">
        <f>IF(B123&gt;0,VLOOKUP(B123,КВСР!A36:B1201,2),IF(C123&gt;0,VLOOKUP(C123,КФСР!A36:B1548,2),IF(D123&gt;0,VLOOKUP(D123,Программа!A$3:B$4988,2),IF(F123&gt;0,VLOOKUP(F123,КВР!A$1:B$5001,2),IF(E123&gt;0,VLOOKUP(E123,Направление!A$1:B$4610,2))))))</f>
        <v>Обеспечение мероприятий в области сохранения и восстановления исторического облика г. Тутаев, создание зон охраны объектов культурного наследия</v>
      </c>
      <c r="B123" s="63"/>
      <c r="C123" s="64"/>
      <c r="D123" s="66"/>
      <c r="E123" s="64">
        <v>20230</v>
      </c>
      <c r="F123" s="66"/>
      <c r="G123" s="385">
        <v>0</v>
      </c>
      <c r="H123" s="387">
        <f t="shared" ref="H123" si="40">H124</f>
        <v>0</v>
      </c>
      <c r="I123" s="658" t="e">
        <f t="shared" si="23"/>
        <v>#DIV/0!</v>
      </c>
      <c r="J123" s="472"/>
    </row>
    <row r="124" spans="1:10" s="10" customFormat="1" ht="57" hidden="1" customHeight="1" x14ac:dyDescent="0.25">
      <c r="A124" s="218" t="str">
        <f>IF(B124&gt;0,VLOOKUP(B124,КВСР!A37:B1202,2),IF(C124&gt;0,VLOOKUP(C124,КФСР!A37:B1549,2),IF(D124&gt;0,VLOOKUP(D124,Программа!A$3:B$4988,2),IF(F124&gt;0,VLOOKUP(F124,КВР!A$1:B$5001,2),IF(E124&gt;0,VLOOKUP(E124,Направление!A$1:B$4610,2))))))</f>
        <v xml:space="preserve">Закупка товаров, работ и услуг для обеспечения государственных (муниципальных) нужд
</v>
      </c>
      <c r="B124" s="63"/>
      <c r="C124" s="64"/>
      <c r="D124" s="66"/>
      <c r="E124" s="64"/>
      <c r="F124" s="66">
        <v>200</v>
      </c>
      <c r="G124" s="448">
        <v>0</v>
      </c>
      <c r="H124" s="476">
        <v>0</v>
      </c>
      <c r="I124" s="655" t="e">
        <f t="shared" si="23"/>
        <v>#DIV/0!</v>
      </c>
      <c r="J124" s="472"/>
    </row>
    <row r="125" spans="1:10" s="10" customFormat="1" x14ac:dyDescent="0.25">
      <c r="A125" s="217" t="str">
        <f>IF(B125&gt;0,VLOOKUP(B125,КВСР!A38:B1203,2),IF(C125&gt;0,VLOOKUP(C125,КФСР!A38:B1550,2),IF(D125&gt;0,VLOOKUP(D125,Программа!A$3:B$4988,2),IF(F125&gt;0,VLOOKUP(F125,КВР!A$1:B$5001,2),IF(E125&gt;0,VLOOKUP(E125,Направление!A$1:B$4610,2))))))</f>
        <v>Непрограммные расходы бюджета</v>
      </c>
      <c r="B125" s="134"/>
      <c r="C125" s="135"/>
      <c r="D125" s="137" t="s">
        <v>548</v>
      </c>
      <c r="E125" s="135"/>
      <c r="F125" s="137"/>
      <c r="G125" s="446">
        <f>G126</f>
        <v>500000</v>
      </c>
      <c r="H125" s="390">
        <f t="shared" ref="H125" si="41">H126</f>
        <v>55818.879999999997</v>
      </c>
      <c r="I125" s="662">
        <f t="shared" si="23"/>
        <v>11.163775999999999</v>
      </c>
      <c r="J125" s="472"/>
    </row>
    <row r="126" spans="1:10" s="10" customFormat="1" ht="94.5" x14ac:dyDescent="0.25">
      <c r="A126" s="218" t="str">
        <f>IF(B126&gt;0,VLOOKUP(B126,КВСР!A32:B1197,2),IF(C126&gt;0,VLOOKUP(C126,КФСР!A32:B1544,2),IF(D126&gt;0,VLOOKUP(D126,Программа!A$3:B$4988,2),IF(F126&gt;0,VLOOKUP(F126,КВР!A$1:B$5001,2),IF(E126&gt;0,VLOOKUP(E126,Направление!A$1:B$4610,2))))))</f>
        <v>Межбюджетные трансферты на обеспечение мероприятий  по землеустройству и землепользованию,   определению кадастровой стоимости и приобретению прав собственности на землю</v>
      </c>
      <c r="B126" s="63"/>
      <c r="C126" s="64"/>
      <c r="D126" s="66"/>
      <c r="E126" s="64">
        <v>29276</v>
      </c>
      <c r="F126" s="66"/>
      <c r="G126" s="385">
        <f>G127</f>
        <v>500000</v>
      </c>
      <c r="H126" s="387">
        <f t="shared" ref="H126" si="42">H127</f>
        <v>55818.879999999997</v>
      </c>
      <c r="I126" s="658">
        <f t="shared" si="23"/>
        <v>11.163775999999999</v>
      </c>
      <c r="J126" s="472"/>
    </row>
    <row r="127" spans="1:10" s="10" customFormat="1" x14ac:dyDescent="0.25">
      <c r="A127" s="218" t="str">
        <f>IF(B127&gt;0,VLOOKUP(B127,КВСР!A33:B1198,2),IF(C127&gt;0,VLOOKUP(C127,КФСР!A33:B1545,2),IF(D127&gt;0,VLOOKUP(D127,Программа!A$3:B$4988,2),IF(F127&gt;0,VLOOKUP(F127,КВР!A$1:B$5001,2),IF(E127&gt;0,VLOOKUP(E127,Направление!A$1:B$4610,2))))))</f>
        <v xml:space="preserve"> Межбюджетные трансферты</v>
      </c>
      <c r="B127" s="63"/>
      <c r="C127" s="64"/>
      <c r="D127" s="66"/>
      <c r="E127" s="64"/>
      <c r="F127" s="66">
        <v>500</v>
      </c>
      <c r="G127" s="448">
        <v>500000</v>
      </c>
      <c r="H127" s="476">
        <v>55818.879999999997</v>
      </c>
      <c r="I127" s="655">
        <f t="shared" si="23"/>
        <v>11.163775999999999</v>
      </c>
      <c r="J127" s="472"/>
    </row>
    <row r="128" spans="1:10" s="10" customFormat="1" x14ac:dyDescent="0.25">
      <c r="A128" s="219" t="str">
        <f>IF(B128&gt;0,VLOOKUP(B128,КВСР!A34:B1199,2),IF(C128&gt;0,VLOOKUP(C128,КФСР!A34:B1546,2),IF(D128&gt;0,VLOOKUP(D128,Программа!A$3:B$4988,2),IF(F128&gt;0,VLOOKUP(F128,КВР!A$1:B$5001,2),IF(E128&gt;0,VLOOKUP(E128,Направление!A$1:B$4610,2))))))</f>
        <v>Жилищное хозяйство</v>
      </c>
      <c r="B128" s="67"/>
      <c r="C128" s="68">
        <v>501</v>
      </c>
      <c r="D128" s="70"/>
      <c r="E128" s="68"/>
      <c r="F128" s="70"/>
      <c r="G128" s="382">
        <v>102944193</v>
      </c>
      <c r="H128" s="379">
        <f>H129+H141</f>
        <v>40647363.140000001</v>
      </c>
      <c r="I128" s="647">
        <f t="shared" si="23"/>
        <v>39.484852865862962</v>
      </c>
      <c r="J128" s="472"/>
    </row>
    <row r="129" spans="1:10" s="10" customFormat="1" x14ac:dyDescent="0.25">
      <c r="A129" s="217" t="str">
        <f>IF(B129&gt;0,VLOOKUP(B129,КВСР!A35:B1200,2),IF(C129&gt;0,VLOOKUP(C129,КФСР!A35:B1547,2),IF(D129&gt;0,VLOOKUP(D129,Программа!A$3:B$4988,2),IF(F129&gt;0,VLOOKUP(F129,КВР!A$1:B$5001,2),IF(E129&gt;0,VLOOKUP(E129,Направление!A$1:B$4610,2))))))</f>
        <v>Программные расходы бюджета</v>
      </c>
      <c r="B129" s="134"/>
      <c r="C129" s="135"/>
      <c r="D129" s="137" t="s">
        <v>673</v>
      </c>
      <c r="E129" s="135"/>
      <c r="F129" s="137"/>
      <c r="G129" s="383">
        <v>92023087</v>
      </c>
      <c r="H129" s="380">
        <f>H130</f>
        <v>38328027.850000001</v>
      </c>
      <c r="I129" s="648">
        <f t="shared" si="23"/>
        <v>41.650447838160446</v>
      </c>
      <c r="J129" s="472"/>
    </row>
    <row r="130" spans="1:10" s="10" customFormat="1" ht="63" x14ac:dyDescent="0.25">
      <c r="A130" s="218" t="str">
        <f>IF(B130&gt;0,VLOOKUP(B130,КВСР!A35:B1200,2),IF(C130&gt;0,VLOOKUP(C130,КФСР!A35:B1547,2),IF(D130&gt;0,VLOOKUP(D130,Программа!A$3:B$4988,2),IF(F130&gt;0,VLOOKUP(F130,КВР!A$1:B$5001,2),IF(E130&gt;0,VLOOKUP(E130,Направление!A$1:B$4610,2))))))</f>
        <v xml:space="preserve">Муниципальная программа "Переселение граждан из аварийного жилищного фонда городского поселения Тутаев" </v>
      </c>
      <c r="B130" s="63"/>
      <c r="C130" s="64"/>
      <c r="D130" s="66" t="s">
        <v>828</v>
      </c>
      <c r="E130" s="64"/>
      <c r="F130" s="66"/>
      <c r="G130" s="385">
        <f>G131+G134</f>
        <v>92023087</v>
      </c>
      <c r="H130" s="387">
        <f>H131+H134</f>
        <v>38328027.850000001</v>
      </c>
      <c r="I130" s="658">
        <f t="shared" si="23"/>
        <v>41.650447838160446</v>
      </c>
      <c r="J130" s="472"/>
    </row>
    <row r="131" spans="1:10" s="10" customFormat="1" ht="220.5" x14ac:dyDescent="0.25">
      <c r="A131" s="218" t="str">
        <f>IF(B131&gt;0,VLOOKUP(B131,КВСР!A36:B1201,2),IF(C131&gt;0,VLOOKUP(C131,КФСР!A36:B1548,2),IF(D131&gt;0,VLOOKUP(D131,Программа!A$3:B$4988,2),IF(F131&gt;0,VLOOKUP(F131,КВР!A$1:B$5001,2),IF(E131&gt;0,VLOOKUP(E131,Направление!A$1:B$4610,2))))))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B131" s="63"/>
      <c r="C131" s="64"/>
      <c r="D131" s="66" t="s">
        <v>829</v>
      </c>
      <c r="E131" s="64"/>
      <c r="F131" s="66"/>
      <c r="G131" s="385">
        <f>G132</f>
        <v>6137928</v>
      </c>
      <c r="H131" s="385">
        <f t="shared" ref="H131:H132" si="43">H132</f>
        <v>3361447.7</v>
      </c>
      <c r="I131" s="654">
        <f t="shared" si="23"/>
        <v>54.765186232226903</v>
      </c>
      <c r="J131" s="472"/>
    </row>
    <row r="132" spans="1:10" s="10" customFormat="1" ht="47.25" x14ac:dyDescent="0.25">
      <c r="A132" s="218" t="str">
        <f>IF(B132&gt;0,VLOOKUP(B132,КВСР!A37:B1202,2),IF(C132&gt;0,VLOOKUP(C132,КФСР!A37:B1549,2),IF(D132&gt;0,VLOOKUP(D132,Программа!A$3:B$4988,2),IF(F132&gt;0,VLOOKUP(F132,КВР!A$1:B$5001,2),IF(E132&gt;0,VLOOKUP(E132,Направление!A$1:B$4610,2))))))</f>
        <v>Расходы на  обеспечение мероприятий по переселению граждан из аварийного жилищного фонда, доп. площади</v>
      </c>
      <c r="B132" s="63"/>
      <c r="C132" s="64"/>
      <c r="D132" s="66"/>
      <c r="E132" s="64">
        <v>20350</v>
      </c>
      <c r="F132" s="66"/>
      <c r="G132" s="385">
        <f>G133</f>
        <v>6137928</v>
      </c>
      <c r="H132" s="385">
        <f t="shared" si="43"/>
        <v>3361447.7</v>
      </c>
      <c r="I132" s="654">
        <f t="shared" si="23"/>
        <v>54.765186232226903</v>
      </c>
      <c r="J132" s="472"/>
    </row>
    <row r="133" spans="1:10" s="10" customFormat="1" ht="47.25" x14ac:dyDescent="0.25">
      <c r="A133" s="218" t="str">
        <f>IF(B133&gt;0,VLOOKUP(B133,КВСР!A38:B1203,2),IF(C133&gt;0,VLOOKUP(C133,КФСР!A38:B1550,2),IF(D133&gt;0,VLOOKUP(D133,Программа!A$3:B$4988,2),IF(F133&gt;0,VLOOKUP(F133,КВР!A$1:B$5001,2),IF(E133&gt;0,VLOOKUP(E133,Направление!A$1:B$4610,2))))))</f>
        <v>Капитальные вложения в объекты государственной (муниципальной) собственности</v>
      </c>
      <c r="B133" s="63"/>
      <c r="C133" s="64"/>
      <c r="D133" s="66"/>
      <c r="E133" s="64"/>
      <c r="F133" s="66">
        <v>400</v>
      </c>
      <c r="G133" s="448">
        <v>6137928</v>
      </c>
      <c r="H133" s="476">
        <v>3361447.7</v>
      </c>
      <c r="I133" s="655">
        <f t="shared" si="23"/>
        <v>54.765186232226903</v>
      </c>
      <c r="J133" s="472"/>
    </row>
    <row r="134" spans="1:10" s="10" customFormat="1" ht="47.25" x14ac:dyDescent="0.25">
      <c r="A134" s="218" t="str">
        <f>IF(B134&gt;0,VLOOKUP(B134,КВСР!A36:B1201,2),IF(C134&gt;0,VLOOKUP(C134,КФСР!A36:B1548,2),IF(D134&gt;0,VLOOKUP(D134,Программа!A$3:B$4988,2),IF(F134&gt;0,VLOOKUP(F134,КВР!A$1:B$5001,2),IF(E134&gt;0,VLOOKUP(E134,Направление!A$1:B$4610,2))))))</f>
        <v>Федеральный проект "Обеспечение устойчивого сокращения непригодного для проживания жилищного фонда"</v>
      </c>
      <c r="B134" s="63"/>
      <c r="C134" s="64"/>
      <c r="D134" s="65" t="s">
        <v>886</v>
      </c>
      <c r="E134" s="64"/>
      <c r="F134" s="66"/>
      <c r="G134" s="356">
        <f>G135+G137+G139</f>
        <v>85885159</v>
      </c>
      <c r="H134" s="356">
        <f>H135+H137+H139</f>
        <v>34966580.149999999</v>
      </c>
      <c r="I134" s="656">
        <f t="shared" si="23"/>
        <v>40.713180900090087</v>
      </c>
      <c r="J134" s="472"/>
    </row>
    <row r="135" spans="1:10" s="10" customFormat="1" ht="141.75" x14ac:dyDescent="0.25">
      <c r="A135" s="218" t="str">
        <f>IF(B135&gt;0,VLOOKUP(B135,КВСР!A39:B1204,2),IF(C135&gt;0,VLOOKUP(C135,КФСР!A39:B1551,2),IF(D135&gt;0,VLOOKUP(D135,Программа!A$3:B$4988,2),IF(F135&gt;0,VLOOKUP(F135,КВР!A$1:B$5001,2),IF(E135&gt;0,VLOOKUP(E135,Направление!A$1:B$4610,2))))))</f>
        <v>Расходы на обеспечение мероприятий по переселению граждан из аварийного жилищного фонда, в т.ч. переселению граждан  из аврийного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v>
      </c>
      <c r="B135" s="63"/>
      <c r="C135" s="64"/>
      <c r="D135" s="66"/>
      <c r="E135" s="64">
        <v>67483</v>
      </c>
      <c r="F135" s="66"/>
      <c r="G135" s="385">
        <v>82449898</v>
      </c>
      <c r="H135" s="385">
        <f t="shared" ref="H135" si="44">H136</f>
        <v>33567916.960000001</v>
      </c>
      <c r="I135" s="654">
        <f t="shared" si="23"/>
        <v>40.71310914174812</v>
      </c>
      <c r="J135" s="472"/>
    </row>
    <row r="136" spans="1:10" s="10" customFormat="1" ht="47.25" x14ac:dyDescent="0.25">
      <c r="A136" s="218" t="str">
        <f>IF(B136&gt;0,VLOOKUP(B136,КВСР!A40:B1205,2),IF(C136&gt;0,VLOOKUP(C136,КФСР!A40:B1552,2),IF(D136&gt;0,VLOOKUP(D136,Программа!A$3:B$4988,2),IF(F136&gt;0,VLOOKUP(F136,КВР!A$1:B$5001,2),IF(E136&gt;0,VLOOKUP(E136,Направление!A$1:B$4610,2))))))</f>
        <v>Капитальные вложения в объекты государственной (муниципальной) собственности</v>
      </c>
      <c r="B136" s="63"/>
      <c r="C136" s="64"/>
      <c r="D136" s="66"/>
      <c r="E136" s="64"/>
      <c r="F136" s="66">
        <v>400</v>
      </c>
      <c r="G136" s="448">
        <v>82449898</v>
      </c>
      <c r="H136" s="476">
        <v>33567916.960000001</v>
      </c>
      <c r="I136" s="655">
        <f t="shared" si="23"/>
        <v>40.71310914174812</v>
      </c>
      <c r="J136" s="472"/>
    </row>
    <row r="137" spans="1:10" s="10" customFormat="1" ht="126" x14ac:dyDescent="0.25">
      <c r="A137" s="218" t="str">
        <f>IF(B137&gt;0,VLOOKUP(B137,КВСР!A39:B1204,2),IF(C137&gt;0,VLOOKUP(C137,КФСР!A39:B1551,2),IF(D137&gt;0,VLOOKUP(D137,Программа!A$3:B$4988,2),IF(F137&gt;0,VLOOKUP(F137,КВР!A$1:B$5001,2),IF(E137&gt;0,VLOOKUP(E137,Направление!A$1:B$4610,2))))))</f>
        <v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v>
      </c>
      <c r="B137" s="63"/>
      <c r="C137" s="64"/>
      <c r="D137" s="66"/>
      <c r="E137" s="64">
        <v>67484</v>
      </c>
      <c r="F137" s="66"/>
      <c r="G137" s="385">
        <v>3091872</v>
      </c>
      <c r="H137" s="385">
        <f t="shared" ref="H137" si="45">H138</f>
        <v>1258796.8999999999</v>
      </c>
      <c r="I137" s="654">
        <f t="shared" si="23"/>
        <v>40.713098731124703</v>
      </c>
      <c r="J137" s="472"/>
    </row>
    <row r="138" spans="1:10" s="10" customFormat="1" ht="47.25" x14ac:dyDescent="0.25">
      <c r="A138" s="218" t="str">
        <f>IF(B138&gt;0,VLOOKUP(B138,КВСР!A40:B1205,2),IF(C138&gt;0,VLOOKUP(C138,КФСР!A40:B1552,2),IF(D138&gt;0,VLOOKUP(D138,Программа!A$3:B$4988,2),IF(F138&gt;0,VLOOKUP(F138,КВР!A$1:B$5001,2),IF(E138&gt;0,VLOOKUP(E138,Направление!A$1:B$4610,2))))))</f>
        <v>Капитальные вложения в объекты государственной (муниципальной) собственности</v>
      </c>
      <c r="B138" s="63"/>
      <c r="C138" s="64"/>
      <c r="D138" s="66"/>
      <c r="E138" s="64"/>
      <c r="F138" s="66">
        <v>400</v>
      </c>
      <c r="G138" s="448">
        <v>3091872</v>
      </c>
      <c r="H138" s="476">
        <v>1258796.8999999999</v>
      </c>
      <c r="I138" s="655">
        <f t="shared" si="23"/>
        <v>40.713098731124703</v>
      </c>
      <c r="J138" s="472"/>
    </row>
    <row r="139" spans="1:10" s="10" customFormat="1" ht="126" x14ac:dyDescent="0.25">
      <c r="A139" s="218" t="str">
        <f>IF(B139&gt;0,VLOOKUP(B139,КВСР!A41:B1206,2),IF(C139&gt;0,VLOOKUP(C139,КФСР!A41:B1553,2),IF(D139&gt;0,VLOOKUP(D139,Программа!A$3:B$4988,2),IF(F139&gt;0,VLOOKUP(F139,КВР!A$1:B$5001,2),IF(E139&gt;0,VLOOKUP(E139,Направление!A$1:B$4610,2))))))</f>
        <v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v>
      </c>
      <c r="B139" s="63"/>
      <c r="C139" s="64"/>
      <c r="D139" s="66"/>
      <c r="E139" s="64" t="s">
        <v>911</v>
      </c>
      <c r="F139" s="66"/>
      <c r="G139" s="385">
        <f>G140</f>
        <v>343389</v>
      </c>
      <c r="H139" s="385">
        <f t="shared" ref="H139" si="46">H140</f>
        <v>139866.29</v>
      </c>
      <c r="I139" s="654">
        <f t="shared" ref="I139:I202" si="47">H139/G139*100</f>
        <v>40.731150386296591</v>
      </c>
      <c r="J139" s="472"/>
    </row>
    <row r="140" spans="1:10" s="10" customFormat="1" ht="47.25" x14ac:dyDescent="0.25">
      <c r="A140" s="218" t="str">
        <f>IF(B140&gt;0,VLOOKUP(B140,КВСР!A42:B1207,2),IF(C140&gt;0,VLOOKUP(C140,КФСР!A42:B1554,2),IF(D140&gt;0,VLOOKUP(D140,Программа!A$3:B$4988,2),IF(F140&gt;0,VLOOKUP(F140,КВР!A$1:B$5001,2),IF(E140&gt;0,VLOOKUP(E140,Направление!A$1:B$4610,2))))))</f>
        <v>Капитальные вложения в объекты государственной (муниципальной) собственности</v>
      </c>
      <c r="B140" s="63"/>
      <c r="C140" s="64"/>
      <c r="D140" s="66"/>
      <c r="E140" s="64"/>
      <c r="F140" s="66">
        <v>400</v>
      </c>
      <c r="G140" s="448">
        <v>343389</v>
      </c>
      <c r="H140" s="476">
        <v>139866.29</v>
      </c>
      <c r="I140" s="655">
        <f t="shared" si="47"/>
        <v>40.731150386296591</v>
      </c>
      <c r="J140" s="472"/>
    </row>
    <row r="141" spans="1:10" s="10" customFormat="1" x14ac:dyDescent="0.25">
      <c r="A141" s="217" t="str">
        <f>IF(B141&gt;0,VLOOKUP(B141,КВСР!A39:B1204,2),IF(C141&gt;0,VLOOKUP(C141,КФСР!A39:B1551,2),IF(D141&gt;0,VLOOKUP(D141,Программа!A$3:B$4988,2),IF(F141&gt;0,VLOOKUP(F141,КВР!A$1:B$5001,2),IF(E141&gt;0,VLOOKUP(E141,Направление!A$1:B$4610,2))))))</f>
        <v>Непрограммные расходы бюджета</v>
      </c>
      <c r="B141" s="134"/>
      <c r="C141" s="135"/>
      <c r="D141" s="137" t="s">
        <v>548</v>
      </c>
      <c r="E141" s="135"/>
      <c r="F141" s="137"/>
      <c r="G141" s="383">
        <v>10921106</v>
      </c>
      <c r="H141" s="380">
        <f t="shared" ref="H141" si="48">H146+H142+H144+H150+H148</f>
        <v>2319335.29</v>
      </c>
      <c r="I141" s="648">
        <f t="shared" si="47"/>
        <v>21.237183212029993</v>
      </c>
      <c r="J141" s="472"/>
    </row>
    <row r="142" spans="1:10" s="10" customFormat="1" ht="47.25" x14ac:dyDescent="0.25">
      <c r="A142" s="218" t="str">
        <f>IF(B142&gt;0,VLOOKUP(B142,КВСР!A40:B1205,2),IF(C142&gt;0,VLOOKUP(C142,КФСР!A40:B1552,2),IF(D142&gt;0,VLOOKUP(D142,Программа!A$3:B$4988,2),IF(F142&gt;0,VLOOKUP(F142,КВР!A$1:B$5001,2),IF(E142&gt;0,VLOOKUP(E142,Направление!A$1:B$4610,2))))))</f>
        <v>Взнос на капитальный  ремонт  жилых помещений муниципального жилищного фонда</v>
      </c>
      <c r="B142" s="63"/>
      <c r="C142" s="64"/>
      <c r="D142" s="66"/>
      <c r="E142" s="64">
        <v>20090</v>
      </c>
      <c r="F142" s="66"/>
      <c r="G142" s="356">
        <f>G143</f>
        <v>3900000</v>
      </c>
      <c r="H142" s="392">
        <f t="shared" ref="H142" si="49">H143</f>
        <v>1638726.88</v>
      </c>
      <c r="I142" s="661">
        <f t="shared" si="47"/>
        <v>42.018637948717945</v>
      </c>
      <c r="J142" s="472"/>
    </row>
    <row r="143" spans="1:10" s="10" customFormat="1" ht="63" x14ac:dyDescent="0.25">
      <c r="A143" s="218" t="str">
        <f>IF(B143&gt;0,VLOOKUP(B143,КВСР!A41:B1206,2),IF(C143&gt;0,VLOOKUP(C143,КФСР!A41:B1553,2),IF(D143&gt;0,VLOOKUP(D143,Программа!A$3:B$4988,2),IF(F143&gt;0,VLOOKUP(F143,КВР!A$1:B$5001,2),IF(E143&gt;0,VLOOKUP(E143,Направление!A$1:B$4610,2))))))</f>
        <v xml:space="preserve">Закупка товаров, работ и услуг для обеспечения государственных (муниципальных) нужд
</v>
      </c>
      <c r="B143" s="63"/>
      <c r="C143" s="64"/>
      <c r="D143" s="66"/>
      <c r="E143" s="64"/>
      <c r="F143" s="66">
        <v>200</v>
      </c>
      <c r="G143" s="367">
        <v>3900000</v>
      </c>
      <c r="H143" s="475">
        <v>1638726.88</v>
      </c>
      <c r="I143" s="650">
        <f t="shared" si="47"/>
        <v>42.018637948717945</v>
      </c>
      <c r="J143" s="472"/>
    </row>
    <row r="144" spans="1:10" s="10" customFormat="1" ht="63" hidden="1" x14ac:dyDescent="0.25">
      <c r="A144" s="218" t="str">
        <f>IF(B144&gt;0,VLOOKUP(B144,КВСР!A42:B1207,2),IF(C144&gt;0,VLOOKUP(C144,КФСР!A42:B1554,2),IF(D144&gt;0,VLOOKUP(D144,Программа!A$3:B$4988,2),IF(F144&gt;0,VLOOKUP(F144,КВР!A$1:B$5001,2),IF(E144&gt;0,VLOOKUP(E144,Направление!A$1:B$4610,2))))))</f>
        <v>Обеспечение мероприятий по получению  технических паспортов  МКД, которые признаны аварийными и подлежащими сносу</v>
      </c>
      <c r="B144" s="63"/>
      <c r="C144" s="64"/>
      <c r="D144" s="66"/>
      <c r="E144" s="64">
        <v>20240</v>
      </c>
      <c r="F144" s="66"/>
      <c r="G144" s="356">
        <f>G145</f>
        <v>0</v>
      </c>
      <c r="H144" s="392">
        <f t="shared" ref="H144" si="50">H145</f>
        <v>0</v>
      </c>
      <c r="I144" s="661" t="e">
        <f t="shared" si="47"/>
        <v>#DIV/0!</v>
      </c>
      <c r="J144" s="472"/>
    </row>
    <row r="145" spans="1:10" s="10" customFormat="1" ht="63" hidden="1" x14ac:dyDescent="0.25">
      <c r="A145" s="218" t="str">
        <f>IF(B145&gt;0,VLOOKUP(B145,КВСР!A43:B1208,2),IF(C145&gt;0,VLOOKUP(C145,КФСР!A43:B1555,2),IF(D145&gt;0,VLOOKUP(D145,Программа!A$3:B$4988,2),IF(F145&gt;0,VLOOKUP(F145,КВР!A$1:B$5001,2),IF(E145&gt;0,VLOOKUP(E145,Направление!A$1:B$4610,2))))))</f>
        <v xml:space="preserve">Закупка товаров, работ и услуг для обеспечения государственных (муниципальных) нужд
</v>
      </c>
      <c r="B145" s="63"/>
      <c r="C145" s="64"/>
      <c r="D145" s="66"/>
      <c r="E145" s="64"/>
      <c r="F145" s="66">
        <v>200</v>
      </c>
      <c r="G145" s="367">
        <v>0</v>
      </c>
      <c r="H145" s="475">
        <v>0</v>
      </c>
      <c r="I145" s="650" t="e">
        <f t="shared" si="47"/>
        <v>#DIV/0!</v>
      </c>
      <c r="J145" s="472"/>
    </row>
    <row r="146" spans="1:10" s="10" customFormat="1" ht="78.75" x14ac:dyDescent="0.25">
      <c r="A146" s="218" t="str">
        <f>IF(B146&gt;0,VLOOKUP(B146,КВСР!A42:B1207,2),IF(C146&gt;0,VLOOKUP(C146,КФСР!A42:B1554,2),IF(D146&gt;0,VLOOKUP(D146,Программа!A$3:B$4988,2),IF(F146&gt;0,VLOOKUP(F146,КВР!A$1:B$5001,2),IF(E146&gt;0,VLOOKUP(E146,Направление!A$1:B$4610,2))))))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B146" s="63"/>
      <c r="C146" s="64"/>
      <c r="D146" s="66"/>
      <c r="E146" s="64">
        <v>29376</v>
      </c>
      <c r="F146" s="66"/>
      <c r="G146" s="356">
        <f>G147</f>
        <v>6611106</v>
      </c>
      <c r="H146" s="392">
        <f t="shared" ref="H146" si="51">H147</f>
        <v>538120</v>
      </c>
      <c r="I146" s="661">
        <f t="shared" si="47"/>
        <v>8.1396365449290933</v>
      </c>
      <c r="J146" s="472"/>
    </row>
    <row r="147" spans="1:10" s="10" customFormat="1" x14ac:dyDescent="0.25">
      <c r="A147" s="218" t="str">
        <f>IF(B147&gt;0,VLOOKUP(B147,КВСР!A43:B1208,2),IF(C147&gt;0,VLOOKUP(C147,КФСР!A43:B1555,2),IF(D147&gt;0,VLOOKUP(D147,Программа!A$3:B$4988,2),IF(F147&gt;0,VLOOKUP(F147,КВР!A$1:B$5001,2),IF(E147&gt;0,VLOOKUP(E147,Направление!A$1:B$4610,2))))))</f>
        <v xml:space="preserve"> Межбюджетные трансферты</v>
      </c>
      <c r="B147" s="63"/>
      <c r="C147" s="64"/>
      <c r="D147" s="66"/>
      <c r="E147" s="64"/>
      <c r="F147" s="66">
        <v>500</v>
      </c>
      <c r="G147" s="367">
        <v>6611106</v>
      </c>
      <c r="H147" s="475">
        <v>538120</v>
      </c>
      <c r="I147" s="650">
        <f t="shared" si="47"/>
        <v>8.1396365449290933</v>
      </c>
      <c r="J147" s="472"/>
    </row>
    <row r="148" spans="1:10" s="10" customFormat="1" ht="63" x14ac:dyDescent="0.25">
      <c r="A148" s="218" t="str">
        <f>IF(B148&gt;0,VLOOKUP(B148,КВСР!A44:B1209,2),IF(C148&gt;0,VLOOKUP(C148,КФСР!A44:B1556,2),IF(D148&gt;0,VLOOKUP(D148,Программа!A$3:B$4988,2),IF(F148&gt;0,VLOOKUP(F148,КВР!A$1:B$5001,2),IF(E148&gt;0,VLOOKUP(E148,Направление!A$1:B$4610,2))))))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B148" s="63"/>
      <c r="C148" s="64"/>
      <c r="D148" s="66"/>
      <c r="E148" s="64">
        <v>29436</v>
      </c>
      <c r="F148" s="66"/>
      <c r="G148" s="356">
        <f>G149</f>
        <v>350000</v>
      </c>
      <c r="H148" s="355">
        <f t="shared" ref="H148" si="52">H149</f>
        <v>142488.41</v>
      </c>
      <c r="I148" s="663">
        <f t="shared" si="47"/>
        <v>40.710974285714286</v>
      </c>
      <c r="J148" s="472"/>
    </row>
    <row r="149" spans="1:10" s="10" customFormat="1" x14ac:dyDescent="0.25">
      <c r="A149" s="218" t="str">
        <f>IF(B149&gt;0,VLOOKUP(B149,КВСР!A45:B1210,2),IF(C149&gt;0,VLOOKUP(C149,КФСР!A45:B1557,2),IF(D149&gt;0,VLOOKUP(D149,Программа!A$3:B$4988,2),IF(F149&gt;0,VLOOKUP(F149,КВР!A$1:B$5001,2),IF(E149&gt;0,VLOOKUP(E149,Направление!A$1:B$4610,2))))))</f>
        <v xml:space="preserve"> Межбюджетные трансферты</v>
      </c>
      <c r="B149" s="63"/>
      <c r="C149" s="64"/>
      <c r="D149" s="66"/>
      <c r="E149" s="64"/>
      <c r="F149" s="66">
        <v>500</v>
      </c>
      <c r="G149" s="367">
        <v>350000</v>
      </c>
      <c r="H149" s="475">
        <v>142488.41</v>
      </c>
      <c r="I149" s="650">
        <f t="shared" si="47"/>
        <v>40.710974285714286</v>
      </c>
      <c r="J149" s="472"/>
    </row>
    <row r="150" spans="1:10" s="10" customFormat="1" ht="78.75" hidden="1" x14ac:dyDescent="0.25">
      <c r="A150" s="218" t="str">
        <f>IF(B150&gt;0,VLOOKUP(B150,КВСР!A44:B1209,2),IF(C150&gt;0,VLOOKUP(C150,КФСР!A44:B1556,2),IF(D150&gt;0,VLOOKUP(D150,Программа!A$3:B$4988,2),IF(F150&gt;0,VLOOKUP(F150,КВР!A$1:B$5001,2),IF(E150&gt;0,VLOOKUP(E150,Направление!A$1:B$4610,2))))))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B150" s="63"/>
      <c r="C150" s="64"/>
      <c r="D150" s="66"/>
      <c r="E150" s="64">
        <v>29446</v>
      </c>
      <c r="F150" s="66"/>
      <c r="G150" s="356">
        <f>G151</f>
        <v>60000</v>
      </c>
      <c r="H150" s="355">
        <f>H151</f>
        <v>0</v>
      </c>
      <c r="I150" s="663">
        <f t="shared" si="47"/>
        <v>0</v>
      </c>
      <c r="J150" s="472"/>
    </row>
    <row r="151" spans="1:10" s="10" customFormat="1" hidden="1" x14ac:dyDescent="0.25">
      <c r="A151" s="218" t="str">
        <f>IF(B151&gt;0,VLOOKUP(B151,КВСР!A45:B1210,2),IF(C151&gt;0,VLOOKUP(C151,КФСР!A45:B1557,2),IF(D151&gt;0,VLOOKUP(D151,Программа!A$3:B$4988,2),IF(F151&gt;0,VLOOKUP(F151,КВР!A$1:B$5001,2),IF(E151&gt;0,VLOOKUP(E151,Направление!A$1:B$4610,2))))))</f>
        <v xml:space="preserve"> Межбюджетные трансферты</v>
      </c>
      <c r="B151" s="63"/>
      <c r="C151" s="64"/>
      <c r="D151" s="66"/>
      <c r="E151" s="64"/>
      <c r="F151" s="66">
        <v>500</v>
      </c>
      <c r="G151" s="367">
        <v>60000</v>
      </c>
      <c r="H151" s="475">
        <v>0</v>
      </c>
      <c r="I151" s="650">
        <f t="shared" si="47"/>
        <v>0</v>
      </c>
      <c r="J151" s="472"/>
    </row>
    <row r="152" spans="1:10" s="10" customFormat="1" x14ac:dyDescent="0.25">
      <c r="A152" s="219" t="str">
        <f>IF(B152&gt;0,VLOOKUP(B152,КВСР!A46:B1211,2),IF(C152&gt;0,VLOOKUP(C152,КФСР!A46:B1558,2),IF(D152&gt;0,VLOOKUP(D152,Программа!A$3:B$4988,2),IF(F152&gt;0,VLOOKUP(F152,КВР!A$1:B$5001,2),IF(E152&gt;0,VLOOKUP(E152,Направление!A$1:B$4610,2))))))</f>
        <v>Коммунальное хозяйство</v>
      </c>
      <c r="B152" s="67"/>
      <c r="C152" s="68">
        <v>502</v>
      </c>
      <c r="D152" s="70"/>
      <c r="E152" s="68"/>
      <c r="F152" s="70"/>
      <c r="G152" s="449">
        <f>G153+G171</f>
        <v>5736707</v>
      </c>
      <c r="H152" s="393">
        <f>H153+H171</f>
        <v>2043017</v>
      </c>
      <c r="I152" s="666">
        <f t="shared" si="47"/>
        <v>35.613061639717699</v>
      </c>
      <c r="J152" s="472"/>
    </row>
    <row r="153" spans="1:10" s="10" customFormat="1" x14ac:dyDescent="0.25">
      <c r="A153" s="217" t="str">
        <f>IF(B153&gt;0,VLOOKUP(B153,КВСР!A47:B1212,2),IF(C153&gt;0,VLOOKUP(C153,КФСР!A47:B1559,2),IF(D153&gt;0,VLOOKUP(D153,Программа!A$3:B$4988,2),IF(F153&gt;0,VLOOKUP(F153,КВР!A$1:B$5001,2),IF(E153&gt;0,VLOOKUP(E153,Направление!A$1:B$4610,2))))))</f>
        <v>Программные расходы бюджета</v>
      </c>
      <c r="B153" s="134"/>
      <c r="C153" s="135"/>
      <c r="D153" s="137" t="s">
        <v>673</v>
      </c>
      <c r="E153" s="135"/>
      <c r="F153" s="137"/>
      <c r="G153" s="446">
        <f>G154+G160</f>
        <v>2457200</v>
      </c>
      <c r="H153" s="390">
        <f>H160+H154+H164</f>
        <v>1048745.67</v>
      </c>
      <c r="I153" s="662">
        <f t="shared" si="47"/>
        <v>42.680517255412667</v>
      </c>
      <c r="J153" s="472"/>
    </row>
    <row r="154" spans="1:10" s="10" customFormat="1" ht="63" hidden="1" x14ac:dyDescent="0.25">
      <c r="A154" s="267" t="str">
        <f>IF(B154&gt;0,VLOOKUP(B154,КВСР!A35:B1200,2),IF(C154&gt;0,VLOOKUP(C154,КФСР!A35:B1547,2),IF(D154&gt;0,VLOOKUP(D154,Программа!A$3:B$4988,2),IF(F154&gt;0,VLOOKUP(F154,КВР!A$1:B$5001,2),IF(E154&gt;0,VLOOKUP(E154,Направление!A$1:B$4610,2))))))</f>
        <v>Муниципальная программа "Развитие субъектов малого и среднего предпринимательства городского поселения Тутаев"</v>
      </c>
      <c r="B154" s="84"/>
      <c r="C154" s="85"/>
      <c r="D154" s="65" t="s">
        <v>226</v>
      </c>
      <c r="E154" s="64"/>
      <c r="F154" s="66"/>
      <c r="G154" s="356">
        <v>0</v>
      </c>
      <c r="H154" s="356">
        <f t="shared" ref="H154" si="53">H155</f>
        <v>0</v>
      </c>
      <c r="I154" s="656" t="e">
        <f t="shared" si="47"/>
        <v>#DIV/0!</v>
      </c>
      <c r="J154" s="472"/>
    </row>
    <row r="155" spans="1:10" s="10" customFormat="1" ht="63" hidden="1" x14ac:dyDescent="0.25">
      <c r="A155" s="218" t="str">
        <f>IF(B155&gt;0,VLOOKUP(B155,КВСР!A36:B1201,2),IF(C155&gt;0,VLOOKUP(C155,КФСР!A36:B1548,2),IF(D155&gt;0,VLOOKUP(D155,Программа!A$3:B$4988,2),IF(F155&gt;0,VLOOKUP(F155,КВР!A$1:B$5001,2),IF(E155&gt;0,VLOOKUP(E155,Направление!A$1:B$4610,2))))))</f>
        <v>Реализации мероприятий по развитию инвестиционной привлекательности в монопрофильных муниципальных образованиях</v>
      </c>
      <c r="B155" s="84"/>
      <c r="C155" s="85"/>
      <c r="D155" s="65" t="s">
        <v>923</v>
      </c>
      <c r="E155" s="64"/>
      <c r="F155" s="66"/>
      <c r="G155" s="356">
        <v>0</v>
      </c>
      <c r="H155" s="356">
        <f>H156</f>
        <v>0</v>
      </c>
      <c r="I155" s="656" t="e">
        <f t="shared" si="47"/>
        <v>#DIV/0!</v>
      </c>
      <c r="J155" s="472"/>
    </row>
    <row r="156" spans="1:10" s="10" customFormat="1" ht="126" hidden="1" x14ac:dyDescent="0.25">
      <c r="A156" s="218" t="str">
        <f>IF(B156&gt;0,VLOOKUP(B156,КВСР!A37:B1202,2),IF(C156&gt;0,VLOOKUP(C156,КФСР!A37:B1549,2),IF(D156&gt;0,VLOOKUP(D156,Программа!A$3:B$4988,2),IF(F156&gt;0,VLOOKUP(F156,КВР!A$1:B$5001,2),IF(E156&gt;0,VLOOKUP(E156,Направление!A$1:B$4610,2))))))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56" s="84"/>
      <c r="C156" s="85"/>
      <c r="D156" s="65"/>
      <c r="E156" s="64">
        <v>26936</v>
      </c>
      <c r="F156" s="66"/>
      <c r="G156" s="356">
        <v>0</v>
      </c>
      <c r="H156" s="356">
        <f t="shared" ref="H156" si="54">H157</f>
        <v>0</v>
      </c>
      <c r="I156" s="656" t="e">
        <f t="shared" si="47"/>
        <v>#DIV/0!</v>
      </c>
      <c r="J156" s="472"/>
    </row>
    <row r="157" spans="1:10" s="10" customFormat="1" hidden="1" x14ac:dyDescent="0.25">
      <c r="A157" s="218" t="str">
        <f>IF(B157&gt;0,VLOOKUP(B157,КВСР!A38:B1203,2),IF(C157&gt;0,VLOOKUP(C157,КФСР!A38:B1550,2),IF(D157&gt;0,VLOOKUP(D157,Программа!A$3:B$4988,2),IF(F157&gt;0,VLOOKUP(F157,КВР!A$1:B$5001,2),IF(E157&gt;0,VLOOKUP(E157,Направление!A$1:B$4610,2))))))</f>
        <v xml:space="preserve"> Межбюджетные трансферты</v>
      </c>
      <c r="B157" s="84"/>
      <c r="C157" s="85"/>
      <c r="D157" s="65"/>
      <c r="E157" s="64"/>
      <c r="F157" s="66">
        <v>500</v>
      </c>
      <c r="G157" s="367">
        <v>0</v>
      </c>
      <c r="H157" s="367">
        <v>0</v>
      </c>
      <c r="I157" s="667" t="e">
        <f t="shared" si="47"/>
        <v>#DIV/0!</v>
      </c>
      <c r="J157" s="472"/>
    </row>
    <row r="158" spans="1:10" s="10" customFormat="1" ht="110.25" hidden="1" x14ac:dyDescent="0.25">
      <c r="A158" s="218" t="str">
        <f>IF(B158&gt;0,VLOOKUP(B158,КВСР!A39:B1204,2),IF(C158&gt;0,VLOOKUP(C158,КФСР!A39:B1551,2),IF(D158&gt;0,VLOOKUP(D158,Программа!A$3:B$4988,2),IF(F158&gt;0,VLOOKUP(F158,КВР!A$1:B$5001,2),IF(E158&gt;0,VLOOKUP(E158,Направление!A$1:B$4610,2))))))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158" s="84"/>
      <c r="C158" s="85"/>
      <c r="D158" s="65"/>
      <c r="E158" s="64">
        <v>76936</v>
      </c>
      <c r="F158" s="66"/>
      <c r="G158" s="356">
        <v>0</v>
      </c>
      <c r="H158" s="356">
        <f t="shared" ref="H158" si="55">H159</f>
        <v>0</v>
      </c>
      <c r="I158" s="656" t="e">
        <f t="shared" si="47"/>
        <v>#DIV/0!</v>
      </c>
      <c r="J158" s="472"/>
    </row>
    <row r="159" spans="1:10" s="10" customFormat="1" hidden="1" x14ac:dyDescent="0.25">
      <c r="A159" s="218" t="str">
        <f>IF(B159&gt;0,VLOOKUP(B159,КВСР!A40:B1205,2),IF(C159&gt;0,VLOOKUP(C159,КФСР!A40:B1552,2),IF(D159&gt;0,VLOOKUP(D159,Программа!A$3:B$4988,2),IF(F159&gt;0,VLOOKUP(F159,КВР!A$1:B$5001,2),IF(E159&gt;0,VLOOKUP(E159,Направление!A$1:B$4610,2))))))</f>
        <v xml:space="preserve"> Межбюджетные трансферты</v>
      </c>
      <c r="B159" s="84"/>
      <c r="C159" s="85"/>
      <c r="D159" s="65"/>
      <c r="E159" s="64"/>
      <c r="F159" s="66">
        <v>500</v>
      </c>
      <c r="G159" s="367">
        <v>0</v>
      </c>
      <c r="H159" s="354">
        <v>0</v>
      </c>
      <c r="I159" s="664" t="e">
        <f t="shared" si="47"/>
        <v>#DIV/0!</v>
      </c>
      <c r="J159" s="472"/>
    </row>
    <row r="160" spans="1:10" s="10" customFormat="1" ht="47.25" x14ac:dyDescent="0.25">
      <c r="A160" s="218" t="str">
        <f>IF(B160&gt;0,VLOOKUP(B160,КВСР!A48:B1213,2),IF(C160&gt;0,VLOOKUP(C160,КФСР!A48:B1560,2),IF(D160&gt;0,VLOOKUP(D160,Программа!A$3:B$4988,2),IF(F160&gt;0,VLOOKUP(F160,КВР!A$1:B$5001,2),IF(E160&gt;0,VLOOKUP(E160,Направление!A$1:B$4610,2))))))</f>
        <v xml:space="preserve">Муниципальная программа "Обеспечение населения городского поселения Тутаев банными услугами" </v>
      </c>
      <c r="B160" s="84"/>
      <c r="C160" s="85"/>
      <c r="D160" s="86" t="s">
        <v>630</v>
      </c>
      <c r="E160" s="85"/>
      <c r="F160" s="86"/>
      <c r="G160" s="384">
        <f>G161</f>
        <v>2457200</v>
      </c>
      <c r="H160" s="386">
        <f t="shared" ref="H160:H162" si="56">H161</f>
        <v>1048745.67</v>
      </c>
      <c r="I160" s="657">
        <f t="shared" si="47"/>
        <v>42.680517255412667</v>
      </c>
      <c r="J160" s="472"/>
    </row>
    <row r="161" spans="1:10" s="10" customFormat="1" ht="78.75" x14ac:dyDescent="0.25">
      <c r="A161" s="218" t="str">
        <f>IF(B161&gt;0,VLOOKUP(B161,КВСР!A49:B1214,2),IF(C161&gt;0,VLOOKUP(C161,КФСР!A49:B1561,2),IF(D161&gt;0,VLOOKUP(D161,Программа!A$3:B$4988,2),IF(F161&gt;0,VLOOKUP(F161,КВР!A$1:B$5001,2),IF(E161&gt;0,VLOOKUP(E161,Направление!A$1:B$4610,2))))))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B161" s="84"/>
      <c r="C161" s="85"/>
      <c r="D161" s="86" t="s">
        <v>631</v>
      </c>
      <c r="E161" s="85"/>
      <c r="F161" s="86"/>
      <c r="G161" s="384">
        <f>G162</f>
        <v>2457200</v>
      </c>
      <c r="H161" s="386">
        <f t="shared" si="56"/>
        <v>1048745.67</v>
      </c>
      <c r="I161" s="657">
        <f t="shared" si="47"/>
        <v>42.680517255412667</v>
      </c>
      <c r="J161" s="472"/>
    </row>
    <row r="162" spans="1:10" s="10" customFormat="1" ht="47.25" x14ac:dyDescent="0.25">
      <c r="A162" s="218" t="str">
        <f>IF(B162&gt;0,VLOOKUP(B162,КВСР!A50:B1215,2),IF(C162&gt;0,VLOOKUP(C162,КФСР!A50:B1562,2),IF(D162&gt;0,VLOOKUP(D162,Программа!A$3:B$4988,2),IF(F162&gt;0,VLOOKUP(F162,КВР!A$1:B$5001,2),IF(E162&gt;0,VLOOKUP(E162,Направление!A$1:B$4610,2))))))</f>
        <v>Обеспечение мероприятий по организации населению услуг бань в общих отделениях</v>
      </c>
      <c r="B162" s="84"/>
      <c r="C162" s="85"/>
      <c r="D162" s="86"/>
      <c r="E162" s="85">
        <v>20170</v>
      </c>
      <c r="F162" s="86"/>
      <c r="G162" s="384">
        <f>G163</f>
        <v>2457200</v>
      </c>
      <c r="H162" s="386">
        <f t="shared" si="56"/>
        <v>1048745.67</v>
      </c>
      <c r="I162" s="657">
        <f t="shared" si="47"/>
        <v>42.680517255412667</v>
      </c>
      <c r="J162" s="472"/>
    </row>
    <row r="163" spans="1:10" s="10" customFormat="1" x14ac:dyDescent="0.25">
      <c r="A163" s="218" t="str">
        <f>IF(B163&gt;0,VLOOKUP(B163,КВСР!A51:B1216,2),IF(C163&gt;0,VLOOKUP(C163,КФСР!A51:B1563,2),IF(D163&gt;0,VLOOKUP(D163,Программа!A$3:B$4988,2),IF(F163&gt;0,VLOOKUP(F163,КВР!A$1:B$5001,2),IF(E163&gt;0,VLOOKUP(E163,Направление!A$1:B$4610,2))))))</f>
        <v>Иные бюджетные ассигнования</v>
      </c>
      <c r="B163" s="84"/>
      <c r="C163" s="85"/>
      <c r="D163" s="86"/>
      <c r="E163" s="85"/>
      <c r="F163" s="86">
        <v>800</v>
      </c>
      <c r="G163" s="450">
        <v>2457200</v>
      </c>
      <c r="H163" s="476">
        <v>1048745.67</v>
      </c>
      <c r="I163" s="655">
        <f t="shared" si="47"/>
        <v>42.680517255412667</v>
      </c>
      <c r="J163" s="472"/>
    </row>
    <row r="164" spans="1:10" s="10" customFormat="1" ht="63" hidden="1" x14ac:dyDescent="0.25">
      <c r="A164" s="218" t="str">
        <f>IF(B164&gt;0,VLOOKUP(B164,КВСР!A52:B1217,2),IF(C164&gt;0,VLOOKUP(C164,КФСР!A52:B1564,2),IF(D164&gt;0,VLOOKUP(D164,Программа!A$3:B$4988,2),IF(F164&gt;0,VLOOKUP(F164,КВР!A$1:B$5001,2),IF(E164&gt;0,VLOOKUP(E164,Направление!A$1:B$4610,2))))))</f>
        <v>Муниципальная программа "Развитие водоснабжения, водоотведения и очистки сточных вод на территории городского поселения Тутаев"</v>
      </c>
      <c r="B164" s="84"/>
      <c r="C164" s="85"/>
      <c r="D164" s="65" t="s">
        <v>806</v>
      </c>
      <c r="E164" s="64"/>
      <c r="F164" s="66"/>
      <c r="G164" s="356">
        <v>0</v>
      </c>
      <c r="H164" s="355">
        <f>H168+H165</f>
        <v>0</v>
      </c>
      <c r="I164" s="663" t="e">
        <f t="shared" si="47"/>
        <v>#DIV/0!</v>
      </c>
      <c r="J164" s="472"/>
    </row>
    <row r="165" spans="1:10" s="10" customFormat="1" ht="78.75" hidden="1" x14ac:dyDescent="0.25">
      <c r="A165" s="218" t="str">
        <f>IF(B165&gt;0,VLOOKUP(B165,КВСР!A50:B1215,2),IF(C165&gt;0,VLOOKUP(C165,КФСР!A50:B1562,2),IF(D165&gt;0,VLOOKUP(D165,Программа!A$3:B$4988,2),IF(F165&gt;0,VLOOKUP(F165,КВР!A$1:B$5001,2),IF(E165&gt;0,VLOOKUP(E165,Направление!A$1:B$4610,2))))))</f>
        <v>Мероприятия по гарантированому  обеспечению  населения питьевой водой, очистки сточных вод,охраны источников питьевого водоснабжения от загрязнения</v>
      </c>
      <c r="B165" s="84"/>
      <c r="C165" s="85"/>
      <c r="D165" s="65" t="s">
        <v>918</v>
      </c>
      <c r="E165" s="64"/>
      <c r="F165" s="66"/>
      <c r="G165" s="356">
        <v>0</v>
      </c>
      <c r="H165" s="355">
        <f>H166</f>
        <v>0</v>
      </c>
      <c r="I165" s="663" t="e">
        <f t="shared" si="47"/>
        <v>#DIV/0!</v>
      </c>
      <c r="J165" s="472"/>
    </row>
    <row r="166" spans="1:10" s="10" customFormat="1" ht="78.75" hidden="1" x14ac:dyDescent="0.25">
      <c r="A166" s="218" t="str">
        <f>IF(B166&gt;0,VLOOKUP(B166,КВСР!A51:B1216,2),IF(C166&gt;0,VLOOKUP(C166,КФСР!A51:B1563,2),IF(D166&gt;0,VLOOKUP(D166,Программа!A$3:B$4988,2),IF(F166&gt;0,VLOOKUP(F166,КВР!A$1:B$5001,2),IF(E166&gt;0,VLOOKUP(E166,Направление!A$1:B$4610,2))))))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B166" s="84"/>
      <c r="C166" s="85"/>
      <c r="D166" s="65"/>
      <c r="E166" s="64">
        <v>29046</v>
      </c>
      <c r="F166" s="66"/>
      <c r="G166" s="356">
        <v>0</v>
      </c>
      <c r="H166" s="355">
        <f t="shared" ref="H166" si="57">H167</f>
        <v>0</v>
      </c>
      <c r="I166" s="663" t="e">
        <f t="shared" si="47"/>
        <v>#DIV/0!</v>
      </c>
      <c r="J166" s="472"/>
    </row>
    <row r="167" spans="1:10" s="10" customFormat="1" hidden="1" x14ac:dyDescent="0.25">
      <c r="A167" s="218" t="str">
        <f>IF(B167&gt;0,VLOOKUP(B167,КВСР!A52:B1217,2),IF(C167&gt;0,VLOOKUP(C167,КФСР!A52:B1564,2),IF(D167&gt;0,VLOOKUP(D167,Программа!A$3:B$4988,2),IF(F167&gt;0,VLOOKUP(F167,КВР!A$1:B$5001,2),IF(E167&gt;0,VLOOKUP(E167,Направление!A$1:B$4610,2))))))</f>
        <v xml:space="preserve"> Межбюджетные трансферты</v>
      </c>
      <c r="B167" s="84"/>
      <c r="C167" s="85"/>
      <c r="D167" s="65"/>
      <c r="E167" s="64"/>
      <c r="F167" s="66">
        <v>500</v>
      </c>
      <c r="G167" s="367">
        <v>0</v>
      </c>
      <c r="H167" s="354">
        <v>0</v>
      </c>
      <c r="I167" s="664" t="e">
        <f t="shared" si="47"/>
        <v>#DIV/0!</v>
      </c>
      <c r="J167" s="472"/>
    </row>
    <row r="168" spans="1:10" s="10" customFormat="1" ht="31.5" hidden="1" x14ac:dyDescent="0.25">
      <c r="A168" s="218" t="str">
        <f>IF(B168&gt;0,VLOOKUP(B168,КВСР!A53:B1218,2),IF(C168&gt;0,VLOOKUP(C168,КФСР!A53:B1565,2),IF(D168&gt;0,VLOOKUP(D168,Программа!A$3:B$4988,2),IF(F168&gt;0,VLOOKUP(F168,КВР!A$1:B$5001,2),IF(E168&gt;0,VLOOKUP(E168,Направление!A$1:B$4610,2))))))</f>
        <v>Федеральный проект "Оздоровление Волги"</v>
      </c>
      <c r="B168" s="84"/>
      <c r="C168" s="85"/>
      <c r="D168" s="65" t="s">
        <v>807</v>
      </c>
      <c r="E168" s="64"/>
      <c r="F168" s="66"/>
      <c r="G168" s="356">
        <v>0</v>
      </c>
      <c r="H168" s="355">
        <f>H169</f>
        <v>0</v>
      </c>
      <c r="I168" s="663" t="e">
        <f t="shared" si="47"/>
        <v>#DIV/0!</v>
      </c>
      <c r="J168" s="472"/>
    </row>
    <row r="169" spans="1:10" s="10" customFormat="1" ht="94.5" hidden="1" x14ac:dyDescent="0.25">
      <c r="A169" s="218" t="str">
        <f>IF(B169&gt;0,VLOOKUP(B169,КВСР!A54:B1219,2),IF(C169&gt;0,VLOOKUP(C169,КФСР!A54:B1566,2),IF(D169&gt;0,VLOOKUP(D169,Программа!A$3:B$4988,2),IF(F169&gt;0,VLOOKUP(F169,КВР!A$1:B$5001,2),IF(E169&gt;0,VLOOKUP(E169,Направление!A$1:B$4610,2))))))</f>
        <v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v>
      </c>
      <c r="B169" s="84"/>
      <c r="C169" s="85"/>
      <c r="D169" s="65"/>
      <c r="E169" s="64">
        <v>50136</v>
      </c>
      <c r="F169" s="66"/>
      <c r="G169" s="356">
        <v>0</v>
      </c>
      <c r="H169" s="355">
        <f t="shared" ref="H169" si="58">H170</f>
        <v>0</v>
      </c>
      <c r="I169" s="663" t="e">
        <f t="shared" si="47"/>
        <v>#DIV/0!</v>
      </c>
      <c r="J169" s="472"/>
    </row>
    <row r="170" spans="1:10" s="10" customFormat="1" hidden="1" x14ac:dyDescent="0.25">
      <c r="A170" s="218" t="str">
        <f>IF(B170&gt;0,VLOOKUP(B170,КВСР!A55:B1220,2),IF(C170&gt;0,VLOOKUP(C170,КФСР!A55:B1567,2),IF(D170&gt;0,VLOOKUP(D170,Программа!A$3:B$4988,2),IF(F170&gt;0,VLOOKUP(F170,КВР!A$1:B$5001,2),IF(E170&gt;0,VLOOKUP(E170,Направление!A$1:B$4610,2))))))</f>
        <v xml:space="preserve"> Межбюджетные трансферты</v>
      </c>
      <c r="B170" s="84"/>
      <c r="C170" s="85"/>
      <c r="D170" s="65"/>
      <c r="E170" s="64"/>
      <c r="F170" s="66">
        <v>500</v>
      </c>
      <c r="G170" s="367">
        <v>0</v>
      </c>
      <c r="H170" s="354"/>
      <c r="I170" s="664" t="e">
        <f t="shared" si="47"/>
        <v>#DIV/0!</v>
      </c>
      <c r="J170" s="472"/>
    </row>
    <row r="171" spans="1:10" s="10" customFormat="1" x14ac:dyDescent="0.25">
      <c r="A171" s="217" t="str">
        <f>IF(B171&gt;0,VLOOKUP(B171,КВСР!A47:B1212,2),IF(C171&gt;0,VLOOKUP(C171,КФСР!A47:B1559,2),IF(D171&gt;0,VLOOKUP(D171,Программа!A$3:B$4988,2),IF(F171&gt;0,VLOOKUP(F171,КВР!A$1:B$5001,2),IF(E171&gt;0,VLOOKUP(E171,Направление!A$1:B$4610,2))))))</f>
        <v>Непрограммные расходы бюджета</v>
      </c>
      <c r="B171" s="134"/>
      <c r="C171" s="135"/>
      <c r="D171" s="136" t="s">
        <v>548</v>
      </c>
      <c r="E171" s="135"/>
      <c r="F171" s="137"/>
      <c r="G171" s="383">
        <f>G172+G174+G176+G178+G180</f>
        <v>3279507</v>
      </c>
      <c r="H171" s="380">
        <f>H178+H176+H180+H174+H172</f>
        <v>994271.33</v>
      </c>
      <c r="I171" s="648">
        <f t="shared" si="47"/>
        <v>30.317707204162087</v>
      </c>
      <c r="J171" s="472"/>
    </row>
    <row r="172" spans="1:10" s="10" customFormat="1" ht="64.5" hidden="1" customHeight="1" x14ac:dyDescent="0.25">
      <c r="A172" s="218" t="str">
        <f>IF(B172&gt;0,VLOOKUP(B172,КВСР!A46:B1211,2),IF(C172&gt;0,VLOOKUP(C172,КФСР!A46:B1558,2),IF(D172&gt;0,VLOOKUP(D172,Программа!A$3:B$4988,2),IF(F172&gt;0,VLOOKUP(F172,КВР!A$1:B$5001,2),IF(E172&gt;0,VLOOKUP(E172,Направление!A$1:B$4610,2))))))</f>
        <v>Межбюджетные трансферты на обеспечение мероприятий,  связанные с выполнением полномочий ОМС МО  по теплоснабжению</v>
      </c>
      <c r="B172" s="63"/>
      <c r="C172" s="64"/>
      <c r="D172" s="65"/>
      <c r="E172" s="64">
        <v>29036</v>
      </c>
      <c r="F172" s="66"/>
      <c r="G172" s="356">
        <v>0</v>
      </c>
      <c r="H172" s="355">
        <f t="shared" ref="H172:H174" si="59">H173</f>
        <v>0</v>
      </c>
      <c r="I172" s="663" t="e">
        <f t="shared" si="47"/>
        <v>#DIV/0!</v>
      </c>
      <c r="J172" s="472"/>
    </row>
    <row r="173" spans="1:10" s="10" customFormat="1" hidden="1" x14ac:dyDescent="0.25">
      <c r="A173" s="218" t="str">
        <f>IF(B173&gt;0,VLOOKUP(B173,КВСР!A47:B1212,2),IF(C173&gt;0,VLOOKUP(C173,КФСР!A47:B1559,2),IF(D173&gt;0,VLOOKUP(D173,Программа!A$3:B$4988,2),IF(F173&gt;0,VLOOKUP(F173,КВР!A$1:B$5001,2),IF(E173&gt;0,VLOOKUP(E173,Направление!A$1:B$4610,2))))))</f>
        <v xml:space="preserve"> Межбюджетные трансферты</v>
      </c>
      <c r="B173" s="63"/>
      <c r="C173" s="64"/>
      <c r="D173" s="65"/>
      <c r="E173" s="64"/>
      <c r="F173" s="66">
        <v>500</v>
      </c>
      <c r="G173" s="367">
        <v>0</v>
      </c>
      <c r="H173" s="354">
        <f>1400000-1400000</f>
        <v>0</v>
      </c>
      <c r="I173" s="664" t="e">
        <f t="shared" si="47"/>
        <v>#DIV/0!</v>
      </c>
      <c r="J173" s="472"/>
    </row>
    <row r="174" spans="1:10" s="10" customFormat="1" ht="78.75" hidden="1" x14ac:dyDescent="0.25">
      <c r="A174" s="218" t="str">
        <f>IF(B174&gt;0,VLOOKUP(B174,КВСР!A48:B1213,2),IF(C174&gt;0,VLOOKUP(C174,КФСР!A48:B1560,2),IF(D174&gt;0,VLOOKUP(D174,Программа!A$3:B$4988,2),IF(F174&gt;0,VLOOKUP(F174,КВР!A$1:B$5001,2),IF(E174&gt;0,VLOOKUP(E174,Направление!A$1:B$4610,2))))))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B174" s="63"/>
      <c r="C174" s="64"/>
      <c r="D174" s="65"/>
      <c r="E174" s="64">
        <v>29046</v>
      </c>
      <c r="F174" s="66"/>
      <c r="G174" s="356">
        <f>G175</f>
        <v>200000</v>
      </c>
      <c r="H174" s="355">
        <f t="shared" si="59"/>
        <v>0</v>
      </c>
      <c r="I174" s="663">
        <f t="shared" si="47"/>
        <v>0</v>
      </c>
      <c r="J174" s="472"/>
    </row>
    <row r="175" spans="1:10" s="10" customFormat="1" hidden="1" x14ac:dyDescent="0.25">
      <c r="A175" s="218" t="str">
        <f>IF(B175&gt;0,VLOOKUP(B175,КВСР!A49:B1214,2),IF(C175&gt;0,VLOOKUP(C175,КФСР!A49:B1561,2),IF(D175&gt;0,VLOOKUP(D175,Программа!A$3:B$4988,2),IF(F175&gt;0,VLOOKUP(F175,КВР!A$1:B$5001,2),IF(E175&gt;0,VLOOKUP(E175,Направление!A$1:B$4610,2))))))</f>
        <v xml:space="preserve"> Межбюджетные трансферты</v>
      </c>
      <c r="B175" s="63"/>
      <c r="C175" s="64"/>
      <c r="D175" s="65"/>
      <c r="E175" s="64"/>
      <c r="F175" s="66">
        <v>500</v>
      </c>
      <c r="G175" s="367">
        <v>200000</v>
      </c>
      <c r="H175" s="354"/>
      <c r="I175" s="664">
        <f t="shared" si="47"/>
        <v>0</v>
      </c>
      <c r="J175" s="472"/>
    </row>
    <row r="176" spans="1:10" s="10" customFormat="1" ht="47.25" hidden="1" x14ac:dyDescent="0.25">
      <c r="A176" s="218" t="str">
        <f>IF(B176&gt;0,VLOOKUP(B176,КВСР!A50:B1215,2),IF(C176&gt;0,VLOOKUP(C176,КФСР!A50:B1562,2),IF(D176&gt;0,VLOOKUP(D176,Программа!A$3:B$4988,2),IF(F176&gt;0,VLOOKUP(F176,КВР!A$1:B$5001,2),IF(E176&gt;0,VLOOKUP(E176,Направление!A$1:B$4610,2))))))</f>
        <v xml:space="preserve">Межбюджетные трансферты на строительство и реконструкцию  объектов  газификации </v>
      </c>
      <c r="B176" s="63"/>
      <c r="C176" s="64"/>
      <c r="D176" s="65"/>
      <c r="E176" s="64">
        <v>29066</v>
      </c>
      <c r="F176" s="66"/>
      <c r="G176" s="356">
        <f>G177</f>
        <v>0</v>
      </c>
      <c r="H176" s="355">
        <f t="shared" ref="H176" si="60">H177</f>
        <v>0</v>
      </c>
      <c r="I176" s="663" t="e">
        <f t="shared" si="47"/>
        <v>#DIV/0!</v>
      </c>
      <c r="J176" s="472"/>
    </row>
    <row r="177" spans="1:10" s="10" customFormat="1" hidden="1" x14ac:dyDescent="0.25">
      <c r="A177" s="218" t="str">
        <f>IF(B177&gt;0,VLOOKUP(B177,КВСР!A51:B1216,2),IF(C177&gt;0,VLOOKUP(C177,КФСР!A51:B1563,2),IF(D177&gt;0,VLOOKUP(D177,Программа!A$3:B$4988,2),IF(F177&gt;0,VLOOKUP(F177,КВР!A$1:B$5001,2),IF(E177&gt;0,VLOOKUP(E177,Направление!A$1:B$4610,2))))))</f>
        <v xml:space="preserve"> Межбюджетные трансферты</v>
      </c>
      <c r="B177" s="63"/>
      <c r="C177" s="64"/>
      <c r="D177" s="65"/>
      <c r="E177" s="64"/>
      <c r="F177" s="66">
        <v>500</v>
      </c>
      <c r="G177" s="367">
        <v>0</v>
      </c>
      <c r="H177" s="354">
        <v>0</v>
      </c>
      <c r="I177" s="664" t="e">
        <f t="shared" si="47"/>
        <v>#DIV/0!</v>
      </c>
      <c r="J177" s="472"/>
    </row>
    <row r="178" spans="1:10" s="10" customFormat="1" ht="63" x14ac:dyDescent="0.25">
      <c r="A178" s="218" t="str">
        <f>IF(B178&gt;0,VLOOKUP(B178,КВСР!A50:B1215,2),IF(C178&gt;0,VLOOKUP(C178,КФСР!A50:B1562,2),IF(D178&gt;0,VLOOKUP(D178,Программа!A$3:B$4988,2),IF(F178&gt;0,VLOOKUP(F178,КВР!A$1:B$5001,2),IF(E178&gt;0,VLOOKUP(E178,Направление!A$1:B$4610,2))))))</f>
        <v>Межбюджетные трансферты на обеспечение мероприятий по актуализации схем коммунальной инфраструктуры</v>
      </c>
      <c r="B178" s="63"/>
      <c r="C178" s="64"/>
      <c r="D178" s="66"/>
      <c r="E178" s="64">
        <v>29536</v>
      </c>
      <c r="F178" s="66"/>
      <c r="G178" s="385">
        <f>G179</f>
        <v>100000</v>
      </c>
      <c r="H178" s="387">
        <f t="shared" ref="H178" si="61">H179</f>
        <v>99990</v>
      </c>
      <c r="I178" s="658">
        <f t="shared" si="47"/>
        <v>99.99</v>
      </c>
      <c r="J178" s="472"/>
    </row>
    <row r="179" spans="1:10" s="10" customFormat="1" x14ac:dyDescent="0.25">
      <c r="A179" s="218" t="str">
        <f>IF(B179&gt;0,VLOOKUP(B179,КВСР!A51:B1216,2),IF(C179&gt;0,VLOOKUP(C179,КФСР!A51:B1563,2),IF(D179&gt;0,VLOOKUP(D179,Программа!A$3:B$4988,2),IF(F179&gt;0,VLOOKUP(F179,КВР!A$1:B$5001,2),IF(E179&gt;0,VLOOKUP(E179,Направление!A$1:B$4610,2))))))</f>
        <v xml:space="preserve"> Межбюджетные трансферты</v>
      </c>
      <c r="B179" s="63"/>
      <c r="C179" s="64"/>
      <c r="D179" s="65"/>
      <c r="E179" s="64"/>
      <c r="F179" s="66">
        <v>500</v>
      </c>
      <c r="G179" s="367">
        <v>100000</v>
      </c>
      <c r="H179" s="354">
        <v>99990</v>
      </c>
      <c r="I179" s="664">
        <f t="shared" si="47"/>
        <v>99.99</v>
      </c>
      <c r="J179" s="472"/>
    </row>
    <row r="180" spans="1:10" s="10" customFormat="1" ht="63" x14ac:dyDescent="0.25">
      <c r="A180" s="218" t="str">
        <f>IF(B180&gt;0,VLOOKUP(B180,КВСР!A58:B1223,2),IF(C180&gt;0,VLOOKUP(C180,КФСР!A58:B1570,2),IF(D180&gt;0,VLOOKUP(D180,Программа!A$3:B$4988,2),IF(F180&gt;0,VLOOKUP(F180,КВР!A$1:B$5001,2),IF(E180&gt;0,VLOOKUP(E180,Направление!A$1:B$4610,2))))))</f>
        <v>Межбюджетные трансферты на обеспечение мероприятий по переработке и утилизации ливневых стоков</v>
      </c>
      <c r="B180" s="63"/>
      <c r="C180" s="64"/>
      <c r="D180" s="65"/>
      <c r="E180" s="64">
        <v>29616</v>
      </c>
      <c r="F180" s="66"/>
      <c r="G180" s="356">
        <f>G181</f>
        <v>2979507</v>
      </c>
      <c r="H180" s="355">
        <f t="shared" ref="H180" si="62">H181</f>
        <v>894281.33</v>
      </c>
      <c r="I180" s="663">
        <f t="shared" si="47"/>
        <v>30.014406074562</v>
      </c>
      <c r="J180" s="472"/>
    </row>
    <row r="181" spans="1:10" s="10" customFormat="1" x14ac:dyDescent="0.25">
      <c r="A181" s="218" t="str">
        <f>IF(B181&gt;0,VLOOKUP(B181,КВСР!A59:B1224,2),IF(C181&gt;0,VLOOKUP(C181,КФСР!A59:B1571,2),IF(D181&gt;0,VLOOKUP(D181,Программа!A$3:B$4988,2),IF(F181&gt;0,VLOOKUP(F181,КВР!A$1:B$5001,2),IF(E181&gt;0,VLOOKUP(E181,Направление!A$1:B$4610,2))))))</f>
        <v xml:space="preserve"> Межбюджетные трансферты</v>
      </c>
      <c r="B181" s="63"/>
      <c r="C181" s="64"/>
      <c r="D181" s="65"/>
      <c r="E181" s="64"/>
      <c r="F181" s="66">
        <v>500</v>
      </c>
      <c r="G181" s="367">
        <v>2979507</v>
      </c>
      <c r="H181" s="354">
        <v>894281.33</v>
      </c>
      <c r="I181" s="664">
        <f t="shared" si="47"/>
        <v>30.014406074562</v>
      </c>
      <c r="J181" s="472"/>
    </row>
    <row r="182" spans="1:10" s="10" customFormat="1" x14ac:dyDescent="0.25">
      <c r="A182" s="219" t="str">
        <f>IF(B182&gt;0,VLOOKUP(B182,КВСР!A64:B1229,2),IF(C182&gt;0,VLOOKUP(C182,КФСР!A64:B1576,2),IF(D182&gt;0,VLOOKUP(D182,Программа!A$3:B$4988,2),IF(F182&gt;0,VLOOKUP(F182,КВР!A$1:B$5001,2),IF(E182&gt;0,VLOOKUP(E182,Направление!A$1:B$4610,2))))))</f>
        <v>Благоустройство</v>
      </c>
      <c r="B182" s="67"/>
      <c r="C182" s="68">
        <v>503</v>
      </c>
      <c r="D182" s="70"/>
      <c r="E182" s="68"/>
      <c r="F182" s="70"/>
      <c r="G182" s="382">
        <f>G183</f>
        <v>172327056</v>
      </c>
      <c r="H182" s="379">
        <f>H183</f>
        <v>27529284.389999997</v>
      </c>
      <c r="I182" s="647">
        <f t="shared" si="47"/>
        <v>15.97502158337806</v>
      </c>
      <c r="J182" s="472"/>
    </row>
    <row r="183" spans="1:10" s="139" customFormat="1" x14ac:dyDescent="0.25">
      <c r="A183" s="217" t="str">
        <f>IF(B183&gt;0,VLOOKUP(B183,КВСР!A65:B1230,2),IF(C183&gt;0,VLOOKUP(C183,КФСР!A65:B1577,2),IF(D183&gt;0,VLOOKUP(D183,Программа!A$3:B$4988,2),IF(F183&gt;0,VLOOKUP(F183,КВР!A$1:B$5001,2),IF(E183&gt;0,VLOOKUP(E183,Направление!A$1:B$4610,2))))))</f>
        <v>Программные расходы бюджета</v>
      </c>
      <c r="B183" s="134"/>
      <c r="C183" s="135"/>
      <c r="D183" s="137" t="s">
        <v>673</v>
      </c>
      <c r="E183" s="135"/>
      <c r="F183" s="137"/>
      <c r="G183" s="383">
        <f>G184+G196+G220</f>
        <v>172327056</v>
      </c>
      <c r="H183" s="383">
        <f>H184+H196+H220</f>
        <v>27529284.389999997</v>
      </c>
      <c r="I183" s="652">
        <f t="shared" si="47"/>
        <v>15.97502158337806</v>
      </c>
      <c r="J183" s="474"/>
    </row>
    <row r="184" spans="1:10" s="10" customFormat="1" ht="78.599999999999994" customHeight="1" x14ac:dyDescent="0.25">
      <c r="A184" s="218" t="str">
        <f>IF(B184&gt;0,VLOOKUP(B184,КВСР!A65:B1230,2),IF(C184&gt;0,VLOOKUP(C184,КФСР!A65:B1577,2),IF(D184&gt;0,VLOOKUP(D184,Программа!A$3:B$4988,2),IF(F184&gt;0,VLOOKUP(F184,КВР!A$1:B$5001,2),IF(E184&gt;0,VLOOKUP(E184,Направление!A$1:B$4610,2))))))</f>
        <v xml:space="preserve">Муниципальная программа "Формирование современной городской среды на территории городского поселения Тутаев"
</v>
      </c>
      <c r="B184" s="84"/>
      <c r="C184" s="85"/>
      <c r="D184" s="86" t="s">
        <v>220</v>
      </c>
      <c r="E184" s="85"/>
      <c r="F184" s="86"/>
      <c r="G184" s="388">
        <f>G185+G188+G191</f>
        <v>101042968</v>
      </c>
      <c r="H184" s="388">
        <f>H185+H191+H188</f>
        <v>11072362</v>
      </c>
      <c r="I184" s="659">
        <f t="shared" si="47"/>
        <v>10.958072807204159</v>
      </c>
      <c r="J184" s="472"/>
    </row>
    <row r="185" spans="1:10" s="10" customFormat="1" ht="31.5" x14ac:dyDescent="0.25">
      <c r="A185" s="218" t="str">
        <f>IF(B185&gt;0,VLOOKUP(B185,КВСР!A66:B1231,2),IF(C185&gt;0,VLOOKUP(C185,КФСР!A66:B1578,2),IF(D185&gt;0,VLOOKUP(D185,Программа!A$3:B$4988,2),IF(F185&gt;0,VLOOKUP(F185,КВР!A$1:B$5001,2),IF(E185&gt;0,VLOOKUP(E185,Направление!A$1:B$4610,2))))))</f>
        <v>Повышение уровня благоустройства дворовых территорий</v>
      </c>
      <c r="B185" s="84"/>
      <c r="C185" s="85"/>
      <c r="D185" s="86" t="s">
        <v>540</v>
      </c>
      <c r="E185" s="85"/>
      <c r="F185" s="86"/>
      <c r="G185" s="388">
        <f>G186</f>
        <v>4599568</v>
      </c>
      <c r="H185" s="381">
        <f>H186</f>
        <v>2265486.46</v>
      </c>
      <c r="I185" s="649">
        <f t="shared" si="47"/>
        <v>49.254331276328564</v>
      </c>
      <c r="J185" s="472"/>
    </row>
    <row r="186" spans="1:10" s="10" customFormat="1" ht="63" x14ac:dyDescent="0.25">
      <c r="A186" s="218" t="str">
        <f>IF(B186&gt;0,VLOOKUP(B186,КВСР!A66:B1231,2),IF(C186&gt;0,VLOOKUP(C186,КФСР!A66:B1578,2),IF(D186&gt;0,VLOOKUP(D186,Программа!A$3:B$4988,2),IF(F186&gt;0,VLOOKUP(F186,КВР!A$1:B$5001,2),IF(E186&gt;0,VLOOKUP(E186,Направление!A$1:B$4610,2))))))</f>
        <v xml:space="preserve">Межбюджетные трансферты на обеспечение мероприятий по  формированию современной городской среды </v>
      </c>
      <c r="B186" s="84"/>
      <c r="C186" s="85"/>
      <c r="D186" s="86"/>
      <c r="E186" s="85">
        <v>29456</v>
      </c>
      <c r="F186" s="86"/>
      <c r="G186" s="388">
        <f>G187</f>
        <v>4599568</v>
      </c>
      <c r="H186" s="381">
        <f t="shared" ref="H186" si="63">H187</f>
        <v>2265486.46</v>
      </c>
      <c r="I186" s="649">
        <f t="shared" si="47"/>
        <v>49.254331276328564</v>
      </c>
      <c r="J186" s="472"/>
    </row>
    <row r="187" spans="1:10" s="10" customFormat="1" x14ac:dyDescent="0.25">
      <c r="A187" s="218" t="str">
        <f>IF(B187&gt;0,VLOOKUP(B187,КВСР!A67:B1232,2),IF(C187&gt;0,VLOOKUP(C187,КФСР!A67:B1579,2),IF(D187&gt;0,VLOOKUP(D187,Программа!A$3:B$4988,2),IF(F187&gt;0,VLOOKUP(F187,КВР!A$1:B$5001,2),IF(E187&gt;0,VLOOKUP(E187,Направление!A$1:B$4610,2))))))</f>
        <v xml:space="preserve"> Межбюджетные трансферты</v>
      </c>
      <c r="B187" s="84"/>
      <c r="C187" s="85"/>
      <c r="D187" s="86"/>
      <c r="E187" s="85"/>
      <c r="F187" s="86">
        <v>500</v>
      </c>
      <c r="G187" s="444">
        <v>4599568</v>
      </c>
      <c r="H187" s="354">
        <v>2265486.46</v>
      </c>
      <c r="I187" s="664">
        <f t="shared" si="47"/>
        <v>49.254331276328564</v>
      </c>
      <c r="J187" s="472"/>
    </row>
    <row r="188" spans="1:10" s="10" customFormat="1" ht="53.25" customHeight="1" x14ac:dyDescent="0.25">
      <c r="A188" s="218" t="str">
        <f>IF(B188&gt;0,VLOOKUP(B188,КВСР!A68:B1233,2),IF(C188&gt;0,VLOOKUP(C188,КФСР!A68:B1580,2),IF(D188&gt;0,VLOOKUP(D188,Программа!A$3:B$4988,2),IF(F188&gt;0,VLOOKUP(F188,КВР!A$1:B$5001,2),IF(E188&gt;0,VLOOKUP(E188,Направление!A$1:B$4610,2))))))</f>
        <v>Реализация проектов создания комфортной городской среды в малых городах и исторических поселениях</v>
      </c>
      <c r="B188" s="84"/>
      <c r="C188" s="85"/>
      <c r="D188" s="86" t="s">
        <v>729</v>
      </c>
      <c r="E188" s="85"/>
      <c r="F188" s="645"/>
      <c r="G188" s="356">
        <f>G189</f>
        <v>3655627</v>
      </c>
      <c r="H188" s="356">
        <f>H189</f>
        <v>435846.40000000002</v>
      </c>
      <c r="I188" s="663">
        <f t="shared" si="47"/>
        <v>11.922616831531228</v>
      </c>
      <c r="J188" s="472"/>
    </row>
    <row r="189" spans="1:10" s="10" customFormat="1" ht="70.5" customHeight="1" x14ac:dyDescent="0.25">
      <c r="A189" s="218" t="str">
        <f>IF(B189&gt;0,VLOOKUP(B189,КВСР!A68:B1233,2),IF(C189&gt;0,VLOOKUP(C189,КФСР!A68:B1580,2),IF(D189&gt;0,VLOOKUP(D189,Программа!A$3:B$4988,2),IF(F189&gt;0,VLOOKUP(F189,КВР!A$1:B$5001,2),IF(E189&gt;0,VLOOKUP(E189,Направление!A$1:B$4610,2))))))</f>
        <v xml:space="preserve">Межбюджетные трансферты на реализацию проекта по  формированию современной городской среды в малых городах и исторических поселениях </v>
      </c>
      <c r="B189" s="84"/>
      <c r="C189" s="85"/>
      <c r="D189" s="86"/>
      <c r="E189" s="85">
        <v>29856</v>
      </c>
      <c r="F189" s="645"/>
      <c r="G189" s="356">
        <f>G190</f>
        <v>3655627</v>
      </c>
      <c r="H189" s="356">
        <f>H190</f>
        <v>435846.40000000002</v>
      </c>
      <c r="I189" s="663">
        <f t="shared" si="47"/>
        <v>11.922616831531228</v>
      </c>
      <c r="J189" s="472"/>
    </row>
    <row r="190" spans="1:10" s="10" customFormat="1" x14ac:dyDescent="0.25">
      <c r="A190" s="218" t="str">
        <f>IF(B190&gt;0,VLOOKUP(B190,КВСР!A69:B1234,2),IF(C190&gt;0,VLOOKUP(C190,КФСР!A69:B1581,2),IF(D190&gt;0,VLOOKUP(D190,Программа!A$3:B$4988,2),IF(F190&gt;0,VLOOKUP(F190,КВР!A$1:B$5001,2),IF(E190&gt;0,VLOOKUP(E190,Направление!A$1:B$4610,2))))))</f>
        <v xml:space="preserve"> Межбюджетные трансферты</v>
      </c>
      <c r="B190" s="84"/>
      <c r="C190" s="85"/>
      <c r="D190" s="86"/>
      <c r="E190" s="85"/>
      <c r="F190" s="86">
        <v>500</v>
      </c>
      <c r="G190" s="444">
        <v>3655627</v>
      </c>
      <c r="H190" s="354">
        <v>435846.40000000002</v>
      </c>
      <c r="I190" s="664">
        <f t="shared" si="47"/>
        <v>11.922616831531228</v>
      </c>
      <c r="J190" s="472"/>
    </row>
    <row r="191" spans="1:10" s="10" customFormat="1" ht="31.5" x14ac:dyDescent="0.25">
      <c r="A191" s="218" t="str">
        <f>IF(B191&gt;0,VLOOKUP(B191,КВСР!A71:B1236,2),IF(C191&gt;0,VLOOKUP(C191,КФСР!A71:B1583,2),IF(D191&gt;0,VLOOKUP(D191,Программа!A$3:B$4988,2),IF(F191&gt;0,VLOOKUP(F191,КВР!A$1:B$5001,2),IF(E191&gt;0,VLOOKUP(E191,Направление!A$1:B$4610,2))))))</f>
        <v>Реализация   проекта "Формирование комфортной городской среды"</v>
      </c>
      <c r="B191" s="84"/>
      <c r="C191" s="85"/>
      <c r="D191" s="86" t="s">
        <v>730</v>
      </c>
      <c r="E191" s="85"/>
      <c r="F191" s="86"/>
      <c r="G191" s="388">
        <f>G192+G194</f>
        <v>92787773</v>
      </c>
      <c r="H191" s="355">
        <f>H194+H192</f>
        <v>8371029.1399999997</v>
      </c>
      <c r="I191" s="663">
        <f t="shared" si="47"/>
        <v>9.0216942053345761</v>
      </c>
      <c r="J191" s="472"/>
    </row>
    <row r="192" spans="1:10" s="10" customFormat="1" ht="116.25" customHeight="1" x14ac:dyDescent="0.25">
      <c r="A192" s="218" t="str">
        <f>IF(B192&gt;0,VLOOKUP(B192,КВСР!A72:B1237,2),IF(C192&gt;0,VLOOKUP(C192,КФСР!A72:B1584,2),IF(D192&gt;0,VLOOKUP(D192,Программа!A$3:B$4988,2),IF(F192&gt;0,VLOOKUP(F192,КВР!A$1:B$5001,2),IF(E192&gt;0,VLOOKUP(E192,Направление!A$1:B$4610,2))))))</f>
        <v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192" s="84"/>
      <c r="C192" s="85"/>
      <c r="D192" s="86"/>
      <c r="E192" s="85">
        <v>54246</v>
      </c>
      <c r="F192" s="86"/>
      <c r="G192" s="388">
        <v>87500000</v>
      </c>
      <c r="H192" s="355">
        <f>H193</f>
        <v>7500000</v>
      </c>
      <c r="I192" s="663">
        <f t="shared" si="47"/>
        <v>8.5714285714285712</v>
      </c>
      <c r="J192" s="472"/>
    </row>
    <row r="193" spans="1:10" s="10" customFormat="1" x14ac:dyDescent="0.25">
      <c r="A193" s="218" t="str">
        <f>IF(B193&gt;0,VLOOKUP(B193,КВСР!A73:B1238,2),IF(C193&gt;0,VLOOKUP(C193,КФСР!A73:B1585,2),IF(D193&gt;0,VLOOKUP(D193,Программа!A$3:B$4988,2),IF(F193&gt;0,VLOOKUP(F193,КВР!A$1:B$5001,2),IF(E193&gt;0,VLOOKUP(E193,Направление!A$1:B$4610,2))))))</f>
        <v xml:space="preserve"> Межбюджетные трансферты</v>
      </c>
      <c r="B193" s="84"/>
      <c r="C193" s="85"/>
      <c r="D193" s="86"/>
      <c r="E193" s="85"/>
      <c r="F193" s="86">
        <v>500</v>
      </c>
      <c r="G193" s="367">
        <f>13125000+70000000+4375000</f>
        <v>87500000</v>
      </c>
      <c r="H193" s="367">
        <f>1125000+6000000+375000</f>
        <v>7500000</v>
      </c>
      <c r="I193" s="667">
        <f t="shared" si="47"/>
        <v>8.5714285714285712</v>
      </c>
      <c r="J193" s="472"/>
    </row>
    <row r="194" spans="1:10" s="10" customFormat="1" ht="63" x14ac:dyDescent="0.25">
      <c r="A194" s="218" t="str">
        <f>IF(B194&gt;0,VLOOKUP(B194,КВСР!A72:E146B1237,2),IF(C194&gt;0,VLOOKUP(C194,КФСР!A72:B1584,2),IF(D194&gt;0,VLOOKUP(D194,Программа!A$3:B$4988,2),IF(F194&gt;0,VLOOKUP(F194,КВР!A$1:B$5001,2),IF(E194&gt;0,VLOOKUP(E194,Направление!A$1:B$4610,2))))))</f>
        <v xml:space="preserve">Межбюджетные трансферты на реализацию регионального проекта "Формирования современной городской среды" </v>
      </c>
      <c r="B194" s="84"/>
      <c r="C194" s="85"/>
      <c r="D194" s="86"/>
      <c r="E194" s="85">
        <v>55556</v>
      </c>
      <c r="F194" s="86"/>
      <c r="G194" s="388">
        <f>G195</f>
        <v>5287773</v>
      </c>
      <c r="H194" s="355">
        <f>H195</f>
        <v>871029.1399999999</v>
      </c>
      <c r="I194" s="663">
        <f t="shared" si="47"/>
        <v>16.47251385413103</v>
      </c>
      <c r="J194" s="472"/>
    </row>
    <row r="195" spans="1:10" s="10" customFormat="1" x14ac:dyDescent="0.25">
      <c r="A195" s="218" t="str">
        <f>IF(B195&gt;0,VLOOKUP(B195,КВСР!A73:B1238,2),IF(C195&gt;0,VLOOKUP(C195,КФСР!A73:B1585,2),IF(D195&gt;0,VLOOKUP(D195,Программа!A$3:B$4988,2),IF(F195&gt;0,VLOOKUP(F195,КВР!A$1:B$5001,2),IF(E195&gt;0,VLOOKUP(E195,Направление!A$1:B$4610,2))))))</f>
        <v xml:space="preserve"> Межбюджетные трансферты</v>
      </c>
      <c r="B195" s="84"/>
      <c r="C195" s="85"/>
      <c r="D195" s="86"/>
      <c r="E195" s="85"/>
      <c r="F195" s="86">
        <v>500</v>
      </c>
      <c r="G195" s="444">
        <f>130974+3143353+180419+68483+1643544+121000</f>
        <v>5287773</v>
      </c>
      <c r="H195" s="354">
        <f>33099.11+794378.57+43551.46</f>
        <v>871029.1399999999</v>
      </c>
      <c r="I195" s="664">
        <f t="shared" si="47"/>
        <v>16.47251385413103</v>
      </c>
      <c r="J195" s="472"/>
    </row>
    <row r="196" spans="1:10" s="10" customFormat="1" ht="63" x14ac:dyDescent="0.25">
      <c r="A196" s="218" t="str">
        <f>IF(B196&gt;0,VLOOKUP(B196,КВСР!A70:B1235,2),IF(C196&gt;0,VLOOKUP(C196,КФСР!A70:B1582,2),IF(D196&gt;0,VLOOKUP(D196,Программа!A$3:B$4988,2),IF(F196&gt;0,VLOOKUP(F196,КВР!A$1:B$5001,2),IF(E196&gt;0,VLOOKUP(E196,Направление!A$1:B$4610,2))))))</f>
        <v>Муниципальная программа "Благоустройство и озеленение территории городского поселения Тутаев"</v>
      </c>
      <c r="B196" s="84"/>
      <c r="C196" s="85"/>
      <c r="D196" s="86" t="s">
        <v>216</v>
      </c>
      <c r="E196" s="85"/>
      <c r="F196" s="86"/>
      <c r="G196" s="388">
        <f>G197+G208+G217</f>
        <v>58169311</v>
      </c>
      <c r="H196" s="388">
        <f>H197+H217+H208</f>
        <v>9067427.3300000001</v>
      </c>
      <c r="I196" s="659">
        <f t="shared" si="47"/>
        <v>15.587991630157008</v>
      </c>
      <c r="J196" s="472"/>
    </row>
    <row r="197" spans="1:10" s="10" customFormat="1" ht="47.25" x14ac:dyDescent="0.25">
      <c r="A197" s="218" t="str">
        <f>IF(B197&gt;0,VLOOKUP(B197,КВСР!A70:B1235,2),IF(C197&gt;0,VLOOKUP(C197,КФСР!A70:B1582,2),IF(D197&gt;0,VLOOKUP(D197,Программа!A$3:B$4988,2),IF(F197&gt;0,VLOOKUP(F197,КВР!A$1:B$5001,2),IF(E197&gt;0,VLOOKUP(E197,Направление!A$1:B$4610,2))))))</f>
        <v>Благоустройство и озеленение  территории городского поселения Тутаев</v>
      </c>
      <c r="B197" s="84"/>
      <c r="C197" s="85"/>
      <c r="D197" s="86" t="s">
        <v>541</v>
      </c>
      <c r="E197" s="85"/>
      <c r="F197" s="86"/>
      <c r="G197" s="388">
        <f>G198+G200+G202+G204+G206</f>
        <v>24445017</v>
      </c>
      <c r="H197" s="388">
        <f>H200+H202+H204+H206+H198</f>
        <v>8764669.3200000003</v>
      </c>
      <c r="I197" s="659">
        <f t="shared" si="47"/>
        <v>35.854625586883415</v>
      </c>
      <c r="J197" s="472"/>
    </row>
    <row r="198" spans="1:10" s="10" customFormat="1" ht="78.75" hidden="1" x14ac:dyDescent="0.25">
      <c r="A198" s="218" t="str">
        <f>IF(B198&gt;0,VLOOKUP(B198,КВСР!A71:B1236,2),IF(C198&gt;0,VLOOKUP(C198,КФСР!A71:B1583,2),IF(D198&gt;0,VLOOKUP(D198,Программа!A$3:B$4988,2),IF(F198&gt;0,VLOOKUP(F198,КВР!A$1:B$5001,2),IF(E198&gt;0,VLOOKUP(E198,Направление!A$1:B$4610,2))))))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B198" s="63"/>
      <c r="C198" s="64"/>
      <c r="D198" s="66"/>
      <c r="E198" s="64">
        <v>25356</v>
      </c>
      <c r="F198" s="66"/>
      <c r="G198" s="385">
        <v>0</v>
      </c>
      <c r="H198" s="394">
        <f t="shared" ref="H198:H200" si="64">H199</f>
        <v>0</v>
      </c>
      <c r="I198" s="668" t="e">
        <f t="shared" si="47"/>
        <v>#DIV/0!</v>
      </c>
      <c r="J198" s="472"/>
    </row>
    <row r="199" spans="1:10" s="10" customFormat="1" hidden="1" x14ac:dyDescent="0.25">
      <c r="A199" s="218" t="str">
        <f>IF(B199&gt;0,VLOOKUP(B199,КВСР!A72:B1237,2),IF(C199&gt;0,VLOOKUP(C199,КФСР!A72:B1584,2),IF(D199&gt;0,VLOOKUP(D199,Программа!A$3:B$4988,2),IF(F199&gt;0,VLOOKUP(F199,КВР!A$1:B$5001,2),IF(E199&gt;0,VLOOKUP(E199,Направление!A$1:B$4610,2))))))</f>
        <v xml:space="preserve"> Межбюджетные трансферты</v>
      </c>
      <c r="B199" s="63"/>
      <c r="C199" s="64"/>
      <c r="D199" s="65"/>
      <c r="E199" s="64"/>
      <c r="F199" s="66">
        <v>500</v>
      </c>
      <c r="G199" s="367">
        <v>0</v>
      </c>
      <c r="H199" s="354">
        <v>0</v>
      </c>
      <c r="I199" s="664" t="e">
        <f t="shared" si="47"/>
        <v>#DIV/0!</v>
      </c>
      <c r="J199" s="472"/>
    </row>
    <row r="200" spans="1:10" s="10" customFormat="1" ht="78.75" x14ac:dyDescent="0.25">
      <c r="A200" s="218" t="str">
        <f>IF(B200&gt;0,VLOOKUP(B200,КВСР!A73:B1238,2),IF(C200&gt;0,VLOOKUP(C200,КФСР!A73:B1585,2),IF(D200&gt;0,VLOOKUP(D200,Программа!A$3:B$4988,2),IF(F200&gt;0,VLOOKUP(F200,КВР!A$1:B$5001,2),IF(E200&gt;0,VLOOKUP(E200,Направление!A$1:B$4610,2))))))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B200" s="63"/>
      <c r="C200" s="64"/>
      <c r="D200" s="66"/>
      <c r="E200" s="64">
        <v>29246</v>
      </c>
      <c r="F200" s="66"/>
      <c r="G200" s="385">
        <v>1891848</v>
      </c>
      <c r="H200" s="394">
        <f t="shared" si="64"/>
        <v>789432.02</v>
      </c>
      <c r="I200" s="668">
        <f t="shared" si="47"/>
        <v>41.728089148811108</v>
      </c>
      <c r="J200" s="472"/>
    </row>
    <row r="201" spans="1:10" s="10" customFormat="1" x14ac:dyDescent="0.25">
      <c r="A201" s="218" t="str">
        <f>IF(B201&gt;0,VLOOKUP(B201,КВСР!A74:B1239,2),IF(C201&gt;0,VLOOKUP(C201,КФСР!A74:B1586,2),IF(D201&gt;0,VLOOKUP(D201,Программа!A$3:B$4988,2),IF(F201&gt;0,VLOOKUP(F201,КВР!A$1:B$5001,2),IF(E201&gt;0,VLOOKUP(E201,Направление!A$1:B$4610,2))))))</f>
        <v xml:space="preserve"> Межбюджетные трансферты</v>
      </c>
      <c r="B201" s="63"/>
      <c r="C201" s="64"/>
      <c r="D201" s="65"/>
      <c r="E201" s="64"/>
      <c r="F201" s="66">
        <v>500</v>
      </c>
      <c r="G201" s="367">
        <v>1891848</v>
      </c>
      <c r="H201" s="354">
        <v>789432.02</v>
      </c>
      <c r="I201" s="664">
        <f t="shared" si="47"/>
        <v>41.728089148811108</v>
      </c>
      <c r="J201" s="472"/>
    </row>
    <row r="202" spans="1:10" s="10" customFormat="1" ht="63" x14ac:dyDescent="0.25">
      <c r="A202" s="218" t="str">
        <f>IF(B202&gt;0,VLOOKUP(B202,КВСР!A75:B1240,2),IF(C202&gt;0,VLOOKUP(C202,КФСР!A75:B1587,2),IF(D202&gt;0,VLOOKUP(D202,Программа!A$3:B$4988,2),IF(F202&gt;0,VLOOKUP(F202,КВР!A$1:B$5001,2),IF(E202&gt;0,VLOOKUP(E202,Направление!A$1:B$4610,2))))))</f>
        <v>Межбюджетные трансферты на содержание и организацию деятельности по благоустройству на территории поселения</v>
      </c>
      <c r="B202" s="63"/>
      <c r="C202" s="64"/>
      <c r="D202" s="65"/>
      <c r="E202" s="64">
        <v>29256</v>
      </c>
      <c r="F202" s="66"/>
      <c r="G202" s="356">
        <v>17358197</v>
      </c>
      <c r="H202" s="355">
        <f t="shared" ref="H202" si="65">H203</f>
        <v>6949516.5800000001</v>
      </c>
      <c r="I202" s="663">
        <f t="shared" si="47"/>
        <v>40.035935644698583</v>
      </c>
      <c r="J202" s="472"/>
    </row>
    <row r="203" spans="1:10" s="10" customFormat="1" x14ac:dyDescent="0.25">
      <c r="A203" s="218" t="str">
        <f>IF(B203&gt;0,VLOOKUP(B203,КВСР!A76:B1241,2),IF(C203&gt;0,VLOOKUP(C203,КФСР!A76:B1588,2),IF(D203&gt;0,VLOOKUP(D203,Программа!A$3:B$4988,2),IF(F203&gt;0,VLOOKUP(F203,КВР!A$1:B$5001,2),IF(E203&gt;0,VLOOKUP(E203,Направление!A$1:B$4610,2))))))</f>
        <v xml:space="preserve"> Межбюджетные трансферты</v>
      </c>
      <c r="B203" s="63"/>
      <c r="C203" s="64"/>
      <c r="D203" s="65"/>
      <c r="E203" s="64"/>
      <c r="F203" s="66">
        <v>500</v>
      </c>
      <c r="G203" s="367">
        <v>17358197</v>
      </c>
      <c r="H203" s="354">
        <v>6949516.5800000001</v>
      </c>
      <c r="I203" s="664">
        <f t="shared" ref="I203:I261" si="66">H203/G203*100</f>
        <v>40.035935644698583</v>
      </c>
      <c r="J203" s="472"/>
    </row>
    <row r="204" spans="1:10" s="10" customFormat="1" ht="47.25" x14ac:dyDescent="0.25">
      <c r="A204" s="218" t="str">
        <f>IF(B204&gt;0,VLOOKUP(B204,КВСР!A77:B1242,2),IF(C204&gt;0,VLOOKUP(C204,КФСР!A77:B1589,2),IF(D204&gt;0,VLOOKUP(D204,Программа!A$3:B$4988,2),IF(F204&gt;0,VLOOKUP(F204,КВР!A$1:B$5001,2),IF(E204&gt;0,VLOOKUP(E204,Направление!A$1:B$4610,2))))))</f>
        <v>Межбюджетные трансферты на обеспечение мероприятий в области благоустройства и озеленения</v>
      </c>
      <c r="B204" s="63"/>
      <c r="C204" s="64"/>
      <c r="D204" s="66"/>
      <c r="E204" s="64">
        <v>29266</v>
      </c>
      <c r="F204" s="66"/>
      <c r="G204" s="385">
        <v>5194972</v>
      </c>
      <c r="H204" s="394">
        <f t="shared" ref="H204" si="67">H205</f>
        <v>1025720.72</v>
      </c>
      <c r="I204" s="668">
        <f t="shared" si="66"/>
        <v>19.744489864430452</v>
      </c>
      <c r="J204" s="472"/>
    </row>
    <row r="205" spans="1:10" s="10" customFormat="1" x14ac:dyDescent="0.25">
      <c r="A205" s="218" t="str">
        <f>IF(B205&gt;0,VLOOKUP(B205,КВСР!A78:B1243,2),IF(C205&gt;0,VLOOKUP(C205,КФСР!A78:B1590,2),IF(D205&gt;0,VLOOKUP(D205,Программа!A$3:B$4988,2),IF(F205&gt;0,VLOOKUP(F205,КВР!A$1:B$5001,2),IF(E205&gt;0,VLOOKUP(E205,Направление!A$1:B$4610,2))))))</f>
        <v xml:space="preserve"> Межбюджетные трансферты</v>
      </c>
      <c r="B205" s="63"/>
      <c r="C205" s="64"/>
      <c r="D205" s="66"/>
      <c r="E205" s="64"/>
      <c r="F205" s="66">
        <v>500</v>
      </c>
      <c r="G205" s="448">
        <v>5194972</v>
      </c>
      <c r="H205" s="477">
        <v>1025720.72</v>
      </c>
      <c r="I205" s="669">
        <f t="shared" si="66"/>
        <v>19.744489864430452</v>
      </c>
      <c r="J205" s="472"/>
    </row>
    <row r="206" spans="1:10" s="10" customFormat="1" ht="68.25" hidden="1" customHeight="1" x14ac:dyDescent="0.25">
      <c r="A206" s="220" t="str">
        <f>IF(B206&gt;0,VLOOKUP(B206,КВСР!A77:B1242,2),IF(C206&gt;0,VLOOKUP(C206,КФСР!A77:B1589,2),IF(D206&gt;0,VLOOKUP(D206,Программа!A$3:B$4988,2),IF(F206&gt;0,VLOOKUP(F206,КВР!A$1:B$5001,2),IF(E206&gt;0,VLOOKUP(E206,Направление!A$1:B$4610,2))))))</f>
        <v>Межбюджетные трансферты  на реализацию мероприятий инициативного бюджетирования на территории Ярославской области</v>
      </c>
      <c r="B206" s="63"/>
      <c r="C206" s="64"/>
      <c r="D206" s="66"/>
      <c r="E206" s="65" t="s">
        <v>554</v>
      </c>
      <c r="F206" s="66"/>
      <c r="G206" s="385">
        <v>0</v>
      </c>
      <c r="H206" s="394">
        <f t="shared" ref="H206" si="68">H207</f>
        <v>0</v>
      </c>
      <c r="I206" s="668" t="e">
        <f t="shared" si="66"/>
        <v>#DIV/0!</v>
      </c>
      <c r="J206" s="472"/>
    </row>
    <row r="207" spans="1:10" s="10" customFormat="1" hidden="1" x14ac:dyDescent="0.25">
      <c r="A207" s="218" t="str">
        <f>IF(B207&gt;0,VLOOKUP(B207,КВСР!A80:B1245,2),IF(C207&gt;0,VLOOKUP(C207,КФСР!A80:B1592,2),IF(D207&gt;0,VLOOKUP(D207,Программа!A$3:B$4988,2),IF(F207&gt;0,VLOOKUP(F207,КВР!A$1:B$5001,2),IF(E207&gt;0,VLOOKUP(E207,Направление!A$1:B$4610,2))))))</f>
        <v xml:space="preserve"> Межбюджетные трансферты</v>
      </c>
      <c r="B207" s="63"/>
      <c r="C207" s="64"/>
      <c r="D207" s="66"/>
      <c r="E207" s="64"/>
      <c r="F207" s="66">
        <v>500</v>
      </c>
      <c r="G207" s="448">
        <v>0</v>
      </c>
      <c r="H207" s="477">
        <v>0</v>
      </c>
      <c r="I207" s="669" t="e">
        <f t="shared" si="66"/>
        <v>#DIV/0!</v>
      </c>
      <c r="J207" s="472"/>
    </row>
    <row r="208" spans="1:10" s="10" customFormat="1" ht="71.25" hidden="1" customHeight="1" x14ac:dyDescent="0.25">
      <c r="A208" s="218" t="str">
        <f>IF(B208&gt;0,VLOOKUP(B208,КВСР!A85:B1250,2),IF(C208&gt;0,VLOOKUP(C208,КФСР!A85:B1597,2),IF(D208&gt;0,VLOOKUP(D208,Программа!A$3:B$4988,2),IF(F208&gt;0,VLOOKUP(F208,КВР!A$1:B$5001,2),IF(E208&gt;0,VLOOKUP(E208,Направление!A$1:B$4610,2))))))</f>
        <v>Реализация мероприятий губернаторского проекта "Решаем вместе!" (приоритетные проекты пл. Юбилейная)</v>
      </c>
      <c r="B208" s="63"/>
      <c r="C208" s="64"/>
      <c r="D208" s="66" t="s">
        <v>543</v>
      </c>
      <c r="E208" s="64"/>
      <c r="F208" s="66"/>
      <c r="G208" s="385">
        <f>G209+G211+G213+G215</f>
        <v>33067430</v>
      </c>
      <c r="H208" s="394">
        <f>H215+H211+H209+H213</f>
        <v>0</v>
      </c>
      <c r="I208" s="668">
        <f t="shared" si="66"/>
        <v>0</v>
      </c>
      <c r="J208" s="472"/>
    </row>
    <row r="209" spans="1:10" s="10" customFormat="1" ht="83.25" hidden="1" customHeight="1" x14ac:dyDescent="0.25">
      <c r="A209" s="218" t="str">
        <f>IF(B209&gt;0,VLOOKUP(B209,КВСР!A82:B1247,2),IF(C209&gt;0,VLOOKUP(C209,КФСР!A82:B1594,2),IF(D209&gt;0,VLOOKUP(D209,Программа!A$3:B$4988,2),IF(F209&gt;0,VLOOKUP(F209,КВР!A$1:B$5001,2),IF(E209&gt;0,VLOOKUP(E209,Направление!A$1:B$4610,2))))))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B209" s="63"/>
      <c r="C209" s="64"/>
      <c r="D209" s="66"/>
      <c r="E209" s="64">
        <v>25356</v>
      </c>
      <c r="F209" s="66"/>
      <c r="G209" s="385">
        <f>G210</f>
        <v>512835</v>
      </c>
      <c r="H209" s="394">
        <f>H210</f>
        <v>0</v>
      </c>
      <c r="I209" s="668">
        <f t="shared" si="66"/>
        <v>0</v>
      </c>
      <c r="J209" s="472"/>
    </row>
    <row r="210" spans="1:10" s="10" customFormat="1" ht="28.5" hidden="1" customHeight="1" x14ac:dyDescent="0.25">
      <c r="A210" s="218" t="str">
        <f>IF(B210&gt;0,VLOOKUP(B210,КВСР!A83:B1248,2),IF(C210&gt;0,VLOOKUP(C210,КФСР!A83:B1595,2),IF(D210&gt;0,VLOOKUP(D210,Программа!A$3:B$4988,2),IF(F210&gt;0,VLOOKUP(F210,КВР!A$1:B$5001,2),IF(E210&gt;0,VLOOKUP(E210,Направление!A$1:B$4610,2))))))</f>
        <v xml:space="preserve"> Межбюджетные трансферты</v>
      </c>
      <c r="B210" s="63"/>
      <c r="C210" s="64"/>
      <c r="D210" s="66"/>
      <c r="E210" s="64"/>
      <c r="F210" s="66">
        <v>500</v>
      </c>
      <c r="G210" s="448">
        <f>94812+162459+255564</f>
        <v>512835</v>
      </c>
      <c r="H210" s="477">
        <f>0</f>
        <v>0</v>
      </c>
      <c r="I210" s="669">
        <f t="shared" si="66"/>
        <v>0</v>
      </c>
      <c r="J210" s="472"/>
    </row>
    <row r="211" spans="1:10" s="10" customFormat="1" ht="65.25" hidden="1" customHeight="1" x14ac:dyDescent="0.25">
      <c r="A211" s="218" t="str">
        <f>IF(B211&gt;0,VLOOKUP(B211,КВСР!A84:B1249,2),IF(C211&gt;0,VLOOKUP(C211,КФСР!A84:B1596,2),IF(D211&gt;0,VLOOKUP(D211,Программа!A$3:B$4988,2),IF(F211&gt;0,VLOOKUP(F211,КВР!A$1:B$5001,2),IF(E211&gt;0,VLOOKUP(E211,Направление!A$1:B$4610,2))))))</f>
        <v>Межбюджетные трансферты на реализацию приоритетных проектов софинансирование из бюджета поселения</v>
      </c>
      <c r="B211" s="63"/>
      <c r="C211" s="64"/>
      <c r="D211" s="66"/>
      <c r="E211" s="64">
        <v>27266</v>
      </c>
      <c r="F211" s="66"/>
      <c r="G211" s="385">
        <f>G212</f>
        <v>2564574</v>
      </c>
      <c r="H211" s="394">
        <f>H212</f>
        <v>0</v>
      </c>
      <c r="I211" s="668">
        <f t="shared" si="66"/>
        <v>0</v>
      </c>
      <c r="J211" s="472"/>
    </row>
    <row r="212" spans="1:10" s="10" customFormat="1" ht="24" hidden="1" customHeight="1" x14ac:dyDescent="0.25">
      <c r="A212" s="218" t="str">
        <f>IF(B212&gt;0,VLOOKUP(B212,КВСР!A85:B1250,2),IF(C212&gt;0,VLOOKUP(C212,КФСР!A85:B1597,2),IF(D212&gt;0,VLOOKUP(D212,Программа!A$3:B$4988,2),IF(F212&gt;0,VLOOKUP(F212,КВР!A$1:B$5001,2),IF(E212&gt;0,VLOOKUP(E212,Направление!A$1:B$4610,2))))))</f>
        <v xml:space="preserve"> Межбюджетные трансферты</v>
      </c>
      <c r="B212" s="63"/>
      <c r="C212" s="64"/>
      <c r="D212" s="66"/>
      <c r="E212" s="64"/>
      <c r="F212" s="66">
        <v>500</v>
      </c>
      <c r="G212" s="448">
        <v>2564574</v>
      </c>
      <c r="H212" s="477"/>
      <c r="I212" s="669">
        <f t="shared" si="66"/>
        <v>0</v>
      </c>
      <c r="J212" s="472"/>
    </row>
    <row r="213" spans="1:10" s="10" customFormat="1" ht="68.25" hidden="1" customHeight="1" x14ac:dyDescent="0.25">
      <c r="A213" s="218" t="str">
        <f>IF(B213&gt;0,VLOOKUP(B213,КВСР!A86:B1251,2),IF(C213&gt;0,VLOOKUP(C213,КФСР!A86:B1598,2),IF(D213&gt;0,VLOOKUP(D213,Программа!A$3:B$4988,2),IF(F213&gt;0,VLOOKUP(F213,КВР!A$1:B$5001,2),IF(E213&gt;0,VLOOKUP(E213,Направление!A$1:B$4610,2))))))</f>
        <v>Межбюджетные трансферты  на реализацию мероприятий инициативного бюджетирования на территории Ярославской области</v>
      </c>
      <c r="B213" s="63"/>
      <c r="C213" s="64"/>
      <c r="D213" s="563"/>
      <c r="E213" s="564" t="s">
        <v>554</v>
      </c>
      <c r="F213" s="66"/>
      <c r="G213" s="385">
        <f>G214</f>
        <v>7990021</v>
      </c>
      <c r="H213" s="394">
        <f>H214</f>
        <v>0</v>
      </c>
      <c r="I213" s="668">
        <f t="shared" si="66"/>
        <v>0</v>
      </c>
      <c r="J213" s="472"/>
    </row>
    <row r="214" spans="1:10" s="10" customFormat="1" ht="30" hidden="1" customHeight="1" x14ac:dyDescent="0.25">
      <c r="A214" s="218" t="str">
        <f>IF(B214&gt;0,VLOOKUP(B214,КВСР!A87:B1252,2),IF(C214&gt;0,VLOOKUP(C214,КФСР!A87:B1599,2),IF(D214&gt;0,VLOOKUP(D214,Программа!A$3:B$4988,2),IF(F214&gt;0,VLOOKUP(F214,КВР!A$1:B$5001,2),IF(E214&gt;0,VLOOKUP(E214,Направление!A$1:B$4610,2))))))</f>
        <v xml:space="preserve"> Межбюджетные трансферты</v>
      </c>
      <c r="B214" s="63"/>
      <c r="C214" s="64"/>
      <c r="D214" s="66"/>
      <c r="E214" s="64"/>
      <c r="F214" s="66">
        <v>500</v>
      </c>
      <c r="G214" s="448">
        <f>1485383+2500809+4003829</f>
        <v>7990021</v>
      </c>
      <c r="H214" s="477"/>
      <c r="I214" s="669">
        <f t="shared" si="66"/>
        <v>0</v>
      </c>
      <c r="J214" s="472"/>
    </row>
    <row r="215" spans="1:10" s="10" customFormat="1" ht="46.5" hidden="1" customHeight="1" x14ac:dyDescent="0.25">
      <c r="A215" s="218" t="str">
        <f>IF(B215&gt;0,VLOOKUP(B215,КВСР!A86:B1251,2),IF(C215&gt;0,VLOOKUP(C215,КФСР!A86:B1598,2),IF(D215&gt;0,VLOOKUP(D215,Программа!A$3:B$4988,2),IF(F215&gt;0,VLOOKUP(F215,КВР!A$1:B$5001,2),IF(E215&gt;0,VLOOKUP(E215,Направление!A$1:B$4610,2))))))</f>
        <v>Межбюджетные трансферты на реализацию приоритетных проектов</v>
      </c>
      <c r="B215" s="63"/>
      <c r="C215" s="64"/>
      <c r="D215" s="66"/>
      <c r="E215" s="64">
        <v>77266</v>
      </c>
      <c r="F215" s="66"/>
      <c r="G215" s="385">
        <f>G216</f>
        <v>22000000</v>
      </c>
      <c r="H215" s="394">
        <f>H216</f>
        <v>0</v>
      </c>
      <c r="I215" s="668">
        <f t="shared" si="66"/>
        <v>0</v>
      </c>
      <c r="J215" s="472"/>
    </row>
    <row r="216" spans="1:10" s="10" customFormat="1" hidden="1" x14ac:dyDescent="0.25">
      <c r="A216" s="218" t="str">
        <f>IF(B216&gt;0,VLOOKUP(B216,КВСР!A87:B1252,2),IF(C216&gt;0,VLOOKUP(C216,КФСР!A87:B1599,2),IF(D216&gt;0,VLOOKUP(D216,Программа!A$3:B$4988,2),IF(F216&gt;0,VLOOKUP(F216,КВР!A$1:B$5001,2),IF(E216&gt;0,VLOOKUP(E216,Направление!A$1:B$4610,2))))))</f>
        <v xml:space="preserve"> Межбюджетные трансферты</v>
      </c>
      <c r="B216" s="63"/>
      <c r="C216" s="64"/>
      <c r="D216" s="66"/>
      <c r="E216" s="64"/>
      <c r="F216" s="66">
        <v>500</v>
      </c>
      <c r="G216" s="448">
        <v>22000000</v>
      </c>
      <c r="H216" s="477"/>
      <c r="I216" s="669">
        <f t="shared" si="66"/>
        <v>0</v>
      </c>
      <c r="J216" s="472"/>
    </row>
    <row r="217" spans="1:10" s="10" customFormat="1" ht="31.5" x14ac:dyDescent="0.25">
      <c r="A217" s="218" t="str">
        <f>IF(B217&gt;0,VLOOKUP(B217,КВСР!A81:B1246,2),IF(C217&gt;0,VLOOKUP(C217,КФСР!A81:B1593,2),IF(D217&gt;0,VLOOKUP(D217,Программа!A$3:B$4988,2),IF(F217&gt;0,VLOOKUP(F217,КВР!A$1:B$5001,2),IF(E217&gt;0,VLOOKUP(E217,Направление!A$1:B$4610,2))))))</f>
        <v>Содержание и благоустройство мест захоронений</v>
      </c>
      <c r="B217" s="63"/>
      <c r="C217" s="64"/>
      <c r="D217" s="66" t="s">
        <v>606</v>
      </c>
      <c r="E217" s="64"/>
      <c r="F217" s="66"/>
      <c r="G217" s="385">
        <f>G218</f>
        <v>656864</v>
      </c>
      <c r="H217" s="394">
        <f t="shared" ref="H217:H218" si="69">H218</f>
        <v>302758.01</v>
      </c>
      <c r="I217" s="668">
        <f t="shared" si="66"/>
        <v>46.09142988502947</v>
      </c>
      <c r="J217" s="472"/>
    </row>
    <row r="218" spans="1:10" s="10" customFormat="1" ht="47.25" x14ac:dyDescent="0.25">
      <c r="A218" s="218" t="str">
        <f>IF(B218&gt;0,VLOOKUP(B218,КВСР!A82:B1247,2),IF(C218&gt;0,VLOOKUP(C218,КФСР!A82:B1594,2),IF(D218&gt;0,VLOOKUP(D218,Программа!A$3:B$4988,2),IF(F218&gt;0,VLOOKUP(F218,КВР!A$1:B$5001,2),IF(E218&gt;0,VLOOKUP(E218,Направление!A$1:B$4610,2))))))</f>
        <v>Межбюджетные трансферты на обеспечение мероприятий по  содержанию мест захоронения</v>
      </c>
      <c r="B218" s="63"/>
      <c r="C218" s="64"/>
      <c r="D218" s="66"/>
      <c r="E218" s="64">
        <v>29316</v>
      </c>
      <c r="F218" s="66"/>
      <c r="G218" s="385">
        <f>G219</f>
        <v>656864</v>
      </c>
      <c r="H218" s="394">
        <f t="shared" si="69"/>
        <v>302758.01</v>
      </c>
      <c r="I218" s="668">
        <f t="shared" si="66"/>
        <v>46.09142988502947</v>
      </c>
      <c r="J218" s="472"/>
    </row>
    <row r="219" spans="1:10" s="10" customFormat="1" x14ac:dyDescent="0.25">
      <c r="A219" s="218" t="str">
        <f>IF(B219&gt;0,VLOOKUP(B219,КВСР!A83:B1248,2),IF(C219&gt;0,VLOOKUP(C219,КФСР!A83:B1595,2),IF(D219&gt;0,VLOOKUP(D219,Программа!A$3:B$4988,2),IF(F219&gt;0,VLOOKUP(F219,КВР!A$1:B$5001,2),IF(E219&gt;0,VLOOKUP(E219,Направление!A$1:B$4610,2))))))</f>
        <v xml:space="preserve"> Межбюджетные трансферты</v>
      </c>
      <c r="B219" s="63"/>
      <c r="C219" s="64"/>
      <c r="D219" s="66"/>
      <c r="E219" s="64"/>
      <c r="F219" s="66">
        <v>500</v>
      </c>
      <c r="G219" s="367">
        <v>656864</v>
      </c>
      <c r="H219" s="354">
        <v>302758.01</v>
      </c>
      <c r="I219" s="664">
        <f t="shared" si="66"/>
        <v>46.09142988502947</v>
      </c>
      <c r="J219" s="472"/>
    </row>
    <row r="220" spans="1:10" s="10" customFormat="1" ht="94.5" x14ac:dyDescent="0.25">
      <c r="A220" s="218" t="str">
        <f>IF(B220&gt;0,VLOOKUP(B220,КВСР!A84:B1249,2),IF(C220&gt;0,VLOOKUP(C220,КФСР!A84:B1596,2),IF(D220&gt;0,VLOOKUP(D220,Программа!A$3:B$4988,2),IF(F220&gt;0,VLOOKUP(F220,КВР!A$1:B$5001,2),IF(E220&gt;0,VLOOKUP(E220,Направление!A$1:B$4610,2))))))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B220" s="63"/>
      <c r="C220" s="64"/>
      <c r="D220" s="66" t="s">
        <v>883</v>
      </c>
      <c r="E220" s="64"/>
      <c r="F220" s="66"/>
      <c r="G220" s="356">
        <f>G221</f>
        <v>13114777</v>
      </c>
      <c r="H220" s="356">
        <f t="shared" ref="H220:H222" si="70">H221</f>
        <v>7389495.0599999996</v>
      </c>
      <c r="I220" s="656">
        <f t="shared" si="66"/>
        <v>56.344801440390476</v>
      </c>
      <c r="J220" s="472"/>
    </row>
    <row r="221" spans="1:10" s="10" customFormat="1" ht="47.25" x14ac:dyDescent="0.25">
      <c r="A221" s="218" t="str">
        <f>IF(B221&gt;0,VLOOKUP(B221,КВСР!A85:B1250,2),IF(C221&gt;0,VLOOKUP(C221,КФСР!A85:B1597,2),IF(D221&gt;0,VLOOKUP(D221,Программа!A$3:B$4988,2),IF(F221&gt;0,VLOOKUP(F221,КВР!A$1:B$5001,2),IF(E221&gt;0,VLOOKUP(E221,Направление!A$1:B$4610,2))))))</f>
        <v>Создание механизма управления потреблением энергетических ресурсов и сокращение бюджетных затрат</v>
      </c>
      <c r="B221" s="63"/>
      <c r="C221" s="64"/>
      <c r="D221" s="66" t="s">
        <v>884</v>
      </c>
      <c r="E221" s="64"/>
      <c r="F221" s="66"/>
      <c r="G221" s="356">
        <f>G222</f>
        <v>13114777</v>
      </c>
      <c r="H221" s="356">
        <f t="shared" si="70"/>
        <v>7389495.0599999996</v>
      </c>
      <c r="I221" s="656">
        <f t="shared" si="66"/>
        <v>56.344801440390476</v>
      </c>
      <c r="J221" s="472"/>
    </row>
    <row r="222" spans="1:10" s="10" customFormat="1" ht="47.25" x14ac:dyDescent="0.25">
      <c r="A222" s="218" t="str">
        <f>IF(B222&gt;0,VLOOKUP(B222,КВСР!A86:B1251,2),IF(C222&gt;0,VLOOKUP(C222,КФСР!A86:B1598,2),IF(D222&gt;0,VLOOKUP(D222,Программа!A$3:B$4988,2),IF(F222&gt;0,VLOOKUP(F222,КВР!A$1:B$5001,2),IF(E222&gt;0,VLOOKUP(E222,Направление!A$1:B$4610,2))))))</f>
        <v>Межбюджетные трансферты на обеспечение мероприятий по уличному освещению</v>
      </c>
      <c r="B222" s="63"/>
      <c r="C222" s="64"/>
      <c r="D222" s="66"/>
      <c r="E222" s="64">
        <v>29236</v>
      </c>
      <c r="F222" s="66"/>
      <c r="G222" s="356">
        <f>G223</f>
        <v>13114777</v>
      </c>
      <c r="H222" s="356">
        <f t="shared" si="70"/>
        <v>7389495.0599999996</v>
      </c>
      <c r="I222" s="656">
        <f t="shared" si="66"/>
        <v>56.344801440390476</v>
      </c>
      <c r="J222" s="472"/>
    </row>
    <row r="223" spans="1:10" s="10" customFormat="1" x14ac:dyDescent="0.25">
      <c r="A223" s="218" t="str">
        <f>IF(B223&gt;0,VLOOKUP(B223,КВСР!A87:B1252,2),IF(C223&gt;0,VLOOKUP(C223,КФСР!A87:B1599,2),IF(D223&gt;0,VLOOKUP(D223,Программа!A$3:B$4988,2),IF(F223&gt;0,VLOOKUP(F223,КВР!A$1:B$5001,2),IF(E223&gt;0,VLOOKUP(E223,Направление!A$1:B$4610,2))))))</f>
        <v xml:space="preserve"> Межбюджетные трансферты</v>
      </c>
      <c r="B223" s="63"/>
      <c r="C223" s="64"/>
      <c r="D223" s="66"/>
      <c r="E223" s="64"/>
      <c r="F223" s="66">
        <v>500</v>
      </c>
      <c r="G223" s="367">
        <v>13114777</v>
      </c>
      <c r="H223" s="354">
        <v>7389495.0599999996</v>
      </c>
      <c r="I223" s="664">
        <f t="shared" si="66"/>
        <v>56.344801440390476</v>
      </c>
      <c r="J223" s="472"/>
    </row>
    <row r="224" spans="1:10" s="10" customFormat="1" ht="31.5" hidden="1" x14ac:dyDescent="0.25">
      <c r="A224" s="219" t="str">
        <f>IF(B224&gt;0,VLOOKUP(B224,КВСР!A84:B1249,2),IF(C224&gt;0,VLOOKUP(C224,КФСР!A84:B1596,2),IF(D224&gt;0,VLOOKUP(D224,Программа!A$3:B$4988,2),IF(F224&gt;0,VLOOKUP(F224,КВР!A$1:B$5001,2),IF(E224&gt;0,VLOOKUP(E224,Направление!A$1:B$4610,2))))))</f>
        <v>Другие вопросы в области охраны окружающей среды</v>
      </c>
      <c r="B224" s="67"/>
      <c r="C224" s="68">
        <v>605</v>
      </c>
      <c r="D224" s="70"/>
      <c r="E224" s="68"/>
      <c r="F224" s="70"/>
      <c r="G224" s="382">
        <f>G225</f>
        <v>100000</v>
      </c>
      <c r="H224" s="379">
        <f t="shared" ref="H224:H225" si="71">H225</f>
        <v>0</v>
      </c>
      <c r="I224" s="647">
        <f t="shared" si="66"/>
        <v>0</v>
      </c>
      <c r="J224" s="472"/>
    </row>
    <row r="225" spans="1:10" s="10" customFormat="1" hidden="1" x14ac:dyDescent="0.25">
      <c r="A225" s="217" t="str">
        <f>IF(B225&gt;0,VLOOKUP(B225,КВСР!A85:B1250,2),IF(C225&gt;0,VLOOKUP(C225,КФСР!A85:B1597,2),IF(D225&gt;0,VLOOKUP(D225,Программа!A$3:B$4988,2),IF(F225&gt;0,VLOOKUP(F225,КВР!A$1:B$5001,2),IF(E225&gt;0,VLOOKUP(E225,Направление!A$1:B$4610,2))))))</f>
        <v>Непрограммные расходы бюджета</v>
      </c>
      <c r="B225" s="134"/>
      <c r="C225" s="135"/>
      <c r="D225" s="137" t="s">
        <v>548</v>
      </c>
      <c r="E225" s="135"/>
      <c r="F225" s="137"/>
      <c r="G225" s="383">
        <f>G226</f>
        <v>100000</v>
      </c>
      <c r="H225" s="380">
        <f t="shared" si="71"/>
        <v>0</v>
      </c>
      <c r="I225" s="648">
        <f t="shared" si="66"/>
        <v>0</v>
      </c>
      <c r="J225" s="472"/>
    </row>
    <row r="226" spans="1:10" s="10" customFormat="1" ht="63" hidden="1" x14ac:dyDescent="0.25">
      <c r="A226" s="218" t="str">
        <f>IF(B226&gt;0,VLOOKUP(B226,КВСР!A86:B1251,2),IF(C226&gt;0,VLOOKUP(C226,КФСР!A86:B1598,2),IF(D226&gt;0,VLOOKUP(D226,Программа!A$3:B$4988,2),IF(F226&gt;0,VLOOKUP(F226,КВР!A$1:B$5001,2),IF(E226&gt;0,VLOOKUP(E226,Направление!A$1:B$4610,2))))))</f>
        <v>Обеспечение мероприятий по охране окружающей среды и природопользования на территории городского поселения Тутаев</v>
      </c>
      <c r="B226" s="63"/>
      <c r="C226" s="64"/>
      <c r="D226" s="66"/>
      <c r="E226" s="64">
        <v>20180</v>
      </c>
      <c r="F226" s="66"/>
      <c r="G226" s="356">
        <f>G227</f>
        <v>100000</v>
      </c>
      <c r="H226" s="355">
        <f>H227</f>
        <v>0</v>
      </c>
      <c r="I226" s="663">
        <f t="shared" si="66"/>
        <v>0</v>
      </c>
      <c r="J226" s="472"/>
    </row>
    <row r="227" spans="1:10" s="10" customFormat="1" ht="58.9" hidden="1" customHeight="1" x14ac:dyDescent="0.25">
      <c r="A227" s="218" t="str">
        <f>IF(B227&gt;0,VLOOKUP(B227,КВСР!A87:B1252,2),IF(C227&gt;0,VLOOKUP(C227,КФСР!A87:B1599,2),IF(D227&gt;0,VLOOKUP(D227,Программа!A$3:B$4988,2),IF(F227&gt;0,VLOOKUP(F227,КВР!A$1:B$5001,2),IF(E227&gt;0,VLOOKUP(E227,Направление!A$1:B$4610,2))))))</f>
        <v xml:space="preserve">Закупка товаров, работ и услуг для обеспечения государственных (муниципальных) нужд
</v>
      </c>
      <c r="B227" s="63"/>
      <c r="C227" s="64"/>
      <c r="D227" s="66"/>
      <c r="E227" s="64"/>
      <c r="F227" s="66">
        <v>200</v>
      </c>
      <c r="G227" s="367">
        <v>100000</v>
      </c>
      <c r="H227" s="354">
        <v>0</v>
      </c>
      <c r="I227" s="664">
        <f t="shared" si="66"/>
        <v>0</v>
      </c>
      <c r="J227" s="472"/>
    </row>
    <row r="228" spans="1:10" s="10" customFormat="1" x14ac:dyDescent="0.25">
      <c r="A228" s="219" t="str">
        <f>IF(B228&gt;0,VLOOKUP(B228,КВСР!A84:B1249,2),IF(C228&gt;0,VLOOKUP(C228,КФСР!A84:B1596,2),IF(D228&gt;0,VLOOKUP(D228,Программа!A$3:B$4988,2),IF(F228&gt;0,VLOOKUP(F228,КВР!A$1:B$5001,2),IF(E228&gt;0,VLOOKUP(E228,Направление!A$1:B$4610,2))))))</f>
        <v>Культура</v>
      </c>
      <c r="B228" s="63"/>
      <c r="C228" s="68">
        <v>801</v>
      </c>
      <c r="D228" s="66"/>
      <c r="E228" s="64"/>
      <c r="F228" s="66"/>
      <c r="G228" s="382">
        <f>G229</f>
        <v>1500000</v>
      </c>
      <c r="H228" s="379">
        <f t="shared" ref="H228:H230" si="72">H229</f>
        <v>56174</v>
      </c>
      <c r="I228" s="647">
        <f t="shared" si="66"/>
        <v>3.7449333333333334</v>
      </c>
      <c r="J228" s="472"/>
    </row>
    <row r="229" spans="1:10" s="10" customFormat="1" x14ac:dyDescent="0.25">
      <c r="A229" s="217" t="str">
        <f>IF(B229&gt;0,VLOOKUP(B229,КВСР!A85:B1250,2),IF(C229&gt;0,VLOOKUP(C229,КФСР!A85:B1597,2),IF(D229&gt;0,VLOOKUP(D229,Программа!A$3:B$4988,2),IF(F229&gt;0,VLOOKUP(F229,КВР!A$1:B$5001,2),IF(E229&gt;0,VLOOKUP(E229,Направление!A$1:B$4610,2))))))</f>
        <v>Непрограммные расходы бюджета</v>
      </c>
      <c r="B229" s="134"/>
      <c r="C229" s="135"/>
      <c r="D229" s="137" t="s">
        <v>548</v>
      </c>
      <c r="E229" s="135"/>
      <c r="F229" s="137"/>
      <c r="G229" s="383">
        <f>G230</f>
        <v>1500000</v>
      </c>
      <c r="H229" s="380">
        <f t="shared" si="72"/>
        <v>56174</v>
      </c>
      <c r="I229" s="648">
        <f t="shared" si="66"/>
        <v>3.7449333333333334</v>
      </c>
      <c r="J229" s="472"/>
    </row>
    <row r="230" spans="1:10" s="10" customFormat="1" ht="47.25" x14ac:dyDescent="0.25">
      <c r="A230" s="218" t="str">
        <f>IF(B230&gt;0,VLOOKUP(B230,КВСР!A86:B1251,2),IF(C230&gt;0,VLOOKUP(C230,КФСР!A86:B1598,2),IF(D230&gt;0,VLOOKUP(D230,Программа!A$3:B$4988,2),IF(F230&gt;0,VLOOKUP(F230,КВР!A$1:B$5001,2),IF(E230&gt;0,VLOOKUP(E230,Направление!A$1:B$4610,2))))))</f>
        <v xml:space="preserve">Межбюджетные трансферты на обеспечение культурно-досуговых мероприятий </v>
      </c>
      <c r="B230" s="63"/>
      <c r="C230" s="64"/>
      <c r="D230" s="66"/>
      <c r="E230" s="64">
        <v>29216</v>
      </c>
      <c r="F230" s="66"/>
      <c r="G230" s="385">
        <f>G231</f>
        <v>1500000</v>
      </c>
      <c r="H230" s="394">
        <f t="shared" si="72"/>
        <v>56174</v>
      </c>
      <c r="I230" s="668">
        <f t="shared" si="66"/>
        <v>3.7449333333333334</v>
      </c>
      <c r="J230" s="472"/>
    </row>
    <row r="231" spans="1:10" s="10" customFormat="1" x14ac:dyDescent="0.25">
      <c r="A231" s="218" t="str">
        <f>IF(B231&gt;0,VLOOKUP(B231,КВСР!A87:B1252,2),IF(C231&gt;0,VLOOKUP(C231,КФСР!A87:B1599,2),IF(D231&gt;0,VLOOKUP(D231,Программа!A$3:B$4988,2),IF(F231&gt;0,VLOOKUP(F231,КВР!A$1:B$5001,2),IF(E231&gt;0,VLOOKUP(E231,Направление!A$1:B$4610,2))))))</f>
        <v xml:space="preserve"> Межбюджетные трансферты</v>
      </c>
      <c r="B231" s="63"/>
      <c r="C231" s="64"/>
      <c r="D231" s="66"/>
      <c r="E231" s="64"/>
      <c r="F231" s="66">
        <v>500</v>
      </c>
      <c r="G231" s="448">
        <v>1500000</v>
      </c>
      <c r="H231" s="477">
        <v>56174</v>
      </c>
      <c r="I231" s="669">
        <f t="shared" si="66"/>
        <v>3.7449333333333334</v>
      </c>
      <c r="J231" s="472"/>
    </row>
    <row r="232" spans="1:10" s="10" customFormat="1" x14ac:dyDescent="0.25">
      <c r="A232" s="219" t="str">
        <f>IF(B232&gt;0,VLOOKUP(B232,КВСР!A88:B1253,2),IF(C232&gt;0,VLOOKUP(C232,КФСР!A88:B1600,2),IF(D232&gt;0,VLOOKUP(D232,Программа!A$3:B$4988,2),IF(F232&gt;0,VLOOKUP(F232,КВР!A$1:B$5001,2),IF(E232&gt;0,VLOOKUP(E232,Направление!A$1:B$4610,2))))))</f>
        <v>Пенсионное обеспечение</v>
      </c>
      <c r="B232" s="67"/>
      <c r="C232" s="68">
        <v>1001</v>
      </c>
      <c r="D232" s="70"/>
      <c r="E232" s="68"/>
      <c r="F232" s="70"/>
      <c r="G232" s="382">
        <f>G233</f>
        <v>650346</v>
      </c>
      <c r="H232" s="379">
        <f t="shared" ref="H232:H234" si="73">H233</f>
        <v>303157.49</v>
      </c>
      <c r="I232" s="647">
        <f t="shared" si="66"/>
        <v>46.614800429309931</v>
      </c>
      <c r="J232" s="472"/>
    </row>
    <row r="233" spans="1:10" s="10" customFormat="1" x14ac:dyDescent="0.25">
      <c r="A233" s="217" t="str">
        <f>IF(B233&gt;0,VLOOKUP(B233,КВСР!A89:B1254,2),IF(C233&gt;0,VLOOKUP(C233,КФСР!A89:B1601,2),IF(D233&gt;0,VLOOKUP(D233,Программа!A$3:B$4988,2),IF(F233&gt;0,VLOOKUP(F233,КВР!A$1:B$5001,2),IF(E233&gt;0,VLOOKUP(E233,Направление!A$1:B$4610,2))))))</f>
        <v>Непрограммные расходы бюджета</v>
      </c>
      <c r="B233" s="134"/>
      <c r="C233" s="135"/>
      <c r="D233" s="137" t="s">
        <v>548</v>
      </c>
      <c r="E233" s="135"/>
      <c r="F233" s="137"/>
      <c r="G233" s="383">
        <f>G234</f>
        <v>650346</v>
      </c>
      <c r="H233" s="380">
        <f t="shared" si="73"/>
        <v>303157.49</v>
      </c>
      <c r="I233" s="648">
        <f t="shared" si="66"/>
        <v>46.614800429309931</v>
      </c>
      <c r="J233" s="472"/>
    </row>
    <row r="234" spans="1:10" s="10" customFormat="1" ht="63" x14ac:dyDescent="0.25">
      <c r="A234" s="218" t="str">
        <f>IF(B234&gt;0,VLOOKUP(B234,КВСР!A90:B1255,2),IF(C234&gt;0,VLOOKUP(C234,КФСР!A90:B1602,2),IF(D234&gt;0,VLOOKUP(D234,Программа!A$3:B$4988,2),IF(F234&gt;0,VLOOKUP(F234,КВР!A$1:B$5001,2),IF(E234&gt;0,VLOOKUP(E234,Направление!A$1:B$4610,2))))))</f>
        <v>Межбюджетные трансферты на дополнительное пенсионное  обеспечение муниципальных служащих городского поселения Тутаев</v>
      </c>
      <c r="B234" s="63"/>
      <c r="C234" s="64"/>
      <c r="D234" s="66"/>
      <c r="E234" s="64">
        <v>29756</v>
      </c>
      <c r="F234" s="66"/>
      <c r="G234" s="356">
        <f>G235</f>
        <v>650346</v>
      </c>
      <c r="H234" s="355">
        <f t="shared" si="73"/>
        <v>303157.49</v>
      </c>
      <c r="I234" s="663">
        <f t="shared" si="66"/>
        <v>46.614800429309931</v>
      </c>
      <c r="J234" s="472"/>
    </row>
    <row r="235" spans="1:10" s="10" customFormat="1" x14ac:dyDescent="0.25">
      <c r="A235" s="218" t="str">
        <f>IF(B235&gt;0,VLOOKUP(B235,КВСР!A91:B1256,2),IF(C235&gt;0,VLOOKUP(C235,КФСР!A91:B1603,2),IF(D235&gt;0,VLOOKUP(D235,Программа!A$3:B$4988,2),IF(F235&gt;0,VLOOKUP(F235,КВР!A$1:B$5001,2),IF(E235&gt;0,VLOOKUP(E235,Направление!A$1:B$4610,2))))))</f>
        <v xml:space="preserve"> Межбюджетные трансферты</v>
      </c>
      <c r="B235" s="63"/>
      <c r="C235" s="64"/>
      <c r="D235" s="66"/>
      <c r="E235" s="64"/>
      <c r="F235" s="66">
        <v>500</v>
      </c>
      <c r="G235" s="448">
        <v>650346</v>
      </c>
      <c r="H235" s="477">
        <v>303157.49</v>
      </c>
      <c r="I235" s="669">
        <f t="shared" si="66"/>
        <v>46.614800429309931</v>
      </c>
      <c r="J235" s="472"/>
    </row>
    <row r="236" spans="1:10" s="10" customFormat="1" x14ac:dyDescent="0.25">
      <c r="A236" s="221" t="str">
        <f>IF(B236&gt;0,VLOOKUP(B236,КВСР!A92:B1257,2),IF(C236&gt;0,VLOOKUP(C236,КФСР!A92:B1604,2),IF(D236&gt;0,VLOOKUP(D236,Программа!A$3:B$4988,2),IF(F236&gt;0,VLOOKUP(F236,КВР!A$1:B$5001,2),IF(E236&gt;0,VLOOKUP(E236,Направление!A$1:B$4610,2))))))</f>
        <v>Социальное обеспечение населения</v>
      </c>
      <c r="B236" s="129"/>
      <c r="C236" s="130">
        <v>1003</v>
      </c>
      <c r="D236" s="131"/>
      <c r="E236" s="130"/>
      <c r="F236" s="131"/>
      <c r="G236" s="382">
        <f>G237</f>
        <v>4915657</v>
      </c>
      <c r="H236" s="382">
        <f t="shared" ref="H236" si="74">H238+H242</f>
        <v>2819134.75</v>
      </c>
      <c r="I236" s="651">
        <f t="shared" si="66"/>
        <v>57.350111083828672</v>
      </c>
      <c r="J236" s="472"/>
    </row>
    <row r="237" spans="1:10" s="10" customFormat="1" x14ac:dyDescent="0.25">
      <c r="A237" s="222" t="str">
        <f>IF(B237&gt;0,VLOOKUP(B237,КВСР!A93:B1258,2),IF(C237&gt;0,VLOOKUP(C237,КФСР!A93:B1605,2),IF(D237&gt;0,VLOOKUP(D237,Программа!A$3:B$4988,2),IF(F237&gt;0,VLOOKUP(F237,КВР!A$1:B$5001,2),IF(E237&gt;0,VLOOKUP(E237,Направление!A$1:B$4610,2))))))</f>
        <v>Программные расходы бюджета</v>
      </c>
      <c r="B237" s="142"/>
      <c r="C237" s="143"/>
      <c r="D237" s="144" t="s">
        <v>673</v>
      </c>
      <c r="E237" s="143"/>
      <c r="F237" s="144"/>
      <c r="G237" s="383">
        <f>G238+G242</f>
        <v>4915657</v>
      </c>
      <c r="H237" s="383">
        <f t="shared" ref="H237" si="75">H238+H242</f>
        <v>2819134.75</v>
      </c>
      <c r="I237" s="652">
        <f t="shared" si="66"/>
        <v>57.350111083828672</v>
      </c>
      <c r="J237" s="472"/>
    </row>
    <row r="238" spans="1:10" s="10" customFormat="1" ht="63" x14ac:dyDescent="0.25">
      <c r="A238" s="218" t="str">
        <f>IF(B238&gt;0,VLOOKUP(B238,КВСР!A93:B1258,2),IF(C238&gt;0,VLOOKUP(C238,КФСР!A93:B1605,2),IF(D238&gt;0,VLOOKUP(D238,Программа!A$3:B$4988,2),IF(F238&gt;0,VLOOKUP(F238,КВР!A$1:B$5001,2),IF(E238&gt;0,VLOOKUP(E238,Направление!A$1:B$4610,2))))))</f>
        <v xml:space="preserve">Муниципальная программа "Предоставление молодым семьям социальных выплат на приобретение (строительство) жилья" </v>
      </c>
      <c r="B238" s="63"/>
      <c r="C238" s="64"/>
      <c r="D238" s="66" t="s">
        <v>230</v>
      </c>
      <c r="E238" s="64"/>
      <c r="F238" s="66"/>
      <c r="G238" s="356">
        <f>G239</f>
        <v>4645657</v>
      </c>
      <c r="H238" s="355">
        <f t="shared" ref="H238:H239" si="76">H239</f>
        <v>2802504.97</v>
      </c>
      <c r="I238" s="663">
        <f t="shared" si="66"/>
        <v>60.325266587696859</v>
      </c>
      <c r="J238" s="472"/>
    </row>
    <row r="239" spans="1:10" s="10" customFormat="1" ht="63" x14ac:dyDescent="0.25">
      <c r="A239" s="218" t="str">
        <f>IF(B239&gt;0,VLOOKUP(B239,КВСР!A93:B1258,2),IF(C239&gt;0,VLOOKUP(C239,КФСР!A93:B1605,2),IF(D239&gt;0,VLOOKUP(D239,Программа!A$3:B$4988,2),IF(F239&gt;0,VLOOKUP(F239,КВР!A$1:B$5001,2),IF(E239&gt;0,VLOOKUP(E239,Направление!A$1:B$4610,2))))))</f>
        <v>Поддержка молодых семей в приобретении (строительстве) жилья на территории городского поселения Тутаев</v>
      </c>
      <c r="B239" s="63"/>
      <c r="C239" s="64"/>
      <c r="D239" s="66" t="s">
        <v>231</v>
      </c>
      <c r="E239" s="64"/>
      <c r="F239" s="66"/>
      <c r="G239" s="356">
        <f>G240</f>
        <v>4645657</v>
      </c>
      <c r="H239" s="355">
        <f t="shared" si="76"/>
        <v>2802504.97</v>
      </c>
      <c r="I239" s="663">
        <f t="shared" si="66"/>
        <v>60.325266587696859</v>
      </c>
      <c r="J239" s="472"/>
    </row>
    <row r="240" spans="1:10" s="10" customFormat="1" ht="47.25" x14ac:dyDescent="0.25">
      <c r="A240" s="218" t="str">
        <f>IF(B240&gt;0,VLOOKUP(B240,КВСР!A94:B1259,2),IF(C240&gt;0,VLOOKUP(C240,КФСР!A94:B1606,2),IF(D240&gt;0,VLOOKUP(D240,Программа!A$3:B$4988,2),IF(F240&gt;0,VLOOKUP(F240,КВР!A$1:B$5001,2),IF(E240&gt;0,VLOOKUP(E240,Направление!A$1:B$4610,2))))))</f>
        <v>Обеспечение  мероприятий по поддержке молодых семей в приобретении (строительстве) жилья</v>
      </c>
      <c r="B240" s="63"/>
      <c r="C240" s="64"/>
      <c r="D240" s="66"/>
      <c r="E240" s="253" t="s">
        <v>896</v>
      </c>
      <c r="F240" s="66"/>
      <c r="G240" s="356">
        <f>G241</f>
        <v>4645657</v>
      </c>
      <c r="H240" s="355">
        <f>H241</f>
        <v>2802504.97</v>
      </c>
      <c r="I240" s="663">
        <f t="shared" si="66"/>
        <v>60.325266587696859</v>
      </c>
      <c r="J240" s="472"/>
    </row>
    <row r="241" spans="1:10" s="10" customFormat="1" ht="31.5" x14ac:dyDescent="0.25">
      <c r="A241" s="218" t="str">
        <f>IF(B241&gt;0,VLOOKUP(B241,КВСР!A95:B1260,2),IF(C241&gt;0,VLOOKUP(C241,КФСР!A95:B1607,2),IF(D241&gt;0,VLOOKUP(D241,Программа!A$3:B$4988,2),IF(F241&gt;0,VLOOKUP(F241,КВР!A$1:B$5001,2),IF(E241&gt;0,VLOOKUP(E241,Направление!A$1:B$4610,2))))))</f>
        <v>Социальное обеспечение и иные выплаты населению</v>
      </c>
      <c r="B241" s="63"/>
      <c r="C241" s="64"/>
      <c r="D241" s="66"/>
      <c r="E241" s="64"/>
      <c r="F241" s="66">
        <v>300</v>
      </c>
      <c r="G241" s="367">
        <f>2265138+851019+1529500</f>
        <v>4645657</v>
      </c>
      <c r="H241" s="354">
        <f>1096268.72+609967.38+1096268.87</f>
        <v>2802504.97</v>
      </c>
      <c r="I241" s="664">
        <f t="shared" si="66"/>
        <v>60.325266587696859</v>
      </c>
      <c r="J241" s="472"/>
    </row>
    <row r="242" spans="1:10" s="10" customFormat="1" ht="78.75" x14ac:dyDescent="0.25">
      <c r="A242" s="218" t="str">
        <f>IF(B242&gt;0,VLOOKUP(B242,КВСР!A96:B1261,2),IF(C242&gt;0,VLOOKUP(C242,КФСР!A96:B1608,2),IF(D242&gt;0,VLOOKUP(D242,Программа!A$3:B$4988,2),IF(F242&gt;0,VLOOKUP(F242,КВР!A$1:B$5001,2),IF(E242&gt;0,VLOOKUP(E242,Направление!A$1:B$4610,2))))))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B242" s="63"/>
      <c r="C242" s="64"/>
      <c r="D242" s="66" t="s">
        <v>232</v>
      </c>
      <c r="E242" s="64"/>
      <c r="F242" s="66"/>
      <c r="G242" s="356">
        <f>G243</f>
        <v>270000</v>
      </c>
      <c r="H242" s="355">
        <f>H243</f>
        <v>16629.78</v>
      </c>
      <c r="I242" s="663">
        <f t="shared" si="66"/>
        <v>6.159177777777777</v>
      </c>
      <c r="J242" s="472"/>
    </row>
    <row r="243" spans="1:10" s="10" customFormat="1" ht="63" x14ac:dyDescent="0.25">
      <c r="A243" s="218" t="str">
        <f>IF(B243&gt;0,VLOOKUP(B243,КВСР!A97:B1262,2),IF(C243&gt;0,VLOOKUP(C243,КФСР!A97:B1609,2),IF(D243&gt;0,VLOOKUP(D243,Программа!A$3:B$4988,2),IF(F243&gt;0,VLOOKUP(F243,КВР!A$1:B$5001,2),IF(E243&gt;0,VLOOKUP(E243,Направление!A$1:B$4610,2))))))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B243" s="63"/>
      <c r="C243" s="64"/>
      <c r="D243" s="66" t="s">
        <v>547</v>
      </c>
      <c r="E243" s="64"/>
      <c r="F243" s="66"/>
      <c r="G243" s="356">
        <f>G244+G246</f>
        <v>270000</v>
      </c>
      <c r="H243" s="355">
        <f t="shared" ref="H243" si="77">H244+H246</f>
        <v>16629.78</v>
      </c>
      <c r="I243" s="663">
        <f t="shared" si="66"/>
        <v>6.159177777777777</v>
      </c>
      <c r="J243" s="472"/>
    </row>
    <row r="244" spans="1:10" s="10" customFormat="1" ht="47.25" x14ac:dyDescent="0.25">
      <c r="A244" s="218" t="str">
        <f>IF(B244&gt;0,VLOOKUP(B244,КВСР!A98:B1263,2),IF(C244&gt;0,VLOOKUP(C244,КФСР!A98:B1610,2),IF(D244&gt;0,VLOOKUP(D244,Программа!A$3:B$4988,2),IF(F244&gt;0,VLOOKUP(F244,КВР!A$1:B$5001,2),IF(E244&gt;0,VLOOKUP(E244,Направление!A$1:B$4610,2))))))</f>
        <v>Расходы на обеспечение софинансирования мероприятий в сфере ипотечного кредитования</v>
      </c>
      <c r="B244" s="63"/>
      <c r="C244" s="64"/>
      <c r="D244" s="66"/>
      <c r="E244" s="253">
        <v>21230</v>
      </c>
      <c r="F244" s="66"/>
      <c r="G244" s="356">
        <f>G245</f>
        <v>110000</v>
      </c>
      <c r="H244" s="355">
        <f t="shared" ref="H244" si="78">H245</f>
        <v>4988.9399999999996</v>
      </c>
      <c r="I244" s="663">
        <f t="shared" si="66"/>
        <v>4.5354000000000001</v>
      </c>
      <c r="J244" s="472"/>
    </row>
    <row r="245" spans="1:10" s="10" customFormat="1" ht="31.5" x14ac:dyDescent="0.25">
      <c r="A245" s="218" t="str">
        <f>IF(B245&gt;0,VLOOKUP(B245,КВСР!A99:B1264,2),IF(C245&gt;0,VLOOKUP(C245,КФСР!A99:B1611,2),IF(D245&gt;0,VLOOKUP(D245,Программа!A$3:B$4988,2),IF(F245&gt;0,VLOOKUP(F245,КВР!A$1:B$5001,2),IF(E245&gt;0,VLOOKUP(E245,Направление!A$1:B$4610,2))))))</f>
        <v>Социальное обеспечение и иные выплаты населению</v>
      </c>
      <c r="B245" s="63"/>
      <c r="C245" s="64"/>
      <c r="D245" s="66"/>
      <c r="E245" s="253"/>
      <c r="F245" s="66">
        <v>300</v>
      </c>
      <c r="G245" s="367">
        <v>110000</v>
      </c>
      <c r="H245" s="354">
        <v>4988.9399999999996</v>
      </c>
      <c r="I245" s="664">
        <f t="shared" si="66"/>
        <v>4.5354000000000001</v>
      </c>
      <c r="J245" s="472"/>
    </row>
    <row r="246" spans="1:10" s="10" customFormat="1" ht="63" x14ac:dyDescent="0.25">
      <c r="A246" s="218" t="str">
        <f>IF(B246&gt;0,VLOOKUP(B246,КВСР!A100:B1265,2),IF(C246&gt;0,VLOOKUP(C246,КФСР!A100:B1612,2),IF(D246&gt;0,VLOOKUP(D246,Программа!A$3:B$4988,2),IF(F246&gt;0,VLOOKUP(F246,КВР!A$1:B$5001,2),IF(E246&gt;0,VLOOKUP(E246,Направление!A$1:B$4610,2))))))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B246" s="63"/>
      <c r="C246" s="64"/>
      <c r="D246" s="66"/>
      <c r="E246" s="253">
        <v>71230</v>
      </c>
      <c r="F246" s="66"/>
      <c r="G246" s="356">
        <f>G247</f>
        <v>160000</v>
      </c>
      <c r="H246" s="355">
        <f>H247</f>
        <v>11640.84</v>
      </c>
      <c r="I246" s="663">
        <f t="shared" si="66"/>
        <v>7.2755250000000009</v>
      </c>
      <c r="J246" s="472"/>
    </row>
    <row r="247" spans="1:10" s="10" customFormat="1" ht="31.5" x14ac:dyDescent="0.25">
      <c r="A247" s="218" t="str">
        <f>IF(B247&gt;0,VLOOKUP(B247,КВСР!A101:B1266,2),IF(C247&gt;0,VLOOKUP(C247,КФСР!A101:B1613,2),IF(D247&gt;0,VLOOKUP(D247,Программа!A$3:B$4988,2),IF(F247&gt;0,VLOOKUP(F247,КВР!A$1:B$5001,2),IF(E247&gt;0,VLOOKUP(E247,Направление!A$1:B$4610,2))))))</f>
        <v>Социальное обеспечение и иные выплаты населению</v>
      </c>
      <c r="B247" s="63"/>
      <c r="C247" s="64"/>
      <c r="D247" s="66"/>
      <c r="E247" s="64"/>
      <c r="F247" s="66">
        <v>300</v>
      </c>
      <c r="G247" s="367">
        <v>160000</v>
      </c>
      <c r="H247" s="354">
        <v>11640.84</v>
      </c>
      <c r="I247" s="664">
        <f t="shared" si="66"/>
        <v>7.2755250000000009</v>
      </c>
      <c r="J247" s="472"/>
    </row>
    <row r="248" spans="1:10" s="138" customFormat="1" x14ac:dyDescent="0.25">
      <c r="A248" s="219" t="str">
        <f>IF(B248&gt;0,VLOOKUP(B248,КВСР!A102:B1267,2),IF(C248&gt;0,VLOOKUP(C248,КФСР!A102:B1614,2),IF(D248&gt;0,VLOOKUP(D248,Программа!A$3:B$4988,2),IF(F248&gt;0,VLOOKUP(F248,КВР!A$1:B$5001,2),IF(E248&gt;0,VLOOKUP(E248,Направление!A$1:B$4610,2))))))</f>
        <v>Массовый спорт</v>
      </c>
      <c r="B248" s="67"/>
      <c r="C248" s="68">
        <v>1102</v>
      </c>
      <c r="D248" s="70"/>
      <c r="E248" s="68"/>
      <c r="F248" s="70"/>
      <c r="G248" s="382">
        <f>G249</f>
        <v>350000</v>
      </c>
      <c r="H248" s="379">
        <f t="shared" ref="H248:H250" si="79">H249</f>
        <v>58421.69</v>
      </c>
      <c r="I248" s="647">
        <f t="shared" si="66"/>
        <v>16.69191142857143</v>
      </c>
      <c r="J248" s="473"/>
    </row>
    <row r="249" spans="1:10" s="138" customFormat="1" x14ac:dyDescent="0.25">
      <c r="A249" s="217" t="str">
        <f>IF(B249&gt;0,VLOOKUP(B249,КВСР!A103:B1268,2),IF(C249&gt;0,VLOOKUP(C249,КФСР!A103:B1615,2),IF(D249&gt;0,VLOOKUP(D249,Программа!A$3:B$4988,2),IF(F249&gt;0,VLOOKUP(F249,КВР!A$1:B$5001,2),IF(E249&gt;0,VLOOKUP(E249,Направление!A$1:B$4610,2))))))</f>
        <v>Непрограммные расходы бюджета</v>
      </c>
      <c r="B249" s="134"/>
      <c r="C249" s="135"/>
      <c r="D249" s="137" t="s">
        <v>548</v>
      </c>
      <c r="E249" s="135"/>
      <c r="F249" s="137"/>
      <c r="G249" s="383">
        <f>G250</f>
        <v>350000</v>
      </c>
      <c r="H249" s="380">
        <f t="shared" si="79"/>
        <v>58421.69</v>
      </c>
      <c r="I249" s="648">
        <f t="shared" si="66"/>
        <v>16.69191142857143</v>
      </c>
      <c r="J249" s="473"/>
    </row>
    <row r="250" spans="1:10" s="10" customFormat="1" ht="47.25" x14ac:dyDescent="0.25">
      <c r="A250" s="218" t="str">
        <f>IF(B250&gt;0,VLOOKUP(B250,КВСР!A104:B1269,2),IF(C250&gt;0,VLOOKUP(C250,КФСР!A104:B1616,2),IF(D250&gt;0,VLOOKUP(D250,Программа!A$3:B$4988,2),IF(F250&gt;0,VLOOKUP(F250,КВР!A$1:B$5001,2),IF(E250&gt;0,VLOOKUP(E250,Направление!A$1:B$4610,2))))))</f>
        <v>Межбюджетные трансферты на обеспечение  физкультурно-спортивных мероприятий</v>
      </c>
      <c r="B250" s="63"/>
      <c r="C250" s="64"/>
      <c r="D250" s="66"/>
      <c r="E250" s="64">
        <v>29226</v>
      </c>
      <c r="F250" s="66"/>
      <c r="G250" s="356">
        <f>G251</f>
        <v>350000</v>
      </c>
      <c r="H250" s="355">
        <f t="shared" si="79"/>
        <v>58421.69</v>
      </c>
      <c r="I250" s="663">
        <f t="shared" si="66"/>
        <v>16.69191142857143</v>
      </c>
      <c r="J250" s="472"/>
    </row>
    <row r="251" spans="1:10" s="10" customFormat="1" x14ac:dyDescent="0.25">
      <c r="A251" s="218" t="str">
        <f>IF(B251&gt;0,VLOOKUP(B251,КВСР!A105:B1270,2),IF(C251&gt;0,VLOOKUP(C251,КФСР!A105:B1617,2),IF(D251&gt;0,VLOOKUP(D251,Программа!A$3:B$4988,2),IF(F251&gt;0,VLOOKUP(F251,КВР!A$1:B$5001,2),IF(E251&gt;0,VLOOKUP(E251,Направление!A$1:B$4610,2))))))</f>
        <v xml:space="preserve"> Межбюджетные трансферты</v>
      </c>
      <c r="B251" s="63"/>
      <c r="C251" s="64"/>
      <c r="D251" s="66"/>
      <c r="E251" s="64"/>
      <c r="F251" s="66">
        <v>500</v>
      </c>
      <c r="G251" s="367">
        <v>350000</v>
      </c>
      <c r="H251" s="354">
        <v>58421.69</v>
      </c>
      <c r="I251" s="664">
        <f t="shared" si="66"/>
        <v>16.69191142857143</v>
      </c>
      <c r="J251" s="472"/>
    </row>
    <row r="252" spans="1:10" s="10" customFormat="1" ht="31.5" x14ac:dyDescent="0.25">
      <c r="A252" s="219" t="str">
        <f>IF(B252&gt;0,VLOOKUP(B252,КВСР!A100:B1265,2),IF(C252&gt;0,VLOOKUP(C252,КФСР!A100:B1612,2),IF(D252&gt;0,VLOOKUP(D252,Программа!A$3:B$4988,2),IF(F252&gt;0,VLOOKUP(F252,КВР!A$1:B$5001,2),IF(E252&gt;0,VLOOKUP(E252,Направление!A$1:B$4610,2))))))</f>
        <v>Обслуживание государственного (муниципального) внутреннего долга</v>
      </c>
      <c r="B252" s="67"/>
      <c r="C252" s="68">
        <v>1301</v>
      </c>
      <c r="D252" s="70"/>
      <c r="E252" s="68"/>
      <c r="F252" s="70"/>
      <c r="G252" s="382">
        <f>G253</f>
        <v>1340000</v>
      </c>
      <c r="H252" s="379">
        <f t="shared" ref="H252:H253" si="80">H253</f>
        <v>98930.14</v>
      </c>
      <c r="I252" s="647">
        <f t="shared" si="66"/>
        <v>7.3828462686567162</v>
      </c>
      <c r="J252" s="472"/>
    </row>
    <row r="253" spans="1:10" s="138" customFormat="1" x14ac:dyDescent="0.25">
      <c r="A253" s="217" t="str">
        <f>IF(B253&gt;0,VLOOKUP(B253,КВСР!A101:B1266,2),IF(C253&gt;0,VLOOKUP(C253,КФСР!A101:B1613,2),IF(D253&gt;0,VLOOKUP(D253,Программа!A$3:B$4988,2),IF(F253&gt;0,VLOOKUP(F253,КВР!A$1:B$5001,2),IF(E253&gt;0,VLOOKUP(E253,Направление!A$1:B$4610,2))))))</f>
        <v>Непрограммные расходы бюджета</v>
      </c>
      <c r="B253" s="134"/>
      <c r="C253" s="135"/>
      <c r="D253" s="137" t="s">
        <v>548</v>
      </c>
      <c r="E253" s="135"/>
      <c r="F253" s="137"/>
      <c r="G253" s="383">
        <f>G254</f>
        <v>1340000</v>
      </c>
      <c r="H253" s="380">
        <f t="shared" si="80"/>
        <v>98930.14</v>
      </c>
      <c r="I253" s="648">
        <f t="shared" si="66"/>
        <v>7.3828462686567162</v>
      </c>
      <c r="J253" s="473"/>
    </row>
    <row r="254" spans="1:10" s="10" customFormat="1" ht="31.5" x14ac:dyDescent="0.25">
      <c r="A254" s="218" t="str">
        <f>IF(B254&gt;0,VLOOKUP(B254,КВСР!A102:B1267,2),IF(C254&gt;0,VLOOKUP(C254,КФСР!A102:B1614,2),IF(D254&gt;0,VLOOKUP(D254,Программа!A$3:B$4988,2),IF(F254&gt;0,VLOOKUP(F254,КВР!A$1:B$5001,2),IF(E254&gt;0,VLOOKUP(E254,Направление!A$1:B$4610,2))))))</f>
        <v>Обслуживание внутренних долговых обязательств</v>
      </c>
      <c r="B254" s="63"/>
      <c r="C254" s="64"/>
      <c r="D254" s="66"/>
      <c r="E254" s="64">
        <v>20050</v>
      </c>
      <c r="F254" s="66"/>
      <c r="G254" s="356">
        <f>G255</f>
        <v>1340000</v>
      </c>
      <c r="H254" s="355">
        <f>H255</f>
        <v>98930.14</v>
      </c>
      <c r="I254" s="663">
        <f t="shared" si="66"/>
        <v>7.3828462686567162</v>
      </c>
      <c r="J254" s="472"/>
    </row>
    <row r="255" spans="1:10" s="10" customFormat="1" ht="31.5" x14ac:dyDescent="0.25">
      <c r="A255" s="218" t="str">
        <f>IF(B255&gt;0,VLOOKUP(B255,КВСР!A103:B1268,2),IF(C255&gt;0,VLOOKUP(C255,КФСР!A103:B1615,2),IF(D255&gt;0,VLOOKUP(D255,Программа!A$3:B$4988,2),IF(F255&gt;0,VLOOKUP(F255,КВР!A$1:B$5001,2),IF(E255&gt;0,VLOOKUP(E255,Направление!A$1:B$4610,2))))))</f>
        <v>Обслуживание государственного долга Российской Федерации</v>
      </c>
      <c r="B255" s="63"/>
      <c r="C255" s="64"/>
      <c r="D255" s="66"/>
      <c r="E255" s="64"/>
      <c r="F255" s="66">
        <v>700</v>
      </c>
      <c r="G255" s="367">
        <v>1340000</v>
      </c>
      <c r="H255" s="354">
        <v>98930.14</v>
      </c>
      <c r="I255" s="664">
        <f t="shared" si="66"/>
        <v>7.3828462686567162</v>
      </c>
      <c r="J255" s="472"/>
    </row>
    <row r="256" spans="1:10" s="10" customFormat="1" ht="31.5" x14ac:dyDescent="0.25">
      <c r="A256" s="215" t="str">
        <f>IF(B256&gt;0,VLOOKUP(B256,КВСР!A95:B1260,2),IF(C256&gt;0,VLOOKUP(C256,КФСР!A95:B1607,2),IF(D256&gt;0,VLOOKUP(D256,Программа!A$3:B$4988,2),IF(F256&gt;0,VLOOKUP(F256,КВР!A$1:B$5001,2),IF(E256&gt;0,VLOOKUP(E256,Направление!A$1:B$4610,2))))))</f>
        <v>Муниципальный Совет городского поселения Тутаев</v>
      </c>
      <c r="B256" s="120">
        <v>993</v>
      </c>
      <c r="C256" s="124"/>
      <c r="D256" s="125"/>
      <c r="E256" s="124"/>
      <c r="F256" s="125"/>
      <c r="G256" s="395">
        <v>1024716</v>
      </c>
      <c r="H256" s="395">
        <f t="shared" ref="H256:H259" si="81">H257</f>
        <v>414354.88</v>
      </c>
      <c r="I256" s="670">
        <f t="shared" si="66"/>
        <v>40.436070091615626</v>
      </c>
      <c r="J256" s="472"/>
    </row>
    <row r="257" spans="1:10" s="10" customFormat="1" ht="78.75" x14ac:dyDescent="0.25">
      <c r="A257" s="219" t="str">
        <f>IF(B257&gt;0,VLOOKUP(B257,КВСР!A106:B1271,2),IF(C257&gt;0,VLOOKUP(C257,КФСР!A106:B1618,2),IF(D257&gt;0,VLOOKUP(D257,Программа!A$3:B$4988,2),IF(F257&gt;0,VLOOKUP(F257,КВР!A$1:B$5001,2),IF(E257&gt;0,VLOOKUP(E257,Направление!A$1:B$4610,2))))))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257" s="67"/>
      <c r="C257" s="68">
        <v>103</v>
      </c>
      <c r="D257" s="69"/>
      <c r="E257" s="68"/>
      <c r="F257" s="70"/>
      <c r="G257" s="451">
        <f>G258</f>
        <v>1024716</v>
      </c>
      <c r="H257" s="396">
        <f t="shared" si="81"/>
        <v>414354.88</v>
      </c>
      <c r="I257" s="671">
        <f t="shared" si="66"/>
        <v>40.436070091615626</v>
      </c>
      <c r="J257" s="472"/>
    </row>
    <row r="258" spans="1:10" s="138" customFormat="1" x14ac:dyDescent="0.25">
      <c r="A258" s="217" t="str">
        <f>IF(B258&gt;0,VLOOKUP(B258,КВСР!A107:B1272,2),IF(C258&gt;0,VLOOKUP(C258,КФСР!A107:B1619,2),IF(D258&gt;0,VLOOKUP(D258,Программа!A$3:B$4988,2),IF(F258&gt;0,VLOOKUP(F258,КВР!A$1:B$5001,2),IF(E258&gt;0,VLOOKUP(E258,Направление!A$1:B$4610,2))))))</f>
        <v>Непрограммные расходы бюджета</v>
      </c>
      <c r="B258" s="134"/>
      <c r="C258" s="135"/>
      <c r="D258" s="136" t="s">
        <v>548</v>
      </c>
      <c r="E258" s="135"/>
      <c r="F258" s="137"/>
      <c r="G258" s="452">
        <f>G259</f>
        <v>1024716</v>
      </c>
      <c r="H258" s="397">
        <f t="shared" si="81"/>
        <v>414354.88</v>
      </c>
      <c r="I258" s="672">
        <f t="shared" si="66"/>
        <v>40.436070091615626</v>
      </c>
      <c r="J258" s="473"/>
    </row>
    <row r="259" spans="1:10" s="10" customFormat="1" ht="47.25" x14ac:dyDescent="0.25">
      <c r="A259" s="218" t="str">
        <f>IF(B259&gt;0,VLOOKUP(B259,КВСР!A108:B1273,2),IF(C259&gt;0,VLOOKUP(C259,КФСР!A108:B1620,2),IF(D259&gt;0,VLOOKUP(D259,Программа!A$3:B$4988,2),IF(F259&gt;0,VLOOKUP(F259,КВР!A$1:B$5001,2),IF(E259&gt;0,VLOOKUP(E259,Направление!A$1:B$4610,2))))))</f>
        <v>Содержание Председателя Муниципального Совета городского поселения Тутаев</v>
      </c>
      <c r="B259" s="63"/>
      <c r="C259" s="64"/>
      <c r="D259" s="65"/>
      <c r="E259" s="64">
        <v>20010</v>
      </c>
      <c r="F259" s="66"/>
      <c r="G259" s="453">
        <f>G260</f>
        <v>1024716</v>
      </c>
      <c r="H259" s="398">
        <f t="shared" si="81"/>
        <v>414354.88</v>
      </c>
      <c r="I259" s="673">
        <f t="shared" si="66"/>
        <v>40.436070091615626</v>
      </c>
      <c r="J259" s="472"/>
    </row>
    <row r="260" spans="1:10" s="10" customFormat="1" ht="126" x14ac:dyDescent="0.25">
      <c r="A260" s="218" t="str">
        <f>IF(B260&gt;0,VLOOKUP(B260,КВСР!A109:B1274,2),IF(C260&gt;0,VLOOKUP(C260,КФСР!A109:B1621,2),IF(D260&gt;0,VLOOKUP(D260,Программа!A$3:B$4988,2),IF(F260&gt;0,VLOOKUP(F260,КВР!A$1:B$5001,2),IF(E260&gt;0,VLOOKUP(E260,Направление!A$1:B$4610,2))))))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0" s="63"/>
      <c r="C260" s="64"/>
      <c r="D260" s="65"/>
      <c r="E260" s="64"/>
      <c r="F260" s="66">
        <v>100</v>
      </c>
      <c r="G260" s="367">
        <f>787032+237684</f>
        <v>1024716</v>
      </c>
      <c r="H260" s="354">
        <f>324507.6+89847.28</f>
        <v>414354.88</v>
      </c>
      <c r="I260" s="664">
        <f t="shared" si="66"/>
        <v>40.436070091615626</v>
      </c>
      <c r="J260" s="472"/>
    </row>
    <row r="261" spans="1:10" x14ac:dyDescent="0.25">
      <c r="A261" s="223" t="s">
        <v>62</v>
      </c>
      <c r="B261" s="126"/>
      <c r="C261" s="126"/>
      <c r="D261" s="127"/>
      <c r="E261" s="128"/>
      <c r="F261" s="126"/>
      <c r="G261" s="399">
        <f>G256+G10</f>
        <v>511812034</v>
      </c>
      <c r="H261" s="399">
        <f>H256+H10</f>
        <v>111044238.74999999</v>
      </c>
      <c r="I261" s="674">
        <f t="shared" si="66"/>
        <v>21.696293047693363</v>
      </c>
    </row>
  </sheetData>
  <autoFilter ref="F1:F261" xr:uid="{00000000-0009-0000-0000-00000A000000}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70866141732283472" right="0.70866141732283472" top="0.74803149606299213" bottom="0.74803149606299213" header="0.51181102362204722" footer="0.51181102362204722"/>
  <pageSetup paperSize="9" scale="85" fitToHeight="15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198"/>
  <sheetViews>
    <sheetView showGridLines="0" view="pageBreakPreview" topLeftCell="A120" zoomScaleSheetLayoutView="100" workbookViewId="0">
      <selection activeCell="L163" sqref="L163"/>
    </sheetView>
  </sheetViews>
  <sheetFormatPr defaultColWidth="9.140625" defaultRowHeight="12.75" x14ac:dyDescent="0.2"/>
  <cols>
    <col min="1" max="1" width="40.5703125" style="278" customWidth="1"/>
    <col min="2" max="2" width="7.5703125" style="279" customWidth="1"/>
    <col min="3" max="3" width="6.85546875" style="279" customWidth="1"/>
    <col min="4" max="4" width="12" style="280" customWidth="1"/>
    <col min="5" max="5" width="7.85546875" style="281" bestFit="1" customWidth="1"/>
    <col min="6" max="6" width="11.7109375" style="279" customWidth="1"/>
    <col min="7" max="7" width="17.42578125" style="277" hidden="1" customWidth="1"/>
    <col min="8" max="8" width="17.42578125" style="279" hidden="1" customWidth="1"/>
    <col min="9" max="9" width="17.42578125" style="279" customWidth="1"/>
    <col min="10" max="10" width="17.42578125" style="277" hidden="1" customWidth="1"/>
    <col min="11" max="11" width="17.42578125" style="268" hidden="1" customWidth="1"/>
    <col min="12" max="14" width="17.42578125" style="268" customWidth="1"/>
    <col min="15" max="16384" width="9.140625" style="268"/>
  </cols>
  <sheetData>
    <row r="1" spans="1:12" x14ac:dyDescent="0.2">
      <c r="A1" s="785" t="s">
        <v>198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</row>
    <row r="2" spans="1:12" x14ac:dyDescent="0.2">
      <c r="A2" s="785" t="s">
        <v>533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</row>
    <row r="3" spans="1:12" x14ac:dyDescent="0.2">
      <c r="A3" s="785" t="s">
        <v>525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</row>
    <row r="4" spans="1:12" s="269" customFormat="1" x14ac:dyDescent="0.2">
      <c r="A4" s="786" t="s">
        <v>1023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</row>
    <row r="5" spans="1:12" x14ac:dyDescent="0.2">
      <c r="A5" s="282"/>
      <c r="B5" s="283"/>
      <c r="C5" s="283"/>
      <c r="D5" s="275"/>
      <c r="E5" s="276"/>
      <c r="F5" s="283"/>
      <c r="G5" s="788"/>
      <c r="H5" s="788"/>
      <c r="I5" s="788"/>
      <c r="J5" s="788"/>
      <c r="K5" s="788"/>
      <c r="L5" s="788"/>
    </row>
    <row r="6" spans="1:12" x14ac:dyDescent="0.2">
      <c r="A6" s="787" t="s">
        <v>993</v>
      </c>
      <c r="B6" s="787"/>
      <c r="C6" s="787"/>
      <c r="D6" s="787"/>
      <c r="E6" s="787"/>
      <c r="F6" s="787"/>
      <c r="G6" s="787"/>
      <c r="H6" s="787"/>
      <c r="I6" s="787"/>
      <c r="J6" s="787"/>
      <c r="K6" s="787"/>
      <c r="L6" s="787"/>
    </row>
    <row r="7" spans="1:12" x14ac:dyDescent="0.2">
      <c r="A7" s="284"/>
      <c r="B7" s="283"/>
      <c r="C7" s="283"/>
      <c r="D7" s="275"/>
      <c r="E7" s="276"/>
      <c r="F7" s="283"/>
      <c r="G7" s="780"/>
      <c r="H7" s="780"/>
      <c r="I7" s="780"/>
      <c r="J7" s="780"/>
      <c r="K7" s="780"/>
      <c r="L7" s="780"/>
    </row>
    <row r="8" spans="1:12" x14ac:dyDescent="0.2">
      <c r="A8" s="782" t="s">
        <v>69</v>
      </c>
      <c r="B8" s="783" t="s">
        <v>204</v>
      </c>
      <c r="C8" s="783" t="s">
        <v>205</v>
      </c>
      <c r="D8" s="784" t="s">
        <v>206</v>
      </c>
      <c r="E8" s="784"/>
      <c r="F8" s="783" t="s">
        <v>207</v>
      </c>
      <c r="G8" s="781" t="s">
        <v>712</v>
      </c>
      <c r="H8" s="781" t="s">
        <v>995</v>
      </c>
      <c r="I8" s="782" t="s">
        <v>813</v>
      </c>
      <c r="J8" s="781" t="s">
        <v>813</v>
      </c>
      <c r="K8" s="781" t="s">
        <v>996</v>
      </c>
      <c r="L8" s="782" t="s">
        <v>948</v>
      </c>
    </row>
    <row r="9" spans="1:12" ht="27" customHeight="1" x14ac:dyDescent="0.2">
      <c r="A9" s="782"/>
      <c r="B9" s="783"/>
      <c r="C9" s="783"/>
      <c r="D9" s="270" t="s">
        <v>208</v>
      </c>
      <c r="E9" s="271" t="s">
        <v>209</v>
      </c>
      <c r="F9" s="783"/>
      <c r="G9" s="781"/>
      <c r="H9" s="781"/>
      <c r="I9" s="782"/>
      <c r="J9" s="781"/>
      <c r="K9" s="781"/>
      <c r="L9" s="782"/>
    </row>
    <row r="10" spans="1:12" ht="27" x14ac:dyDescent="0.2">
      <c r="A10" s="285" t="str">
        <f>IF(B10&gt;0,VLOOKUP(B10,КВСР!A1:B1166,2),IF(C10&gt;0,VLOOKUP(C10,КФСР!A1:B1513,2),IF(D10&gt;0,VLOOKUP(D10,Программа!A$3:B$4988,2),IF(F10&gt;0,VLOOKUP(F10,КВР!A$1:B$5001,2),IF(E10&gt;0,VLOOKUP(E10,Направление!A$1:B$4610,2))))))</f>
        <v>Администрация Тутаевского муниципального района</v>
      </c>
      <c r="B10" s="286">
        <v>950</v>
      </c>
      <c r="C10" s="287"/>
      <c r="D10" s="288"/>
      <c r="E10" s="287"/>
      <c r="F10" s="289"/>
      <c r="G10" s="290">
        <v>175041243</v>
      </c>
      <c r="H10" s="290">
        <f>H11+H15+H46+H57+H61+H67+H95+H99+H125+H136+H161+H165+H169+H183+H179+H157</f>
        <v>0</v>
      </c>
      <c r="I10" s="290">
        <f>I11+I15+I46+I57+I61+I67+I95+I99+I125+I136+I161+I165+I169+I183+I179+I157</f>
        <v>175041243</v>
      </c>
      <c r="J10" s="290">
        <v>171245631</v>
      </c>
      <c r="K10" s="290">
        <f>K11+K15+K46+K57+K61+K67+K95+K99+K125+K136+K161+K165+K169+K183+K179+K157</f>
        <v>0</v>
      </c>
      <c r="L10" s="290">
        <f>L11+L15+L46+L57+L61+L67+L95+L99+L125+L136+L161+L165+L169+L183+L179+L157</f>
        <v>171245631</v>
      </c>
    </row>
    <row r="11" spans="1:12" ht="38.25" x14ac:dyDescent="0.2">
      <c r="A11" s="291" t="str">
        <f>IF(B11&gt;0,VLOOKUP(B11,КВСР!A2:B1167,2),IF(C11&gt;0,VLOOKUP(C11,КФСР!A2:B1514,2),IF(D11&gt;0,VLOOKUP(D11,Программа!A$3:B$4988,2),IF(F11&gt;0,VLOOKUP(F11,КВР!A$1:B$5001,2),IF(E11&gt;0,VLOOKUP(E11,Направление!A$1:B$4610,2))))))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" s="292"/>
      <c r="C11" s="293">
        <v>106</v>
      </c>
      <c r="D11" s="294"/>
      <c r="E11" s="295"/>
      <c r="F11" s="296"/>
      <c r="G11" s="297">
        <v>53095</v>
      </c>
      <c r="H11" s="297">
        <f t="shared" ref="H11:I13" si="0">H12</f>
        <v>0</v>
      </c>
      <c r="I11" s="297">
        <f t="shared" si="0"/>
        <v>53095</v>
      </c>
      <c r="J11" s="297">
        <v>53095</v>
      </c>
      <c r="K11" s="297">
        <f t="shared" ref="K11:L13" si="1">K12</f>
        <v>0</v>
      </c>
      <c r="L11" s="297">
        <f t="shared" si="1"/>
        <v>53095</v>
      </c>
    </row>
    <row r="12" spans="1:12" x14ac:dyDescent="0.2">
      <c r="A12" s="298" t="str">
        <f>IF(B12&gt;0,VLOOKUP(B12,КВСР!A3:B1168,2),IF(C12&gt;0,VLOOKUP(C12,КФСР!A3:B1515,2),IF(D12&gt;0,VLOOKUP(D12,Программа!A$3:B$4988,2),IF(F12&gt;0,VLOOKUP(F12,КВР!A$1:B$5001,2),IF(E12&gt;0,VLOOKUP(E12,Направление!A$1:B$4610,2))))))</f>
        <v>Непрограммные расходы бюджета</v>
      </c>
      <c r="B12" s="299"/>
      <c r="C12" s="300"/>
      <c r="D12" s="301" t="s">
        <v>548</v>
      </c>
      <c r="E12" s="300"/>
      <c r="F12" s="301"/>
      <c r="G12" s="302">
        <v>53095</v>
      </c>
      <c r="H12" s="302">
        <f t="shared" si="0"/>
        <v>0</v>
      </c>
      <c r="I12" s="302">
        <f t="shared" si="0"/>
        <v>53095</v>
      </c>
      <c r="J12" s="302">
        <v>53095</v>
      </c>
      <c r="K12" s="302">
        <f t="shared" si="1"/>
        <v>0</v>
      </c>
      <c r="L12" s="302">
        <f t="shared" si="1"/>
        <v>53095</v>
      </c>
    </row>
    <row r="13" spans="1:12" ht="38.25" x14ac:dyDescent="0.2">
      <c r="A13" s="303" t="str">
        <f>IF(B13&gt;0,VLOOKUP(B13,КВСР!A4:B1169,2),IF(C13&gt;0,VLOOKUP(C13,КФСР!A4:B1516,2),IF(D13&gt;0,VLOOKUP(D13,Программа!A$3:B$4988,2),IF(F13&gt;0,VLOOKUP(F13,КВР!A$1:B$5001,2),IF(E13&gt;0,VLOOKUP(E13,Направление!A$1:B$4610,2))))))</f>
        <v>Межбюджетные трансферты на обеспечение мероприятий по осуществлению внешнего муниципального контроля</v>
      </c>
      <c r="B13" s="304"/>
      <c r="C13" s="295"/>
      <c r="D13" s="294"/>
      <c r="E13" s="295">
        <v>29386</v>
      </c>
      <c r="F13" s="305"/>
      <c r="G13" s="306">
        <v>53095</v>
      </c>
      <c r="H13" s="306">
        <f t="shared" si="0"/>
        <v>0</v>
      </c>
      <c r="I13" s="306">
        <f t="shared" si="0"/>
        <v>53095</v>
      </c>
      <c r="J13" s="306">
        <v>53095</v>
      </c>
      <c r="K13" s="306">
        <f t="shared" si="1"/>
        <v>0</v>
      </c>
      <c r="L13" s="306">
        <f t="shared" si="1"/>
        <v>53095</v>
      </c>
    </row>
    <row r="14" spans="1:12" x14ac:dyDescent="0.2">
      <c r="A14" s="303" t="str">
        <f>IF(B14&gt;0,VLOOKUP(B14,КВСР!A5:B1170,2),IF(C14&gt;0,VLOOKUP(C14,КФСР!A5:B1517,2),IF(D14&gt;0,VLOOKUP(D14,Программа!A$3:B$4988,2),IF(F14&gt;0,VLOOKUP(F14,КВР!A$1:B$5001,2),IF(E14&gt;0,VLOOKUP(E14,Направление!A$1:B$4610,2))))))</f>
        <v xml:space="preserve"> Межбюджетные трансферты</v>
      </c>
      <c r="B14" s="304"/>
      <c r="C14" s="295"/>
      <c r="D14" s="294"/>
      <c r="E14" s="295"/>
      <c r="F14" s="305">
        <v>500</v>
      </c>
      <c r="G14" s="307">
        <v>53095</v>
      </c>
      <c r="H14" s="307"/>
      <c r="I14" s="308">
        <f>H14+G14</f>
        <v>53095</v>
      </c>
      <c r="J14" s="307">
        <v>53095</v>
      </c>
      <c r="K14" s="307"/>
      <c r="L14" s="308">
        <f>J14+K14</f>
        <v>53095</v>
      </c>
    </row>
    <row r="15" spans="1:12" x14ac:dyDescent="0.2">
      <c r="A15" s="291" t="str">
        <f>IF(B15&gt;0,VLOOKUP(B15,КВСР!A6:B1171,2),IF(C15&gt;0,VLOOKUP(C15,КФСР!A6:B1518,2),IF(D15&gt;0,VLOOKUP(D15,Программа!A$3:B$4988,2),IF(F15&gt;0,VLOOKUP(F15,КВР!A$1:B$5001,2),IF(E15&gt;0,VLOOKUP(E15,Направление!A$1:B$4610,2))))))</f>
        <v>Другие общегосударственные вопросы</v>
      </c>
      <c r="B15" s="292"/>
      <c r="C15" s="293">
        <v>113</v>
      </c>
      <c r="D15" s="294"/>
      <c r="E15" s="295"/>
      <c r="F15" s="296"/>
      <c r="G15" s="297">
        <v>24131314</v>
      </c>
      <c r="H15" s="297">
        <f t="shared" ref="H15:K15" si="2">H27+H16</f>
        <v>-1600000</v>
      </c>
      <c r="I15" s="297">
        <f t="shared" si="2"/>
        <v>22531314</v>
      </c>
      <c r="J15" s="297">
        <v>17236051</v>
      </c>
      <c r="K15" s="297">
        <f t="shared" si="2"/>
        <v>0</v>
      </c>
      <c r="L15" s="297">
        <f>L27+L16</f>
        <v>17236051</v>
      </c>
    </row>
    <row r="16" spans="1:12" x14ac:dyDescent="0.2">
      <c r="A16" s="298" t="str">
        <f>IF(B16&gt;0,VLOOKUP(B16,КВСР!A7:B1172,2),IF(C16&gt;0,VLOOKUP(C16,КФСР!A7:B1519,2),IF(D16&gt;0,VLOOKUP(D16,Программа!A$3:B$4988,2),IF(F16&gt;0,VLOOKUP(F16,КВР!A$1:B$5001,2),IF(E16&gt;0,VLOOKUP(E16,Направление!A$1:B$4610,2))))))</f>
        <v>Программные расходы бюджета</v>
      </c>
      <c r="B16" s="299"/>
      <c r="C16" s="300"/>
      <c r="D16" s="301" t="s">
        <v>673</v>
      </c>
      <c r="E16" s="300"/>
      <c r="F16" s="301"/>
      <c r="G16" s="302">
        <v>5445000</v>
      </c>
      <c r="H16" s="302">
        <f t="shared" ref="H16:L16" si="3">H17</f>
        <v>0</v>
      </c>
      <c r="I16" s="302">
        <f t="shared" si="3"/>
        <v>5445000</v>
      </c>
      <c r="J16" s="302">
        <v>87000</v>
      </c>
      <c r="K16" s="302">
        <f t="shared" si="3"/>
        <v>0</v>
      </c>
      <c r="L16" s="302">
        <f t="shared" si="3"/>
        <v>87000</v>
      </c>
    </row>
    <row r="17" spans="1:12" ht="51" x14ac:dyDescent="0.2">
      <c r="A17" s="303" t="str">
        <f>IF(B17&gt;0,VLOOKUP(B17,КВСР!A8:B1173,2),IF(C17&gt;0,VLOOKUP(C17,КФСР!A8:B1520,2),IF(D17&gt;0,VLOOKUP(D17,Программа!A$3:B$4988,2),IF(F17&gt;0,VLOOKUP(F17,КВР!A$1:B$5001,2),IF(E17&gt;0,VLOOKUP(E17,Направление!A$1:B$4610,2))))))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B17" s="304"/>
      <c r="C17" s="295"/>
      <c r="D17" s="294" t="s">
        <v>719</v>
      </c>
      <c r="E17" s="295"/>
      <c r="F17" s="305"/>
      <c r="G17" s="309">
        <v>5445000</v>
      </c>
      <c r="H17" s="309">
        <f>H18</f>
        <v>0</v>
      </c>
      <c r="I17" s="309">
        <f>I18+I21+I24</f>
        <v>5445000</v>
      </c>
      <c r="J17" s="309">
        <v>87000</v>
      </c>
      <c r="K17" s="309">
        <f t="shared" ref="K17" si="4">K21+K24</f>
        <v>0</v>
      </c>
      <c r="L17" s="309">
        <f t="shared" ref="L17" si="5">L21+L24</f>
        <v>87000</v>
      </c>
    </row>
    <row r="18" spans="1:12" ht="25.5" x14ac:dyDescent="0.2">
      <c r="A18" s="303" t="str">
        <f>IF(B18&gt;0,VLOOKUP(B18,КВСР!A9:B1174,2),IF(C18&gt;0,VLOOKUP(C18,КФСР!A9:B1521,2),IF(D18&gt;0,VLOOKUP(D18,Программа!A$3:B$4988,2),IF(F18&gt;0,VLOOKUP(F18,КВР!A$1:B$5001,2),IF(E18&gt;0,VLOOKUP(E18,Направление!A$1:B$4610,2))))))</f>
        <v>Разработка, согласование, утверждение проекта зон охраны объектов культурного наследия</v>
      </c>
      <c r="B18" s="304"/>
      <c r="C18" s="295"/>
      <c r="D18" s="294" t="s">
        <v>720</v>
      </c>
      <c r="E18" s="295"/>
      <c r="F18" s="305"/>
      <c r="G18" s="309">
        <v>5350000</v>
      </c>
      <c r="H18" s="309">
        <f t="shared" ref="H18:I18" si="6">H19</f>
        <v>0</v>
      </c>
      <c r="I18" s="309">
        <f t="shared" si="6"/>
        <v>5350000</v>
      </c>
      <c r="J18" s="309"/>
      <c r="K18" s="309"/>
      <c r="L18" s="309">
        <f>L19</f>
        <v>0</v>
      </c>
    </row>
    <row r="19" spans="1:12" ht="51" x14ac:dyDescent="0.2">
      <c r="A19" s="303" t="str">
        <f>IF(B19&gt;0,VLOOKUP(B19,КВСР!A10:B1175,2),IF(C19&gt;0,VLOOKUP(C19,КФСР!A10:B1522,2),IF(D19&gt;0,VLOOKUP(D19,Программа!A$3:B$4988,2),IF(F19&gt;0,VLOOKUP(F19,КВР!A$1:B$5001,2),IF(E19&gt;0,VLOOKUP(E19,Направление!A$1:B$4610,2))))))</f>
        <v>Обеспечение мероприятий в области сохранения и восстановления исторического облика г. Тутаев, создание зон охраны объектов культурного наследия</v>
      </c>
      <c r="B19" s="304"/>
      <c r="C19" s="295"/>
      <c r="D19" s="294"/>
      <c r="E19" s="295">
        <v>20230</v>
      </c>
      <c r="F19" s="305"/>
      <c r="G19" s="309">
        <v>5350000</v>
      </c>
      <c r="H19" s="309">
        <f t="shared" ref="H19:I19" si="7">H20</f>
        <v>0</v>
      </c>
      <c r="I19" s="309">
        <f t="shared" si="7"/>
        <v>5350000</v>
      </c>
      <c r="J19" s="309"/>
      <c r="K19" s="309"/>
      <c r="L19" s="309">
        <f>L20</f>
        <v>0</v>
      </c>
    </row>
    <row r="20" spans="1:12" x14ac:dyDescent="0.2">
      <c r="A20" s="303"/>
      <c r="B20" s="304"/>
      <c r="C20" s="295"/>
      <c r="D20" s="294"/>
      <c r="E20" s="295"/>
      <c r="F20" s="305">
        <v>200</v>
      </c>
      <c r="G20" s="307">
        <v>5350000</v>
      </c>
      <c r="H20" s="307"/>
      <c r="I20" s="308">
        <f>G20+H20</f>
        <v>5350000</v>
      </c>
      <c r="J20" s="307"/>
      <c r="K20" s="307"/>
      <c r="L20" s="308">
        <v>0</v>
      </c>
    </row>
    <row r="21" spans="1:12" ht="25.5" x14ac:dyDescent="0.2">
      <c r="A21" s="303" t="str">
        <f>IF(B21&gt;0,VLOOKUP(B21,КВСР!A9:B1174,2),IF(C21&gt;0,VLOOKUP(C21,КФСР!A9:B1521,2),IF(D21&gt;0,VLOOKUP(D21,Программа!A$3:B$4988,2),IF(F21&gt;0,VLOOKUP(F21,КВР!A$1:B$5001,2),IF(E21&gt;0,VLOOKUP(E21,Направление!A$1:B$4610,2))))))</f>
        <v>Проведение историко-культурной экспертизы объектов культурного наследия</v>
      </c>
      <c r="B21" s="304"/>
      <c r="C21" s="295"/>
      <c r="D21" s="294" t="s">
        <v>721</v>
      </c>
      <c r="E21" s="295"/>
      <c r="F21" s="305"/>
      <c r="G21" s="309">
        <v>70000</v>
      </c>
      <c r="H21" s="309">
        <f>H22</f>
        <v>0</v>
      </c>
      <c r="I21" s="309">
        <f t="shared" ref="I21:K21" si="8">I22</f>
        <v>70000</v>
      </c>
      <c r="J21" s="309">
        <v>60000</v>
      </c>
      <c r="K21" s="309">
        <f t="shared" si="8"/>
        <v>0</v>
      </c>
      <c r="L21" s="309">
        <f t="shared" ref="L21" si="9">L23</f>
        <v>60000</v>
      </c>
    </row>
    <row r="22" spans="1:12" ht="25.5" x14ac:dyDescent="0.2">
      <c r="A22" s="303" t="str">
        <f>IF(B22&gt;0,VLOOKUP(B22,КВСР!A9:B1174,2),IF(C22&gt;0,VLOOKUP(C22,КФСР!A9:B1521,2),IF(D22&gt;0,VLOOKUP(D22,Программа!A$3:B$4988,2),IF(F22&gt;0,VLOOKUP(F22,КВР!A$1:B$5001,2),IF(E22&gt;0,VLOOKUP(E22,Направление!A$1:B$4610,2))))))</f>
        <v>Содержание имущества казны городского поселения Тутаев</v>
      </c>
      <c r="B22" s="304"/>
      <c r="C22" s="295"/>
      <c r="D22" s="294"/>
      <c r="E22" s="295">
        <v>20030</v>
      </c>
      <c r="F22" s="305"/>
      <c r="G22" s="306">
        <v>70000</v>
      </c>
      <c r="H22" s="306">
        <f t="shared" ref="H22:L22" si="10">H23</f>
        <v>0</v>
      </c>
      <c r="I22" s="306">
        <f t="shared" si="10"/>
        <v>70000</v>
      </c>
      <c r="J22" s="306">
        <v>60000</v>
      </c>
      <c r="K22" s="306">
        <f t="shared" si="10"/>
        <v>0</v>
      </c>
      <c r="L22" s="306">
        <f t="shared" si="10"/>
        <v>60000</v>
      </c>
    </row>
    <row r="23" spans="1:12" ht="38.25" x14ac:dyDescent="0.2">
      <c r="A23" s="303" t="str">
        <f>IF(B23&gt;0,VLOOKUP(B23,КВСР!A10:B1175,2),IF(C23&gt;0,VLOOKUP(C23,КФСР!A10:B1522,2),IF(D23&gt;0,VLOOKUP(D23,Программа!A$3:B$4988,2),IF(F23&gt;0,VLOOKUP(F23,КВР!A$1:B$5001,2),IF(E23&gt;0,VLOOKUP(E23,Направление!A$1:B$4610,2))))))</f>
        <v xml:space="preserve">Закупка товаров, работ и услуг для обеспечения государственных (муниципальных) нужд
</v>
      </c>
      <c r="B23" s="304"/>
      <c r="C23" s="295"/>
      <c r="D23" s="294"/>
      <c r="E23" s="295"/>
      <c r="F23" s="305">
        <v>200</v>
      </c>
      <c r="G23" s="307">
        <v>70000</v>
      </c>
      <c r="H23" s="307"/>
      <c r="I23" s="308">
        <f>G23+H23</f>
        <v>70000</v>
      </c>
      <c r="J23" s="307">
        <v>60000</v>
      </c>
      <c r="K23" s="307"/>
      <c r="L23" s="308">
        <f>K23+J23</f>
        <v>60000</v>
      </c>
    </row>
    <row r="24" spans="1:12" ht="25.5" x14ac:dyDescent="0.2">
      <c r="A24" s="303" t="str">
        <f>IF(B24&gt;0,VLOOKUP(B24,КВСР!A11:B1176,2),IF(C24&gt;0,VLOOKUP(C24,КФСР!A11:B1523,2),IF(D24&gt;0,VLOOKUP(D24,Программа!A$3:B$4988,2),IF(F24&gt;0,VLOOKUP(F24,КВР!A$1:B$5001,2),IF(E24&gt;0,VLOOKUP(E24,Направление!A$1:B$4610,2))))))</f>
        <v>Сохранение и использование объектов культурного наследия</v>
      </c>
      <c r="B24" s="304"/>
      <c r="C24" s="295"/>
      <c r="D24" s="294" t="s">
        <v>949</v>
      </c>
      <c r="E24" s="295"/>
      <c r="F24" s="305"/>
      <c r="G24" s="309">
        <v>25000</v>
      </c>
      <c r="H24" s="309">
        <f>H25</f>
        <v>0</v>
      </c>
      <c r="I24" s="309">
        <f>I25</f>
        <v>25000</v>
      </c>
      <c r="J24" s="309">
        <v>27000</v>
      </c>
      <c r="K24" s="309">
        <f t="shared" ref="K24:L24" si="11">K25</f>
        <v>0</v>
      </c>
      <c r="L24" s="309">
        <f t="shared" si="11"/>
        <v>27000</v>
      </c>
    </row>
    <row r="25" spans="1:12" ht="25.5" x14ac:dyDescent="0.2">
      <c r="A25" s="303" t="str">
        <f>IF(B25&gt;0,VLOOKUP(B25,КВСР!A12:B1177,2),IF(C25&gt;0,VLOOKUP(C25,КФСР!A12:B1524,2),IF(D25&gt;0,VLOOKUP(D25,Программа!A$3:B$4988,2),IF(F25&gt;0,VLOOKUP(F25,КВР!A$1:B$5001,2),IF(E25&gt;0,VLOOKUP(E25,Направление!A$1:B$4610,2))))))</f>
        <v>Содержание имущества казны городского поселения Тутаев</v>
      </c>
      <c r="B25" s="304"/>
      <c r="C25" s="295"/>
      <c r="D25" s="294"/>
      <c r="E25" s="295">
        <v>20030</v>
      </c>
      <c r="F25" s="305"/>
      <c r="G25" s="309">
        <v>25000</v>
      </c>
      <c r="H25" s="309">
        <f>H26</f>
        <v>0</v>
      </c>
      <c r="I25" s="309">
        <f>I26</f>
        <v>25000</v>
      </c>
      <c r="J25" s="309">
        <v>27000</v>
      </c>
      <c r="K25" s="309">
        <f>K26</f>
        <v>0</v>
      </c>
      <c r="L25" s="309">
        <f>L26</f>
        <v>27000</v>
      </c>
    </row>
    <row r="26" spans="1:12" ht="38.25" x14ac:dyDescent="0.2">
      <c r="A26" s="303" t="str">
        <f>IF(B26&gt;0,VLOOKUP(B26,КВСР!A13:B1178,2),IF(C26&gt;0,VLOOKUP(C26,КФСР!A13:B1525,2),IF(D26&gt;0,VLOOKUP(D26,Программа!A$3:B$4988,2),IF(F26&gt;0,VLOOKUP(F26,КВР!A$1:B$5001,2),IF(E26&gt;0,VLOOKUP(E26,Направление!A$1:B$4610,2))))))</f>
        <v xml:space="preserve">Закупка товаров, работ и услуг для обеспечения государственных (муниципальных) нужд
</v>
      </c>
      <c r="B26" s="304"/>
      <c r="C26" s="295"/>
      <c r="D26" s="294"/>
      <c r="E26" s="295"/>
      <c r="F26" s="305">
        <v>200</v>
      </c>
      <c r="G26" s="307">
        <v>25000</v>
      </c>
      <c r="H26" s="307"/>
      <c r="I26" s="308">
        <f>G26+H26</f>
        <v>25000</v>
      </c>
      <c r="J26" s="307">
        <v>27000</v>
      </c>
      <c r="K26" s="307"/>
      <c r="L26" s="308">
        <f>J26+K26</f>
        <v>27000</v>
      </c>
    </row>
    <row r="27" spans="1:12" x14ac:dyDescent="0.2">
      <c r="A27" s="298" t="str">
        <f>IF(B27&gt;0,VLOOKUP(B27,КВСР!A7:B1172,2),IF(C27&gt;0,VLOOKUP(C27,КФСР!A7:B1519,2),IF(D27&gt;0,VLOOKUP(D27,Программа!A$3:B$4988,2),IF(F27&gt;0,VLOOKUP(F27,КВР!A$1:B$5001,2),IF(E27&gt;0,VLOOKUP(E27,Направление!A$1:B$4610,2))))))</f>
        <v>Непрограммные расходы бюджета</v>
      </c>
      <c r="B27" s="299"/>
      <c r="C27" s="300"/>
      <c r="D27" s="301" t="s">
        <v>548</v>
      </c>
      <c r="E27" s="300"/>
      <c r="F27" s="301"/>
      <c r="G27" s="302">
        <v>18686314</v>
      </c>
      <c r="H27" s="555">
        <f>H30+H34+H36+H42+H32+H38+H40+H28+H44</f>
        <v>-1600000</v>
      </c>
      <c r="I27" s="555">
        <f t="shared" ref="I27:L27" si="12">I30+I34+I36+I42+I32+I38+I40+I28</f>
        <v>17086314</v>
      </c>
      <c r="J27" s="555">
        <v>17149051</v>
      </c>
      <c r="K27" s="555">
        <f>K30+K34+K36+K42+K32+K38+K40+K28+K44</f>
        <v>0</v>
      </c>
      <c r="L27" s="302">
        <f t="shared" si="12"/>
        <v>17149051</v>
      </c>
    </row>
    <row r="28" spans="1:12" ht="25.5" x14ac:dyDescent="0.2">
      <c r="A28" s="303" t="str">
        <f>IF(B28&gt;0,VLOOKUP(B28,КВСР!A8:B1173,2),IF(C28&gt;0,VLOOKUP(C28,КФСР!A8:B1520,2),IF(D28&gt;0,VLOOKUP(D28,Программа!A$3:B$4988,2),IF(F28&gt;0,VLOOKUP(F28,КВР!A$1:B$5001,2),IF(E28&gt;0,VLOOKUP(E28,Направление!A$1:B$4610,2))))))</f>
        <v>Приобретение объектов недвижимого имущества в муниципальную собственность</v>
      </c>
      <c r="B28" s="299"/>
      <c r="C28" s="300"/>
      <c r="D28" s="310"/>
      <c r="E28" s="295">
        <v>20040</v>
      </c>
      <c r="F28" s="301"/>
      <c r="G28" s="311">
        <v>671908</v>
      </c>
      <c r="H28" s="311">
        <f t="shared" ref="H28:I28" si="13">H29</f>
        <v>0</v>
      </c>
      <c r="I28" s="311">
        <f t="shared" si="13"/>
        <v>671908</v>
      </c>
      <c r="J28" s="311">
        <v>702645</v>
      </c>
      <c r="K28" s="311">
        <f t="shared" ref="K28" si="14">K29</f>
        <v>0</v>
      </c>
      <c r="L28" s="311">
        <f t="shared" ref="L28" si="15">L29</f>
        <v>702645</v>
      </c>
    </row>
    <row r="29" spans="1:12" ht="38.25" x14ac:dyDescent="0.2">
      <c r="A29" s="303" t="str">
        <f>IF(B29&gt;0,VLOOKUP(B29,КВСР!A9:B1174,2),IF(C29&gt;0,VLOOKUP(C29,КФСР!A9:B1521,2),IF(D29&gt;0,VLOOKUP(D29,Программа!A$3:B$4988,2),IF(F29&gt;0,VLOOKUP(F29,КВР!A$1:B$5001,2),IF(E29&gt;0,VLOOKUP(E29,Направление!A$1:B$4610,2))))))</f>
        <v>Капитальные вложения в объекты государственной (муниципальной) собственности</v>
      </c>
      <c r="B29" s="299"/>
      <c r="C29" s="300"/>
      <c r="D29" s="310"/>
      <c r="E29" s="300"/>
      <c r="F29" s="305">
        <v>400</v>
      </c>
      <c r="G29" s="307">
        <v>671908</v>
      </c>
      <c r="H29" s="307"/>
      <c r="I29" s="307">
        <f>G29+H29</f>
        <v>671908</v>
      </c>
      <c r="J29" s="307">
        <v>702645</v>
      </c>
      <c r="K29" s="307"/>
      <c r="L29" s="307">
        <f>J29+K29</f>
        <v>702645</v>
      </c>
    </row>
    <row r="30" spans="1:12" ht="25.5" x14ac:dyDescent="0.2">
      <c r="A30" s="303" t="str">
        <f>IF(B30&gt;0,VLOOKUP(B30,КВСР!A8:B1173,2),IF(C30&gt;0,VLOOKUP(C30,КФСР!A8:B1520,2),IF(D30&gt;0,VLOOKUP(D30,Программа!A$3:B$4988,2),IF(F30&gt;0,VLOOKUP(F30,КВР!A$1:B$5001,2),IF(E30&gt;0,VLOOKUP(E30,Направление!A$1:B$4610,2))))))</f>
        <v>Ежегодная премия лицам удостоившихся звания "Почетный гражданин города Тутаева"</v>
      </c>
      <c r="B30" s="304"/>
      <c r="C30" s="295"/>
      <c r="D30" s="294"/>
      <c r="E30" s="295">
        <v>20120</v>
      </c>
      <c r="F30" s="305"/>
      <c r="G30" s="306">
        <v>132000</v>
      </c>
      <c r="H30" s="306">
        <f t="shared" ref="H30:I30" si="16">H31</f>
        <v>0</v>
      </c>
      <c r="I30" s="306">
        <f t="shared" si="16"/>
        <v>132000</v>
      </c>
      <c r="J30" s="306">
        <v>144000</v>
      </c>
      <c r="K30" s="306">
        <f t="shared" ref="K30:L30" si="17">K31</f>
        <v>0</v>
      </c>
      <c r="L30" s="306">
        <f t="shared" si="17"/>
        <v>144000</v>
      </c>
    </row>
    <row r="31" spans="1:12" ht="25.5" x14ac:dyDescent="0.2">
      <c r="A31" s="303" t="str">
        <f>IF(B31&gt;0,VLOOKUP(B31,КВСР!A9:B1174,2),IF(C31&gt;0,VLOOKUP(C31,КФСР!A9:B1521,2),IF(D31&gt;0,VLOOKUP(D31,Программа!A$3:B$4988,2),IF(F31&gt;0,VLOOKUP(F31,КВР!A$1:B$5001,2),IF(E31&gt;0,VLOOKUP(E31,Направление!A$1:B$4610,2))))))</f>
        <v>Социальное обеспечение и иные выплаты населению</v>
      </c>
      <c r="B31" s="304"/>
      <c r="C31" s="295"/>
      <c r="D31" s="294"/>
      <c r="E31" s="295"/>
      <c r="F31" s="305">
        <v>300</v>
      </c>
      <c r="G31" s="307">
        <v>132000</v>
      </c>
      <c r="H31" s="307"/>
      <c r="I31" s="308">
        <f>G31+H31</f>
        <v>132000</v>
      </c>
      <c r="J31" s="307">
        <v>144000</v>
      </c>
      <c r="K31" s="307"/>
      <c r="L31" s="308">
        <f>J31+K31</f>
        <v>144000</v>
      </c>
    </row>
    <row r="32" spans="1:12" ht="25.5" x14ac:dyDescent="0.2">
      <c r="A32" s="303" t="str">
        <f>IF(B32&gt;0,VLOOKUP(B32,КВСР!A10:B1175,2),IF(C32&gt;0,VLOOKUP(C32,КФСР!A10:B1522,2),IF(D32&gt;0,VLOOKUP(D32,Программа!A$3:B$4988,2),IF(F32&gt;0,VLOOKUP(F32,КВР!A$1:B$5001,2),IF(E32&gt;0,VLOOKUP(E32,Направление!A$1:B$4610,2))))))</f>
        <v>Выплаты по обязательствам муниципального образования</v>
      </c>
      <c r="B32" s="304"/>
      <c r="C32" s="295"/>
      <c r="D32" s="294"/>
      <c r="E32" s="295">
        <v>20130</v>
      </c>
      <c r="F32" s="305"/>
      <c r="G32" s="309">
        <v>1780000</v>
      </c>
      <c r="H32" s="309">
        <f t="shared" ref="H32:I32" si="18">H33</f>
        <v>-1600000</v>
      </c>
      <c r="I32" s="309">
        <f t="shared" si="18"/>
        <v>180000</v>
      </c>
      <c r="J32" s="309">
        <v>150000</v>
      </c>
      <c r="K32" s="309">
        <f t="shared" ref="K32:L32" si="19">K33</f>
        <v>0</v>
      </c>
      <c r="L32" s="309">
        <f t="shared" si="19"/>
        <v>150000</v>
      </c>
    </row>
    <row r="33" spans="1:12" x14ac:dyDescent="0.2">
      <c r="A33" s="303" t="str">
        <f>IF(B33&gt;0,VLOOKUP(B33,КВСР!A11:B1176,2),IF(C33&gt;0,VLOOKUP(C33,КФСР!A11:B1523,2),IF(D33&gt;0,VLOOKUP(D33,Программа!A$3:B$4988,2),IF(F33&gt;0,VLOOKUP(F33,КВР!A$1:B$5001,2),IF(E33&gt;0,VLOOKUP(E33,Направление!A$1:B$4610,2))))))</f>
        <v>Иные бюджетные ассигнования</v>
      </c>
      <c r="B33" s="304"/>
      <c r="C33" s="295"/>
      <c r="D33" s="294"/>
      <c r="E33" s="295"/>
      <c r="F33" s="305">
        <v>800</v>
      </c>
      <c r="G33" s="307">
        <v>1780000</v>
      </c>
      <c r="H33" s="307">
        <v>-1600000</v>
      </c>
      <c r="I33" s="308">
        <f>G33+H33</f>
        <v>180000</v>
      </c>
      <c r="J33" s="307">
        <v>150000</v>
      </c>
      <c r="K33" s="307"/>
      <c r="L33" s="308">
        <f>J33+K33</f>
        <v>150000</v>
      </c>
    </row>
    <row r="34" spans="1:12" ht="25.5" x14ac:dyDescent="0.2">
      <c r="A34" s="303" t="str">
        <f>IF(B34&gt;0,VLOOKUP(B34,КВСР!A10:B1175,2),IF(C34&gt;0,VLOOKUP(C34,КФСР!A10:B1522,2),IF(D34&gt;0,VLOOKUP(D34,Программа!A$3:B$4988,2),IF(F34&gt;0,VLOOKUP(F34,КВР!A$1:B$5001,2),IF(E34&gt;0,VLOOKUP(E34,Направление!A$1:B$4610,2))))))</f>
        <v xml:space="preserve">Межбюджетные трансферты на содержание органов местного самоуправления </v>
      </c>
      <c r="B34" s="304"/>
      <c r="C34" s="295"/>
      <c r="D34" s="294"/>
      <c r="E34" s="295">
        <v>29016</v>
      </c>
      <c r="F34" s="305"/>
      <c r="G34" s="309">
        <v>15092406</v>
      </c>
      <c r="H34" s="309">
        <f t="shared" ref="H34:I34" si="20">H35</f>
        <v>0</v>
      </c>
      <c r="I34" s="309">
        <f t="shared" si="20"/>
        <v>15092406</v>
      </c>
      <c r="J34" s="309">
        <v>15092406</v>
      </c>
      <c r="K34" s="309">
        <f t="shared" ref="K34:L34" si="21">K35</f>
        <v>0</v>
      </c>
      <c r="L34" s="309">
        <f t="shared" si="21"/>
        <v>15092406</v>
      </c>
    </row>
    <row r="35" spans="1:12" x14ac:dyDescent="0.2">
      <c r="A35" s="303" t="str">
        <f>IF(B35&gt;0,VLOOKUP(B35,КВСР!A11:B1176,2),IF(C35&gt;0,VLOOKUP(C35,КФСР!A11:B1523,2),IF(D35&gt;0,VLOOKUP(D35,Программа!A$3:B$4988,2),IF(F35&gt;0,VLOOKUP(F35,КВР!A$1:B$5001,2),IF(E35&gt;0,VLOOKUP(E35,Направление!A$1:B$4610,2))))))</f>
        <v xml:space="preserve"> Межбюджетные трансферты</v>
      </c>
      <c r="B35" s="304"/>
      <c r="C35" s="295"/>
      <c r="D35" s="294"/>
      <c r="E35" s="295"/>
      <c r="F35" s="305">
        <v>500</v>
      </c>
      <c r="G35" s="307">
        <v>15092406</v>
      </c>
      <c r="H35" s="307"/>
      <c r="I35" s="308">
        <f>G35+H35</f>
        <v>15092406</v>
      </c>
      <c r="J35" s="307">
        <v>15092406</v>
      </c>
      <c r="K35" s="307"/>
      <c r="L35" s="308">
        <f>J35+K35</f>
        <v>15092406</v>
      </c>
    </row>
    <row r="36" spans="1:12" ht="63.75" x14ac:dyDescent="0.2">
      <c r="A36" s="303" t="str">
        <f>IF(B36&gt;0,VLOOKUP(B36,КВСР!A12:B1177,2),IF(C36&gt;0,VLOOKUP(C36,КФСР!A12:B1524,2),IF(D36&gt;0,VLOOKUP(D36,Программа!A$3:B$4988,2),IF(F36&gt;0,VLOOKUP(F36,КВР!A$1:B$5001,2),IF(E36&gt;0,VLOOKUP(E36,Направление!A$1:B$4610,2))))))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6" s="304"/>
      <c r="C36" s="295"/>
      <c r="D36" s="294"/>
      <c r="E36" s="295">
        <v>29026</v>
      </c>
      <c r="F36" s="305"/>
      <c r="G36" s="306">
        <v>250000</v>
      </c>
      <c r="H36" s="306">
        <f t="shared" ref="H36:I36" si="22">H37</f>
        <v>0</v>
      </c>
      <c r="I36" s="306">
        <f t="shared" si="22"/>
        <v>250000</v>
      </c>
      <c r="J36" s="306">
        <v>250000</v>
      </c>
      <c r="K36" s="306">
        <f t="shared" ref="K36:L36" si="23">K37</f>
        <v>0</v>
      </c>
      <c r="L36" s="306">
        <f t="shared" si="23"/>
        <v>250000</v>
      </c>
    </row>
    <row r="37" spans="1:12" x14ac:dyDescent="0.2">
      <c r="A37" s="303" t="str">
        <f>IF(B37&gt;0,VLOOKUP(B37,КВСР!A13:B1178,2),IF(C37&gt;0,VLOOKUP(C37,КФСР!A13:B1525,2),IF(D37&gt;0,VLOOKUP(D37,Программа!A$3:B$4988,2),IF(F37&gt;0,VLOOKUP(F37,КВР!A$1:B$5001,2),IF(E37&gt;0,VLOOKUP(E37,Направление!A$1:B$4610,2))))))</f>
        <v xml:space="preserve"> Межбюджетные трансферты</v>
      </c>
      <c r="B37" s="304"/>
      <c r="C37" s="295"/>
      <c r="D37" s="294"/>
      <c r="E37" s="295"/>
      <c r="F37" s="305">
        <v>500</v>
      </c>
      <c r="G37" s="308">
        <v>250000</v>
      </c>
      <c r="H37" s="308"/>
      <c r="I37" s="308">
        <f>G37+H37</f>
        <v>250000</v>
      </c>
      <c r="J37" s="308">
        <v>250000</v>
      </c>
      <c r="K37" s="308"/>
      <c r="L37" s="308">
        <f>J37+K37</f>
        <v>250000</v>
      </c>
    </row>
    <row r="38" spans="1:12" ht="51" x14ac:dyDescent="0.2">
      <c r="A38" s="303" t="str">
        <f>IF(B38&gt;0,VLOOKUP(B38,КВСР!A14:B1179,2),IF(C38&gt;0,VLOOKUP(C38,КФСР!A14:B1526,2),IF(D38&gt;0,VLOOKUP(D38,Программа!A$3:B$4988,2),IF(F38&gt;0,VLOOKUP(F38,КВР!A$1:B$5001,2),IF(E38&gt;0,VLOOKUP(E38,Направление!A$1:B$4610,2))))))</f>
        <v>Межбюджетные трансферты на обеспечение поддержки деятельности социально-ориентированных некоммерческих организаций</v>
      </c>
      <c r="B38" s="304"/>
      <c r="C38" s="295"/>
      <c r="D38" s="294"/>
      <c r="E38" s="295">
        <v>29516</v>
      </c>
      <c r="F38" s="305"/>
      <c r="G38" s="306">
        <v>550000</v>
      </c>
      <c r="H38" s="306">
        <f t="shared" ref="H38:L38" si="24">H39</f>
        <v>0</v>
      </c>
      <c r="I38" s="306">
        <f t="shared" si="24"/>
        <v>550000</v>
      </c>
      <c r="J38" s="306">
        <v>600000</v>
      </c>
      <c r="K38" s="306">
        <f t="shared" si="24"/>
        <v>0</v>
      </c>
      <c r="L38" s="306">
        <f t="shared" si="24"/>
        <v>600000</v>
      </c>
    </row>
    <row r="39" spans="1:12" x14ac:dyDescent="0.2">
      <c r="A39" s="303" t="str">
        <f>IF(B39&gt;0,VLOOKUP(B39,КВСР!A15:B1180,2),IF(C39&gt;0,VLOOKUP(C39,КФСР!A15:B1527,2),IF(D39&gt;0,VLOOKUP(D39,Программа!A$3:B$4988,2),IF(F39&gt;0,VLOOKUP(F39,КВР!A$1:B$5001,2),IF(E39&gt;0,VLOOKUP(E39,Направление!A$1:B$4610,2))))))</f>
        <v xml:space="preserve"> Межбюджетные трансферты</v>
      </c>
      <c r="B39" s="304"/>
      <c r="C39" s="295"/>
      <c r="D39" s="294"/>
      <c r="E39" s="295"/>
      <c r="F39" s="305">
        <v>500</v>
      </c>
      <c r="G39" s="308">
        <v>550000</v>
      </c>
      <c r="H39" s="308"/>
      <c r="I39" s="308">
        <f>G39+H39</f>
        <v>550000</v>
      </c>
      <c r="J39" s="308">
        <v>600000</v>
      </c>
      <c r="K39" s="308"/>
      <c r="L39" s="308">
        <f>J39+K39</f>
        <v>600000</v>
      </c>
    </row>
    <row r="40" spans="1:12" ht="25.5" x14ac:dyDescent="0.2">
      <c r="A40" s="303" t="str">
        <f>IF(B40&gt;0,VLOOKUP(B40,КВСР!A16:B1181,2),IF(C40&gt;0,VLOOKUP(C40,КФСР!A16:B1528,2),IF(D40&gt;0,VLOOKUP(D40,Программа!A$3:B$4988,2),IF(F40&gt;0,VLOOKUP(F40,КВР!A$1:B$5001,2),IF(E40&gt;0,VLOOKUP(E40,Направление!A$1:B$4610,2))))))</f>
        <v>Межбюджетные трансферты на обеспечение  обязательств  по содержанию казны поселения</v>
      </c>
      <c r="B40" s="304"/>
      <c r="C40" s="295"/>
      <c r="D40" s="294"/>
      <c r="E40" s="295">
        <v>29556</v>
      </c>
      <c r="F40" s="305"/>
      <c r="G40" s="306">
        <v>210000</v>
      </c>
      <c r="H40" s="306">
        <f t="shared" ref="H40:L40" si="25">H41</f>
        <v>0</v>
      </c>
      <c r="I40" s="306">
        <f t="shared" si="25"/>
        <v>210000</v>
      </c>
      <c r="J40" s="306">
        <v>210000</v>
      </c>
      <c r="K40" s="306">
        <f t="shared" si="25"/>
        <v>0</v>
      </c>
      <c r="L40" s="306">
        <f t="shared" si="25"/>
        <v>210000</v>
      </c>
    </row>
    <row r="41" spans="1:12" x14ac:dyDescent="0.2">
      <c r="A41" s="303" t="str">
        <f>IF(B41&gt;0,VLOOKUP(B41,КВСР!A17:B1182,2),IF(C41&gt;0,VLOOKUP(C41,КФСР!A17:B1529,2),IF(D41&gt;0,VLOOKUP(D41,Программа!A$3:B$4988,2),IF(F41&gt;0,VLOOKUP(F41,КВР!A$1:B$5001,2),IF(E41&gt;0,VLOOKUP(E41,Направление!A$1:B$4610,2))))))</f>
        <v xml:space="preserve"> Межбюджетные трансферты</v>
      </c>
      <c r="B41" s="304"/>
      <c r="C41" s="295"/>
      <c r="D41" s="294"/>
      <c r="E41" s="295"/>
      <c r="F41" s="305">
        <v>500</v>
      </c>
      <c r="G41" s="308">
        <v>210000</v>
      </c>
      <c r="H41" s="308"/>
      <c r="I41" s="308">
        <f>G41+H41</f>
        <v>210000</v>
      </c>
      <c r="J41" s="308">
        <v>210000</v>
      </c>
      <c r="K41" s="308"/>
      <c r="L41" s="308">
        <f>J41+K41</f>
        <v>210000</v>
      </c>
    </row>
    <row r="42" spans="1:12" ht="38.25" x14ac:dyDescent="0.2">
      <c r="A42" s="303" t="str">
        <f>IF(B42&gt;0,VLOOKUP(B42,КВСР!A16:B1181,2),IF(C42&gt;0,VLOOKUP(C42,КФСР!A16:B1528,2),IF(D42&gt;0,VLOOKUP(D42,Программа!A$3:B$4988,2),IF(F42&gt;0,VLOOKUP(F42,КВР!A$1:B$5001,2),IF(E42&gt;0,VLOOKUP(E42,Направление!A$1:B$4610,2))))))</f>
        <v xml:space="preserve">Межбюджетные трансферты на обеспечение мероприятий по содержанию  военно- мемориального комплекса </v>
      </c>
      <c r="B42" s="304"/>
      <c r="C42" s="295"/>
      <c r="D42" s="294"/>
      <c r="E42" s="295">
        <v>29686</v>
      </c>
      <c r="F42" s="305"/>
      <c r="G42" s="306">
        <v>0</v>
      </c>
      <c r="H42" s="306">
        <f t="shared" ref="H42:I42" si="26">H43</f>
        <v>0</v>
      </c>
      <c r="I42" s="306">
        <f t="shared" si="26"/>
        <v>0</v>
      </c>
      <c r="J42" s="306">
        <v>0</v>
      </c>
      <c r="K42" s="306">
        <f t="shared" ref="K42:L42" si="27">K43</f>
        <v>0</v>
      </c>
      <c r="L42" s="306">
        <f t="shared" si="27"/>
        <v>0</v>
      </c>
    </row>
    <row r="43" spans="1:12" x14ac:dyDescent="0.2">
      <c r="A43" s="303" t="str">
        <f>IF(B43&gt;0,VLOOKUP(B43,КВСР!A17:B1182,2),IF(C43&gt;0,VLOOKUP(C43,КФСР!A17:B1529,2),IF(D43&gt;0,VLOOKUP(D43,Программа!A$3:B$4988,2),IF(F43&gt;0,VLOOKUP(F43,КВР!A$1:B$5001,2),IF(E43&gt;0,VLOOKUP(E43,Направление!A$1:B$4610,2))))))</f>
        <v xml:space="preserve"> Межбюджетные трансферты</v>
      </c>
      <c r="B43" s="304"/>
      <c r="C43" s="295"/>
      <c r="D43" s="294"/>
      <c r="E43" s="295"/>
      <c r="F43" s="305">
        <v>500</v>
      </c>
      <c r="G43" s="308">
        <v>0</v>
      </c>
      <c r="H43" s="308">
        <v>0</v>
      </c>
      <c r="I43" s="308">
        <f>G43+H43</f>
        <v>0</v>
      </c>
      <c r="J43" s="308">
        <v>0</v>
      </c>
      <c r="K43" s="308">
        <v>0</v>
      </c>
      <c r="L43" s="308">
        <f>J43+K43</f>
        <v>0</v>
      </c>
    </row>
    <row r="44" spans="1:12" ht="41.25" customHeight="1" x14ac:dyDescent="0.2">
      <c r="A44" s="303" t="str">
        <f>IF(B44&gt;0,VLOOKUP(B44,КВСР!A18:B1183,2),IF(C44&gt;0,VLOOKUP(C44,КФСР!A18:B1530,2),IF(D44&gt;0,VLOOKUP(D44,Программа!A$3:B$4988,2),IF(F44&gt;0,VLOOKUP(F44,КВР!A$1:B$5001,2),IF(E44&gt;0,VLOOKUP(E44,Направление!A$1:B$4610,2))))))</f>
        <v>Межбюджетные трансферты на обеспечение мероприятий по безопасности жителей города</v>
      </c>
      <c r="B44" s="304"/>
      <c r="C44" s="295"/>
      <c r="D44" s="294"/>
      <c r="E44" s="295">
        <v>29766</v>
      </c>
      <c r="F44" s="305"/>
      <c r="G44" s="306">
        <v>0</v>
      </c>
      <c r="H44" s="306">
        <f>H45</f>
        <v>0</v>
      </c>
      <c r="I44" s="306">
        <f t="shared" ref="I44:L44" si="28">I45</f>
        <v>0</v>
      </c>
      <c r="J44" s="306">
        <v>0</v>
      </c>
      <c r="K44" s="306">
        <f t="shared" si="28"/>
        <v>0</v>
      </c>
      <c r="L44" s="306">
        <f t="shared" si="28"/>
        <v>0</v>
      </c>
    </row>
    <row r="45" spans="1:12" x14ac:dyDescent="0.2">
      <c r="A45" s="303" t="str">
        <f>IF(B45&gt;0,VLOOKUP(B45,КВСР!A19:B1184,2),IF(C45&gt;0,VLOOKUP(C45,КФСР!A19:B1531,2),IF(D45&gt;0,VLOOKUP(D45,Программа!A$3:B$4988,2),IF(F45&gt;0,VLOOKUP(F45,КВР!A$1:B$5001,2),IF(E45&gt;0,VLOOKUP(E45,Направление!A$1:B$4610,2))))))</f>
        <v xml:space="preserve"> Межбюджетные трансферты</v>
      </c>
      <c r="B45" s="304"/>
      <c r="C45" s="295"/>
      <c r="D45" s="294"/>
      <c r="E45" s="295"/>
      <c r="F45" s="305">
        <v>500</v>
      </c>
      <c r="G45" s="308">
        <v>0</v>
      </c>
      <c r="H45" s="308">
        <v>0</v>
      </c>
      <c r="I45" s="308">
        <f>G45+H45</f>
        <v>0</v>
      </c>
      <c r="J45" s="308">
        <v>0</v>
      </c>
      <c r="K45" s="308">
        <v>0</v>
      </c>
      <c r="L45" s="308">
        <f>J45+K45</f>
        <v>0</v>
      </c>
    </row>
    <row r="46" spans="1:12" ht="51" x14ac:dyDescent="0.2">
      <c r="A46" s="503" t="str">
        <f>IF(B46&gt;0,VLOOKUP(B46,КВСР!A16:B1181,2),IF(C46&gt;0,VLOOKUP(C46,КФСР!A16:B1528,2),IF(D46&gt;0,VLOOKUP(D46,Программа!A$3:B$4988,2),IF(F46&gt;0,VLOOKUP(F46,КВР!A$1:B$5001,2),IF(E46&gt;0,VLOOKUP(E46,Направление!A$1:B$4610,2))))))</f>
        <v>Защита населения и территории от чрезвычайных ситуаций природного и техногенного характера, пожарная безопасность</v>
      </c>
      <c r="B46" s="292"/>
      <c r="C46" s="293">
        <v>310</v>
      </c>
      <c r="D46" s="294"/>
      <c r="E46" s="295"/>
      <c r="F46" s="296"/>
      <c r="G46" s="297">
        <v>1110874</v>
      </c>
      <c r="H46" s="297">
        <f>H47+H54</f>
        <v>0</v>
      </c>
      <c r="I46" s="297">
        <f t="shared" ref="I46:K46" si="29">I47+I54</f>
        <v>1110874</v>
      </c>
      <c r="J46" s="297">
        <v>763000</v>
      </c>
      <c r="K46" s="297">
        <f t="shared" si="29"/>
        <v>0</v>
      </c>
      <c r="L46" s="297">
        <f>L47+L54</f>
        <v>763000</v>
      </c>
    </row>
    <row r="47" spans="1:12" x14ac:dyDescent="0.2">
      <c r="A47" s="298" t="str">
        <f>IF(B47&gt;0,VLOOKUP(B47,КВСР!A17:B1182,2),IF(C47&gt;0,VLOOKUP(C47,КФСР!A17:B1529,2),IF(D47&gt;0,VLOOKUP(D47,Программа!A$3:B$4988,2),IF(F47&gt;0,VLOOKUP(F47,КВР!A$1:B$5001,2),IF(E47&gt;0,VLOOKUP(E47,Направление!A$1:B$4610,2))))))</f>
        <v>Программные расходы бюджета</v>
      </c>
      <c r="B47" s="299"/>
      <c r="C47" s="300"/>
      <c r="D47" s="301" t="s">
        <v>673</v>
      </c>
      <c r="E47" s="300"/>
      <c r="F47" s="301"/>
      <c r="G47" s="302">
        <v>140000</v>
      </c>
      <c r="H47" s="302">
        <f>H48</f>
        <v>0</v>
      </c>
      <c r="I47" s="302">
        <f t="shared" ref="I47:L47" si="30">I48</f>
        <v>140000</v>
      </c>
      <c r="J47" s="302">
        <v>140000</v>
      </c>
      <c r="K47" s="302">
        <f t="shared" si="30"/>
        <v>0</v>
      </c>
      <c r="L47" s="302">
        <f t="shared" si="30"/>
        <v>140000</v>
      </c>
    </row>
    <row r="48" spans="1:12" ht="51" x14ac:dyDescent="0.2">
      <c r="A48" s="303" t="str">
        <f>IF(B48&gt;0,VLOOKUP(B48,КВСР!A18:B1183,2),IF(C48&gt;0,VLOOKUP(C48,КФСР!A18:B1530,2),IF(D48&gt;0,VLOOKUP(D48,Программа!A$3:B$4988,2),IF(F48&gt;0,VLOOKUP(F48,КВР!A$1:B$5001,2),IF(E48&gt;0,VLOOKUP(E48,Направление!A$1:B$4610,2))))))</f>
        <v>Муниципальная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B48" s="304"/>
      <c r="C48" s="295"/>
      <c r="D48" s="294" t="s">
        <v>913</v>
      </c>
      <c r="E48" s="295"/>
      <c r="F48" s="305"/>
      <c r="G48" s="309">
        <v>140000</v>
      </c>
      <c r="H48" s="309">
        <f>H49</f>
        <v>0</v>
      </c>
      <c r="I48" s="309">
        <f t="shared" ref="I48:L48" si="31">I49</f>
        <v>140000</v>
      </c>
      <c r="J48" s="309">
        <v>140000</v>
      </c>
      <c r="K48" s="309">
        <f t="shared" si="31"/>
        <v>0</v>
      </c>
      <c r="L48" s="309">
        <f t="shared" si="31"/>
        <v>140000</v>
      </c>
    </row>
    <row r="49" spans="1:12" ht="51" x14ac:dyDescent="0.2">
      <c r="A49" s="303" t="str">
        <f>IF(B49&gt;0,VLOOKUP(B49,КВСР!A19:B1184,2),IF(C49&gt;0,VLOOKUP(C49,КФСР!A19:B1531,2),IF(D49&gt;0,VLOOKUP(D49,Программа!A$3:B$4988,2),IF(F49&gt;0,VLOOKUP(F49,КВР!A$1:B$5001,2),IF(E49&gt;0,VLOOKUP(E49,Направление!A$1:B$4610,2))))))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B49" s="304"/>
      <c r="C49" s="295"/>
      <c r="D49" s="294" t="s">
        <v>914</v>
      </c>
      <c r="E49" s="295"/>
      <c r="F49" s="305"/>
      <c r="G49" s="309">
        <v>140000</v>
      </c>
      <c r="H49" s="309">
        <f>H50+H52</f>
        <v>0</v>
      </c>
      <c r="I49" s="309">
        <f t="shared" ref="I49:K49" si="32">I50+I52</f>
        <v>140000</v>
      </c>
      <c r="J49" s="309">
        <v>140000</v>
      </c>
      <c r="K49" s="309">
        <f t="shared" si="32"/>
        <v>0</v>
      </c>
      <c r="L49" s="309">
        <f t="shared" ref="L49" si="33">L50+L52</f>
        <v>140000</v>
      </c>
    </row>
    <row r="50" spans="1:12" ht="38.25" x14ac:dyDescent="0.2">
      <c r="A50" s="303" t="str">
        <f>IF(B50&gt;0,VLOOKUP(B50,КВСР!A20:B1185,2),IF(C50&gt;0,VLOOKUP(C50,КФСР!A20:B1532,2),IF(D50&gt;0,VLOOKUP(D50,Программа!A$3:B$4988,2),IF(F50&gt;0,VLOOKUP(F50,КВР!A$1:B$5001,2),IF(E50&gt;0,VLOOKUP(E50,Направление!A$1:B$4610,2))))))</f>
        <v>Расходы на  софинансирование мероприятий  по обеспечению безопастности граждан на водных объектах</v>
      </c>
      <c r="B50" s="304"/>
      <c r="C50" s="295"/>
      <c r="D50" s="294"/>
      <c r="E50" s="295">
        <v>21450</v>
      </c>
      <c r="F50" s="305"/>
      <c r="G50" s="306">
        <v>70000</v>
      </c>
      <c r="H50" s="306">
        <f>H51</f>
        <v>0</v>
      </c>
      <c r="I50" s="306">
        <f t="shared" ref="I50:L50" si="34">I51</f>
        <v>70000</v>
      </c>
      <c r="J50" s="306">
        <v>70000</v>
      </c>
      <c r="K50" s="306">
        <f t="shared" si="34"/>
        <v>0</v>
      </c>
      <c r="L50" s="306">
        <f t="shared" si="34"/>
        <v>70000</v>
      </c>
    </row>
    <row r="51" spans="1:12" ht="38.25" x14ac:dyDescent="0.2">
      <c r="A51" s="303" t="str">
        <f>IF(B51&gt;0,VLOOKUP(B51,КВСР!A21:B1186,2),IF(C51&gt;0,VLOOKUP(C51,КФСР!A21:B1533,2),IF(D51&gt;0,VLOOKUP(D51,Программа!A$3:B$4988,2),IF(F51&gt;0,VLOOKUP(F51,КВР!A$1:B$5001,2),IF(E51&gt;0,VLOOKUP(E51,Направление!A$1:B$4610,2))))))</f>
        <v xml:space="preserve">Закупка товаров, работ и услуг для обеспечения государственных (муниципальных) нужд
</v>
      </c>
      <c r="B51" s="304"/>
      <c r="C51" s="295"/>
      <c r="D51" s="294"/>
      <c r="E51" s="295"/>
      <c r="F51" s="305">
        <v>200</v>
      </c>
      <c r="G51" s="307">
        <v>70000</v>
      </c>
      <c r="H51" s="307"/>
      <c r="I51" s="308">
        <f>H51+G51</f>
        <v>70000</v>
      </c>
      <c r="J51" s="307">
        <v>70000</v>
      </c>
      <c r="K51" s="307"/>
      <c r="L51" s="307">
        <f>J51+K51</f>
        <v>70000</v>
      </c>
    </row>
    <row r="52" spans="1:12" ht="25.5" x14ac:dyDescent="0.2">
      <c r="A52" s="303" t="str">
        <f>IF(B52&gt;0,VLOOKUP(B52,КВСР!A22:B1187,2),IF(C52&gt;0,VLOOKUP(C52,КФСР!A22:B1534,2),IF(D52&gt;0,VLOOKUP(D52,Программа!A$3:B$4988,2),IF(F52&gt;0,VLOOKUP(F52,КВР!A$1:B$5001,2),IF(E52&gt;0,VLOOKUP(E52,Направление!A$1:B$4610,2))))))</f>
        <v>Обеспечение мероприятий по обеспечению безопастности граждан на водных объектах</v>
      </c>
      <c r="B52" s="304"/>
      <c r="C52" s="295"/>
      <c r="D52" s="294"/>
      <c r="E52" s="295">
        <v>71450</v>
      </c>
      <c r="F52" s="305"/>
      <c r="G52" s="307">
        <v>70000</v>
      </c>
      <c r="H52" s="309">
        <f>H53</f>
        <v>0</v>
      </c>
      <c r="I52" s="309">
        <f t="shared" ref="I52:L52" si="35">I53</f>
        <v>70000</v>
      </c>
      <c r="J52" s="309">
        <v>70000</v>
      </c>
      <c r="K52" s="309">
        <f t="shared" si="35"/>
        <v>0</v>
      </c>
      <c r="L52" s="309">
        <f t="shared" si="35"/>
        <v>70000</v>
      </c>
    </row>
    <row r="53" spans="1:12" ht="38.25" x14ac:dyDescent="0.2">
      <c r="A53" s="303" t="str">
        <f>IF(B53&gt;0,VLOOKUP(B53,КВСР!A23:B1188,2),IF(C53&gt;0,VLOOKUP(C53,КФСР!A23:B1535,2),IF(D53&gt;0,VLOOKUP(D53,Программа!A$3:B$4988,2),IF(F53&gt;0,VLOOKUP(F53,КВР!A$1:B$5001,2),IF(E53&gt;0,VLOOKUP(E53,Направление!A$1:B$4610,2))))))</f>
        <v xml:space="preserve">Закупка товаров, работ и услуг для обеспечения государственных (муниципальных) нужд
</v>
      </c>
      <c r="B53" s="304"/>
      <c r="C53" s="295"/>
      <c r="D53" s="294"/>
      <c r="E53" s="295"/>
      <c r="F53" s="305">
        <v>200</v>
      </c>
      <c r="G53" s="307">
        <v>70000</v>
      </c>
      <c r="H53" s="307"/>
      <c r="I53" s="308">
        <f>H53+G53</f>
        <v>70000</v>
      </c>
      <c r="J53" s="307">
        <v>70000</v>
      </c>
      <c r="K53" s="307"/>
      <c r="L53" s="307">
        <f>J53+K53</f>
        <v>70000</v>
      </c>
    </row>
    <row r="54" spans="1:12" x14ac:dyDescent="0.2">
      <c r="A54" s="298" t="str">
        <f>IF(B54&gt;0,VLOOKUP(B54,КВСР!A17:B1182,2),IF(C54&gt;0,VLOOKUP(C54,КФСР!A17:B1529,2),IF(D54&gt;0,VLOOKUP(D54,Программа!A$3:B$4988,2),IF(F54&gt;0,VLOOKUP(F54,КВР!A$1:B$5001,2),IF(E54&gt;0,VLOOKUP(E54,Направление!A$1:B$4610,2))))))</f>
        <v>Непрограммные расходы бюджета</v>
      </c>
      <c r="B54" s="299"/>
      <c r="C54" s="300"/>
      <c r="D54" s="301" t="s">
        <v>548</v>
      </c>
      <c r="E54" s="300"/>
      <c r="F54" s="301"/>
      <c r="G54" s="302">
        <v>970874</v>
      </c>
      <c r="H54" s="302">
        <f t="shared" ref="H54:I55" si="36">H55</f>
        <v>0</v>
      </c>
      <c r="I54" s="302">
        <f t="shared" si="36"/>
        <v>970874</v>
      </c>
      <c r="J54" s="302">
        <v>623000</v>
      </c>
      <c r="K54" s="302">
        <f t="shared" ref="K54:L55" si="37">K55</f>
        <v>0</v>
      </c>
      <c r="L54" s="302">
        <f t="shared" si="37"/>
        <v>623000</v>
      </c>
    </row>
    <row r="55" spans="1:12" ht="63.75" x14ac:dyDescent="0.2">
      <c r="A55" s="303" t="str">
        <f>IF(B55&gt;0,VLOOKUP(B55,КВСР!A18:B1183,2),IF(C55&gt;0,VLOOKUP(C55,КФСР!A18:B1530,2),IF(D55&gt;0,VLOOKUP(D55,Программа!A$3:B$4988,2),IF(F55&gt;0,VLOOKUP(F55,КВР!A$1:B$5001,2),IF(E55&gt;0,VLOOKUP(E55,Направление!A$1:B$4610,2))))))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B55" s="304"/>
      <c r="C55" s="295"/>
      <c r="D55" s="294"/>
      <c r="E55" s="295">
        <v>29566</v>
      </c>
      <c r="F55" s="305"/>
      <c r="G55" s="313">
        <v>970874</v>
      </c>
      <c r="H55" s="313">
        <f t="shared" si="36"/>
        <v>0</v>
      </c>
      <c r="I55" s="313">
        <f t="shared" si="36"/>
        <v>970874</v>
      </c>
      <c r="J55" s="313">
        <v>623000</v>
      </c>
      <c r="K55" s="313">
        <f t="shared" si="37"/>
        <v>0</v>
      </c>
      <c r="L55" s="313">
        <f t="shared" si="37"/>
        <v>623000</v>
      </c>
    </row>
    <row r="56" spans="1:12" x14ac:dyDescent="0.2">
      <c r="A56" s="303" t="str">
        <f>IF(B56&gt;0,VLOOKUP(B56,КВСР!A19:B1184,2),IF(C56&gt;0,VLOOKUP(C56,КФСР!A19:B1531,2),IF(D56&gt;0,VLOOKUP(D56,Программа!A$3:B$4988,2),IF(F56&gt;0,VLOOKUP(F56,КВР!A$1:B$5001,2),IF(E56&gt;0,VLOOKUP(E56,Направление!A$1:B$4610,2))))))</f>
        <v xml:space="preserve"> Межбюджетные трансферты</v>
      </c>
      <c r="B56" s="304"/>
      <c r="C56" s="295"/>
      <c r="D56" s="294"/>
      <c r="E56" s="295"/>
      <c r="F56" s="305">
        <v>500</v>
      </c>
      <c r="G56" s="314">
        <v>970874</v>
      </c>
      <c r="H56" s="314"/>
      <c r="I56" s="308">
        <f>G56+H56</f>
        <v>970874</v>
      </c>
      <c r="J56" s="314">
        <v>623000</v>
      </c>
      <c r="K56" s="314"/>
      <c r="L56" s="308">
        <f>J56+K56</f>
        <v>623000</v>
      </c>
    </row>
    <row r="57" spans="1:12" ht="38.25" x14ac:dyDescent="0.2">
      <c r="A57" s="291" t="str">
        <f>IF(B57&gt;0,VLOOKUP(B57,КВСР!A20:B1185,2),IF(C57&gt;0,VLOOKUP(C57,КФСР!A20:B1532,2),IF(D57&gt;0,VLOOKUP(D57,Программа!A$3:B$4988,2),IF(F57&gt;0,VLOOKUP(F57,КВР!A$1:B$5001,2),IF(E57&gt;0,VLOOKUP(E57,Направление!A$1:B$4610,2))))))</f>
        <v>Другие вопросы в области национальной безопасности и правоохранительной деятельности</v>
      </c>
      <c r="B57" s="292"/>
      <c r="C57" s="293">
        <v>314</v>
      </c>
      <c r="D57" s="294"/>
      <c r="E57" s="295"/>
      <c r="F57" s="296"/>
      <c r="G57" s="297">
        <v>180000</v>
      </c>
      <c r="H57" s="297">
        <f t="shared" ref="H57:I59" si="38">H58</f>
        <v>0</v>
      </c>
      <c r="I57" s="297">
        <f t="shared" si="38"/>
        <v>180000</v>
      </c>
      <c r="J57" s="297">
        <v>180000</v>
      </c>
      <c r="K57" s="297">
        <f t="shared" ref="K57:L59" si="39">K58</f>
        <v>0</v>
      </c>
      <c r="L57" s="297">
        <f t="shared" si="39"/>
        <v>180000</v>
      </c>
    </row>
    <row r="58" spans="1:12" x14ac:dyDescent="0.2">
      <c r="A58" s="298" t="str">
        <f>IF(B58&gt;0,VLOOKUP(B58,КВСР!A21:B1186,2),IF(C58&gt;0,VLOOKUP(C58,КФСР!A21:B1533,2),IF(D58&gt;0,VLOOKUP(D58,Программа!A$3:B$4988,2),IF(F58&gt;0,VLOOKUP(F58,КВР!A$1:B$5001,2),IF(E58&gt;0,VLOOKUP(E58,Направление!A$1:B$4610,2))))))</f>
        <v>Непрограммные расходы бюджета</v>
      </c>
      <c r="B58" s="299"/>
      <c r="C58" s="300"/>
      <c r="D58" s="310" t="s">
        <v>548</v>
      </c>
      <c r="E58" s="300"/>
      <c r="F58" s="301"/>
      <c r="G58" s="315">
        <v>180000</v>
      </c>
      <c r="H58" s="315">
        <f t="shared" si="38"/>
        <v>0</v>
      </c>
      <c r="I58" s="315">
        <f t="shared" si="38"/>
        <v>180000</v>
      </c>
      <c r="J58" s="315">
        <v>180000</v>
      </c>
      <c r="K58" s="315">
        <f t="shared" si="39"/>
        <v>0</v>
      </c>
      <c r="L58" s="315">
        <f t="shared" si="39"/>
        <v>180000</v>
      </c>
    </row>
    <row r="59" spans="1:12" ht="25.5" x14ac:dyDescent="0.2">
      <c r="A59" s="303" t="str">
        <f>IF(B59&gt;0,VLOOKUP(B59,КВСР!A22:B1187,2),IF(C59&gt;0,VLOOKUP(C59,КФСР!A22:B1534,2),IF(D59&gt;0,VLOOKUP(D59,Программа!A$3:B$4988,2),IF(F59&gt;0,VLOOKUP(F59,КВР!A$1:B$5001,2),IF(E59&gt;0,VLOOKUP(E59,Направление!A$1:B$4610,2))))))</f>
        <v>Межбюджетные трансферты на обеспечение деятельности народных дружин</v>
      </c>
      <c r="B59" s="304"/>
      <c r="C59" s="295"/>
      <c r="D59" s="294"/>
      <c r="E59" s="295">
        <v>29486</v>
      </c>
      <c r="F59" s="305"/>
      <c r="G59" s="313">
        <v>180000</v>
      </c>
      <c r="H59" s="313">
        <f t="shared" si="38"/>
        <v>0</v>
      </c>
      <c r="I59" s="313">
        <f t="shared" si="38"/>
        <v>180000</v>
      </c>
      <c r="J59" s="313">
        <v>180000</v>
      </c>
      <c r="K59" s="313">
        <f t="shared" si="39"/>
        <v>0</v>
      </c>
      <c r="L59" s="313">
        <f t="shared" si="39"/>
        <v>180000</v>
      </c>
    </row>
    <row r="60" spans="1:12" x14ac:dyDescent="0.2">
      <c r="A60" s="303" t="str">
        <f>IF(B60&gt;0,VLOOKUP(B60,КВСР!A23:B1188,2),IF(C60&gt;0,VLOOKUP(C60,КФСР!A23:B1535,2),IF(D60&gt;0,VLOOKUP(D60,Программа!A$3:B$4988,2),IF(F60&gt;0,VLOOKUP(F60,КВР!A$1:B$5001,2),IF(E60&gt;0,VLOOKUP(E60,Направление!A$1:B$4610,2))))))</f>
        <v xml:space="preserve"> Межбюджетные трансферты</v>
      </c>
      <c r="B60" s="304"/>
      <c r="C60" s="295"/>
      <c r="D60" s="294"/>
      <c r="E60" s="295"/>
      <c r="F60" s="305">
        <v>500</v>
      </c>
      <c r="G60" s="314">
        <v>180000</v>
      </c>
      <c r="H60" s="314"/>
      <c r="I60" s="308">
        <f>G60+H60</f>
        <v>180000</v>
      </c>
      <c r="J60" s="314">
        <v>180000</v>
      </c>
      <c r="K60" s="314"/>
      <c r="L60" s="308">
        <f>J60+K60</f>
        <v>180000</v>
      </c>
    </row>
    <row r="61" spans="1:12" x14ac:dyDescent="0.2">
      <c r="A61" s="291" t="str">
        <f>IF(B61&gt;0,VLOOKUP(B61,КВСР!A4:B1169,2),IF(C61&gt;0,VLOOKUP(C61,КФСР!A4:B1516,2),IF(D61&gt;0,VLOOKUP(D61,Программа!A$3:B$4988,2),IF(F61&gt;0,VLOOKUP(F61,КВР!A$1:B$5001,2),IF(E61&gt;0,VLOOKUP(E61,Направление!A$1:B$4610,2))))))</f>
        <v>Транспорт</v>
      </c>
      <c r="B61" s="292"/>
      <c r="C61" s="293">
        <v>408</v>
      </c>
      <c r="D61" s="294"/>
      <c r="E61" s="295"/>
      <c r="F61" s="296"/>
      <c r="G61" s="297">
        <v>600000</v>
      </c>
      <c r="H61" s="297">
        <f t="shared" ref="H61:I61" si="40">H62</f>
        <v>0</v>
      </c>
      <c r="I61" s="297">
        <f t="shared" si="40"/>
        <v>600000</v>
      </c>
      <c r="J61" s="297">
        <v>9644100</v>
      </c>
      <c r="K61" s="297">
        <f t="shared" ref="K61:L61" si="41">K62</f>
        <v>0</v>
      </c>
      <c r="L61" s="297">
        <f t="shared" si="41"/>
        <v>9644100</v>
      </c>
    </row>
    <row r="62" spans="1:12" x14ac:dyDescent="0.2">
      <c r="A62" s="298" t="str">
        <f>IF(B62&gt;0,VLOOKUP(B62,КВСР!A5:B1170,2),IF(C62&gt;0,VLOOKUP(C62,КФСР!A5:B1517,2),IF(D62&gt;0,VLOOKUP(D62,Программа!A$3:B$4988,2),IF(F62&gt;0,VLOOKUP(F62,КВР!A$1:B$5001,2),IF(E62&gt;0,VLOOKUP(E62,Направление!A$1:B$4610,2))))))</f>
        <v>Непрограммные расходы бюджета</v>
      </c>
      <c r="B62" s="299"/>
      <c r="C62" s="300"/>
      <c r="D62" s="301" t="s">
        <v>548</v>
      </c>
      <c r="E62" s="300"/>
      <c r="F62" s="301"/>
      <c r="G62" s="302">
        <v>600000</v>
      </c>
      <c r="H62" s="302">
        <f>H63+H65</f>
        <v>0</v>
      </c>
      <c r="I62" s="302">
        <f t="shared" ref="I62" si="42">I63+I65</f>
        <v>600000</v>
      </c>
      <c r="J62" s="302">
        <v>9644100</v>
      </c>
      <c r="K62" s="302">
        <f t="shared" ref="K62:L62" si="43">K63+K65</f>
        <v>0</v>
      </c>
      <c r="L62" s="302">
        <f t="shared" si="43"/>
        <v>9644100</v>
      </c>
    </row>
    <row r="63" spans="1:12" ht="51" x14ac:dyDescent="0.2">
      <c r="A63" s="303" t="str">
        <f>IF(B63&gt;0,VLOOKUP(B63,КВСР!A6:B1171,2),IF(C63&gt;0,VLOOKUP(C63,КФСР!A6:B1518,2),IF(D63&gt;0,VLOOKUP(D63,Программа!A$3:B$4988,2),IF(F63&gt;0,VLOOKUP(F63,КВР!A$1:B$5001,2),IF(E63&gt;0,VLOOKUP(E63,Направление!A$1:B$4610,2))))))</f>
        <v>Межбюджетные трансферты на обеспечение мероприятий по осуществлению грузопассажирских  перевозок на речном транспорте</v>
      </c>
      <c r="B63" s="304"/>
      <c r="C63" s="295"/>
      <c r="D63" s="294"/>
      <c r="E63" s="295">
        <v>29166</v>
      </c>
      <c r="F63" s="305"/>
      <c r="G63" s="306">
        <v>0</v>
      </c>
      <c r="H63" s="306">
        <f t="shared" ref="H63:I63" si="44">H64</f>
        <v>0</v>
      </c>
      <c r="I63" s="306">
        <f t="shared" si="44"/>
        <v>0</v>
      </c>
      <c r="J63" s="306">
        <v>8944100</v>
      </c>
      <c r="K63" s="306">
        <f t="shared" ref="K63:L63" si="45">K64</f>
        <v>0</v>
      </c>
      <c r="L63" s="306">
        <f t="shared" si="45"/>
        <v>8944100</v>
      </c>
    </row>
    <row r="64" spans="1:12" x14ac:dyDescent="0.2">
      <c r="A64" s="303" t="str">
        <f>IF(B64&gt;0,VLOOKUP(B64,КВСР!A7:B1172,2),IF(C64&gt;0,VLOOKUP(C64,КФСР!A7:B1519,2),IF(D64&gt;0,VLOOKUP(D64,Программа!A$3:B$4988,2),IF(F64&gt;0,VLOOKUP(F64,КВР!A$1:B$5001,2),IF(E64&gt;0,VLOOKUP(E64,Направление!A$1:B$4610,2))))))</f>
        <v xml:space="preserve"> Межбюджетные трансферты</v>
      </c>
      <c r="B64" s="304"/>
      <c r="C64" s="295"/>
      <c r="D64" s="294"/>
      <c r="E64" s="295"/>
      <c r="F64" s="305">
        <v>500</v>
      </c>
      <c r="G64" s="307">
        <v>0</v>
      </c>
      <c r="H64" s="307"/>
      <c r="I64" s="308">
        <f>G64+H64</f>
        <v>0</v>
      </c>
      <c r="J64" s="307">
        <v>8944100</v>
      </c>
      <c r="K64" s="307"/>
      <c r="L64" s="308">
        <f>J64+K64</f>
        <v>8944100</v>
      </c>
    </row>
    <row r="65" spans="1:12" ht="38.25" x14ac:dyDescent="0.2">
      <c r="A65" s="303" t="str">
        <f>IF(B65&gt;0,VLOOKUP(B65,КВСР!A8:B1173,2),IF(C65&gt;0,VLOOKUP(C65,КФСР!A8:B1520,2),IF(D65&gt;0,VLOOKUP(D65,Программа!A$3:B$4988,2),IF(F65&gt;0,VLOOKUP(F65,КВР!A$1:B$5001,2),IF(E65&gt;0,VLOOKUP(E65,Направление!A$1:B$4610,2))))))</f>
        <v>Межбюджетные трансферты на обеспечение мероприятий по осуществлению пассажирских  перевозок на автомобильном  транспорте</v>
      </c>
      <c r="B65" s="304"/>
      <c r="C65" s="295"/>
      <c r="D65" s="294"/>
      <c r="E65" s="295">
        <v>29176</v>
      </c>
      <c r="F65" s="305"/>
      <c r="G65" s="309">
        <v>600000</v>
      </c>
      <c r="H65" s="309">
        <f t="shared" ref="H65:I65" si="46">H66</f>
        <v>0</v>
      </c>
      <c r="I65" s="309">
        <f t="shared" si="46"/>
        <v>600000</v>
      </c>
      <c r="J65" s="309">
        <v>700000</v>
      </c>
      <c r="K65" s="309">
        <f t="shared" ref="K65:L65" si="47">K66</f>
        <v>0</v>
      </c>
      <c r="L65" s="309">
        <f t="shared" si="47"/>
        <v>700000</v>
      </c>
    </row>
    <row r="66" spans="1:12" x14ac:dyDescent="0.2">
      <c r="A66" s="303" t="str">
        <f>IF(B66&gt;0,VLOOKUP(B66,КВСР!A9:B1174,2),IF(C66&gt;0,VLOOKUP(C66,КФСР!A9:B1521,2),IF(D66&gt;0,VLOOKUP(D66,Программа!A$3:B$4988,2),IF(F66&gt;0,VLOOKUP(F66,КВР!A$1:B$5001,2),IF(E66&gt;0,VLOOKUP(E66,Направление!A$1:B$4610,2))))))</f>
        <v xml:space="preserve"> Межбюджетные трансферты</v>
      </c>
      <c r="B66" s="304"/>
      <c r="C66" s="295"/>
      <c r="D66" s="294"/>
      <c r="E66" s="295"/>
      <c r="F66" s="305">
        <v>500</v>
      </c>
      <c r="G66" s="308">
        <v>600000</v>
      </c>
      <c r="H66" s="308"/>
      <c r="I66" s="308">
        <f>G66+H66</f>
        <v>600000</v>
      </c>
      <c r="J66" s="308">
        <v>700000</v>
      </c>
      <c r="K66" s="308"/>
      <c r="L66" s="308">
        <f>J66+K66</f>
        <v>700000</v>
      </c>
    </row>
    <row r="67" spans="1:12" x14ac:dyDescent="0.2">
      <c r="A67" s="291" t="str">
        <f>IF(B67&gt;0,VLOOKUP(B67,КВСР!A10:B1175,2),IF(C67&gt;0,VLOOKUP(C67,КФСР!A10:B1522,2),IF(D67&gt;0,VLOOKUP(D67,Программа!A$3:B$4988,2),IF(F67&gt;0,VLOOKUP(F67,КВР!A$1:B$5001,2),IF(E67&gt;0,VLOOKUP(E67,Направление!A$1:B$4610,2))))))</f>
        <v>Дорожное хозяйство(дорожные фонды)</v>
      </c>
      <c r="B67" s="292"/>
      <c r="C67" s="293">
        <v>409</v>
      </c>
      <c r="D67" s="294"/>
      <c r="E67" s="295"/>
      <c r="F67" s="296"/>
      <c r="G67" s="297">
        <v>104566514</v>
      </c>
      <c r="H67" s="297">
        <f t="shared" ref="H67:L67" si="48">H68</f>
        <v>0</v>
      </c>
      <c r="I67" s="297">
        <f t="shared" si="48"/>
        <v>104566514</v>
      </c>
      <c r="J67" s="297">
        <v>105712164</v>
      </c>
      <c r="K67" s="297">
        <f t="shared" si="48"/>
        <v>0</v>
      </c>
      <c r="L67" s="297">
        <f t="shared" si="48"/>
        <v>105712164</v>
      </c>
    </row>
    <row r="68" spans="1:12" x14ac:dyDescent="0.2">
      <c r="A68" s="298" t="str">
        <f>IF(B68&gt;0,VLOOKUP(B68,КВСР!A11:B1176,2),IF(C68&gt;0,VLOOKUP(C68,КФСР!A11:B1523,2),IF(D68&gt;0,VLOOKUP(D68,Программа!A$3:B$4988,2),IF(F68&gt;0,VLOOKUP(F68,КВР!A$1:B$5001,2),IF(E68&gt;0,VLOOKUP(E68,Направление!A$1:B$4610,2))))))</f>
        <v>Программные расходы бюджета</v>
      </c>
      <c r="B68" s="299"/>
      <c r="C68" s="300"/>
      <c r="D68" s="301" t="s">
        <v>673</v>
      </c>
      <c r="E68" s="300"/>
      <c r="F68" s="301"/>
      <c r="G68" s="302">
        <v>104566514</v>
      </c>
      <c r="H68" s="302">
        <f>H69+H73</f>
        <v>0</v>
      </c>
      <c r="I68" s="302">
        <f>SUM(G68:H68)</f>
        <v>104566514</v>
      </c>
      <c r="J68" s="302">
        <v>105712164</v>
      </c>
      <c r="K68" s="302">
        <f>K69+K73</f>
        <v>0</v>
      </c>
      <c r="L68" s="302">
        <f>SUM(J68:K68)</f>
        <v>105712164</v>
      </c>
    </row>
    <row r="69" spans="1:12" ht="51" x14ac:dyDescent="0.2">
      <c r="A69" s="303" t="str">
        <f>IF(B69&gt;0,VLOOKUP(B69,КВСР!A11:B1176,2),IF(C69&gt;0,VLOOKUP(C69,КФСР!A11:B1523,2),IF(D69&gt;0,VLOOKUP(D69,Программа!A$3:B$4988,2),IF(F69&gt;0,VLOOKUP(F69,КВР!A$1:B$5001,2),IF(E69&gt;0,VLOOKUP(E69,Направление!A$1:B$4610,2))))))</f>
        <v xml:space="preserve">Муниципальная программа "Формирование современной городской среды на территории городского поселения Тутаев"
</v>
      </c>
      <c r="B69" s="304"/>
      <c r="C69" s="295"/>
      <c r="D69" s="294" t="s">
        <v>220</v>
      </c>
      <c r="E69" s="295"/>
      <c r="F69" s="305"/>
      <c r="G69" s="309">
        <v>1201880</v>
      </c>
      <c r="H69" s="309">
        <f t="shared" ref="H69:I71" si="49">H70</f>
        <v>0</v>
      </c>
      <c r="I69" s="309">
        <f t="shared" si="49"/>
        <v>1201880</v>
      </c>
      <c r="J69" s="309">
        <v>1171520</v>
      </c>
      <c r="K69" s="309">
        <f t="shared" ref="K69:L71" si="50">K70</f>
        <v>0</v>
      </c>
      <c r="L69" s="309">
        <f t="shared" si="50"/>
        <v>1171520</v>
      </c>
    </row>
    <row r="70" spans="1:12" ht="25.5" x14ac:dyDescent="0.2">
      <c r="A70" s="303" t="str">
        <f>IF(B70&gt;0,VLOOKUP(B70,КВСР!A12:B1177,2),IF(C70&gt;0,VLOOKUP(C70,КФСР!A12:B1524,2),IF(D70&gt;0,VLOOKUP(D70,Программа!A$3:B$4988,2),IF(F70&gt;0,VLOOKUP(F70,КВР!A$1:B$5001,2),IF(E70&gt;0,VLOOKUP(E70,Направление!A$1:B$4610,2))))))</f>
        <v>Повышение уровня благоустройства дворовых территорий</v>
      </c>
      <c r="B70" s="304"/>
      <c r="C70" s="295"/>
      <c r="D70" s="294" t="s">
        <v>540</v>
      </c>
      <c r="E70" s="295"/>
      <c r="F70" s="305"/>
      <c r="G70" s="316">
        <v>1201880</v>
      </c>
      <c r="H70" s="316">
        <f>H71</f>
        <v>0</v>
      </c>
      <c r="I70" s="316">
        <f>I71</f>
        <v>1201880</v>
      </c>
      <c r="J70" s="316">
        <v>1171520</v>
      </c>
      <c r="K70" s="316">
        <f>K71</f>
        <v>0</v>
      </c>
      <c r="L70" s="316">
        <f>L71</f>
        <v>1171520</v>
      </c>
    </row>
    <row r="71" spans="1:12" ht="38.25" x14ac:dyDescent="0.2">
      <c r="A71" s="303" t="str">
        <f>IF(B71&gt;0,VLOOKUP(B71,КВСР!A13:B1178,2),IF(C71&gt;0,VLOOKUP(C71,КФСР!A13:B1525,2),IF(D71&gt;0,VLOOKUP(D71,Программа!A$3:B$4988,2),IF(F71&gt;0,VLOOKUP(F71,КВР!A$1:B$5001,2),IF(E71&gt;0,VLOOKUP(E71,Направление!A$1:B$4610,2))))))</f>
        <v xml:space="preserve">Межбюджетные трансферты на обеспечение мероприятий по  формированию современной городской среды </v>
      </c>
      <c r="B71" s="304"/>
      <c r="C71" s="295"/>
      <c r="D71" s="294"/>
      <c r="E71" s="295">
        <v>29456</v>
      </c>
      <c r="F71" s="305"/>
      <c r="G71" s="316">
        <v>1201880</v>
      </c>
      <c r="H71" s="316">
        <f t="shared" si="49"/>
        <v>0</v>
      </c>
      <c r="I71" s="316">
        <f t="shared" si="49"/>
        <v>1201880</v>
      </c>
      <c r="J71" s="316">
        <v>1171520</v>
      </c>
      <c r="K71" s="316">
        <f t="shared" si="50"/>
        <v>0</v>
      </c>
      <c r="L71" s="316">
        <f t="shared" si="50"/>
        <v>1171520</v>
      </c>
    </row>
    <row r="72" spans="1:12" x14ac:dyDescent="0.2">
      <c r="A72" s="303" t="str">
        <f>IF(B72&gt;0,VLOOKUP(B72,КВСР!A14:B1179,2),IF(C72&gt;0,VLOOKUP(C72,КФСР!A14:B1526,2),IF(D72&gt;0,VLOOKUP(D72,Программа!A$3:B$4988,2),IF(F72&gt;0,VLOOKUP(F72,КВР!A$1:B$5001,2),IF(E72&gt;0,VLOOKUP(E72,Направление!A$1:B$4610,2))))))</f>
        <v xml:space="preserve"> Межбюджетные трансферты</v>
      </c>
      <c r="B72" s="304"/>
      <c r="C72" s="295"/>
      <c r="D72" s="294"/>
      <c r="E72" s="295"/>
      <c r="F72" s="305">
        <v>500</v>
      </c>
      <c r="G72" s="317">
        <v>1201880</v>
      </c>
      <c r="H72" s="317"/>
      <c r="I72" s="308">
        <f>G72+H72</f>
        <v>1201880</v>
      </c>
      <c r="J72" s="317">
        <v>1171520</v>
      </c>
      <c r="K72" s="317"/>
      <c r="L72" s="308">
        <f>J72+K72</f>
        <v>1171520</v>
      </c>
    </row>
    <row r="73" spans="1:12" ht="51" x14ac:dyDescent="0.2">
      <c r="A73" s="303" t="str">
        <f>IF(B73&gt;0,VLOOKUP(B73,КВСР!A15:B1180,2),IF(C73&gt;0,VLOOKUP(C73,КФСР!A15:B1527,2),IF(D73&gt;0,VLOOKUP(D73,Программа!A$3:B$4988,2),IF(F73&gt;0,VLOOKUP(F73,КВР!A$1:B$5001,2),IF(E73&gt;0,VLOOKUP(E73,Направление!A$1:B$4610,2))))))</f>
        <v xml:space="preserve">Муниципальная программа "Развитие и содержание дорожного хозяйства на территории  городского поселения Тутаев"
</v>
      </c>
      <c r="B73" s="304"/>
      <c r="C73" s="295"/>
      <c r="D73" s="294" t="s">
        <v>218</v>
      </c>
      <c r="E73" s="295"/>
      <c r="F73" s="305"/>
      <c r="G73" s="309">
        <v>103364634</v>
      </c>
      <c r="H73" s="309">
        <f>H74+H85</f>
        <v>0</v>
      </c>
      <c r="I73" s="309">
        <f t="shared" ref="I73:K73" si="51">I74+I85</f>
        <v>103364634</v>
      </c>
      <c r="J73" s="309">
        <v>104540644</v>
      </c>
      <c r="K73" s="309">
        <f t="shared" si="51"/>
        <v>0</v>
      </c>
      <c r="L73" s="309">
        <f t="shared" ref="L73" si="52">L74+L85+L90</f>
        <v>104540644</v>
      </c>
    </row>
    <row r="74" spans="1:12" ht="25.5" x14ac:dyDescent="0.2">
      <c r="A74" s="303" t="str">
        <f>IF(B74&gt;0,VLOOKUP(B74,КВСР!A16:B1181,2),IF(C74&gt;0,VLOOKUP(C74,КФСР!A16:B1528,2),IF(D74&gt;0,VLOOKUP(D74,Программа!A$3:B$4988,2),IF(F74&gt;0,VLOOKUP(F74,КВР!A$1:B$5001,2),IF(E74&gt;0,VLOOKUP(E74,Направление!A$1:B$4610,2))))))</f>
        <v xml:space="preserve"> Дорожная деятельность в отношении дорожной сети   городского поселения Тутаев </v>
      </c>
      <c r="B74" s="304"/>
      <c r="C74" s="295"/>
      <c r="D74" s="294" t="s">
        <v>546</v>
      </c>
      <c r="E74" s="295"/>
      <c r="F74" s="305"/>
      <c r="G74" s="309">
        <v>47808634</v>
      </c>
      <c r="H74" s="309">
        <f>H77+H79+H81+H83+H75</f>
        <v>0</v>
      </c>
      <c r="I74" s="309">
        <f>I75+I77+I79+I81+I83</f>
        <v>47808634</v>
      </c>
      <c r="J74" s="309">
        <v>48984644</v>
      </c>
      <c r="K74" s="309">
        <f t="shared" ref="K74:L74" si="53">K75+K77+K79+K81+K83</f>
        <v>0</v>
      </c>
      <c r="L74" s="309">
        <f t="shared" si="53"/>
        <v>48984644</v>
      </c>
    </row>
    <row r="75" spans="1:12" ht="51" x14ac:dyDescent="0.2">
      <c r="A75" s="303" t="str">
        <f>IF(B75&gt;0,VLOOKUP(B75,КВСР!A17:B1182,2),IF(C75&gt;0,VLOOKUP(C75,КФСР!A17:B1529,2),IF(D75&gt;0,VLOOKUP(D75,Программа!A$3:B$4988,2),IF(F75&gt;0,VLOOKUP(F75,КВР!A$1:B$5001,2),IF(E75&gt;0,VLOOKUP(E75,Направление!A$1:B$4610,2))))))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B75" s="304"/>
      <c r="C75" s="295"/>
      <c r="D75" s="294"/>
      <c r="E75" s="295">
        <v>22446</v>
      </c>
      <c r="F75" s="305"/>
      <c r="G75" s="309">
        <v>731700</v>
      </c>
      <c r="H75" s="309">
        <f t="shared" ref="H75:H77" si="54">H76</f>
        <v>0</v>
      </c>
      <c r="I75" s="309">
        <f t="shared" ref="I75" si="55">SUM(G75:H75)</f>
        <v>731700</v>
      </c>
      <c r="J75" s="309">
        <v>731700</v>
      </c>
      <c r="K75" s="309">
        <f t="shared" ref="K75:K77" si="56">K76</f>
        <v>0</v>
      </c>
      <c r="L75" s="309">
        <f t="shared" ref="L75" si="57">SUM(J75:K75)</f>
        <v>731700</v>
      </c>
    </row>
    <row r="76" spans="1:12" x14ac:dyDescent="0.2">
      <c r="A76" s="303" t="str">
        <f>IF(B76&gt;0,VLOOKUP(B76,КВСР!A18:B1183,2),IF(C76&gt;0,VLOOKUP(C76,КФСР!A18:B1530,2),IF(D76&gt;0,VLOOKUP(D76,Программа!A$3:B$4988,2),IF(F76&gt;0,VLOOKUP(F76,КВР!A$1:B$5001,2),IF(E76&gt;0,VLOOKUP(E76,Направление!A$1:B$4610,2))))))</f>
        <v xml:space="preserve"> Межбюджетные трансферты</v>
      </c>
      <c r="B76" s="304"/>
      <c r="C76" s="295"/>
      <c r="D76" s="294"/>
      <c r="E76" s="295"/>
      <c r="F76" s="305">
        <v>500</v>
      </c>
      <c r="G76" s="307">
        <v>731700</v>
      </c>
      <c r="H76" s="307"/>
      <c r="I76" s="308">
        <f>G76+H76</f>
        <v>731700</v>
      </c>
      <c r="J76" s="307">
        <v>731700</v>
      </c>
      <c r="K76" s="307"/>
      <c r="L76" s="308">
        <f>J76+K76</f>
        <v>731700</v>
      </c>
    </row>
    <row r="77" spans="1:12" ht="38.25" x14ac:dyDescent="0.2">
      <c r="A77" s="303" t="str">
        <f>IF(B77&gt;0,VLOOKUP(B77,КВСР!A17:B1182,2),IF(C77&gt;0,VLOOKUP(C77,КФСР!A17:B1529,2),IF(D77&gt;0,VLOOKUP(D77,Программа!A$3:B$4988,2),IF(F77&gt;0,VLOOKUP(F77,КВР!A$1:B$5001,2),IF(E77&gt;0,VLOOKUP(E77,Направление!A$1:B$4610,2))))))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B77" s="304"/>
      <c r="C77" s="295"/>
      <c r="D77" s="294"/>
      <c r="E77" s="295">
        <v>29086</v>
      </c>
      <c r="F77" s="305"/>
      <c r="G77" s="309">
        <v>21137750</v>
      </c>
      <c r="H77" s="309">
        <f t="shared" si="54"/>
        <v>0</v>
      </c>
      <c r="I77" s="309">
        <f t="shared" ref="I77:I83" si="58">SUM(G77:H77)</f>
        <v>21137750</v>
      </c>
      <c r="J77" s="309">
        <v>20763496</v>
      </c>
      <c r="K77" s="309">
        <f t="shared" si="56"/>
        <v>0</v>
      </c>
      <c r="L77" s="309">
        <f t="shared" ref="L77:L83" si="59">SUM(J77:K77)</f>
        <v>20763496</v>
      </c>
    </row>
    <row r="78" spans="1:12" x14ac:dyDescent="0.2">
      <c r="A78" s="303" t="str">
        <f>IF(B78&gt;0,VLOOKUP(B78,КВСР!A18:B1183,2),IF(C78&gt;0,VLOOKUP(C78,КФСР!A18:B1530,2),IF(D78&gt;0,VLOOKUP(D78,Программа!A$3:B$4988,2),IF(F78&gt;0,VLOOKUP(F78,КВР!A$1:B$5001,2),IF(E78&gt;0,VLOOKUP(E78,Направление!A$1:B$4610,2))))))</f>
        <v xml:space="preserve"> Межбюджетные трансферты</v>
      </c>
      <c r="B78" s="304"/>
      <c r="C78" s="295"/>
      <c r="D78" s="294"/>
      <c r="E78" s="295"/>
      <c r="F78" s="305">
        <v>500</v>
      </c>
      <c r="G78" s="307">
        <v>21137750</v>
      </c>
      <c r="H78" s="307"/>
      <c r="I78" s="308">
        <f>G78+H78</f>
        <v>21137750</v>
      </c>
      <c r="J78" s="307">
        <v>20763496</v>
      </c>
      <c r="K78" s="307"/>
      <c r="L78" s="308">
        <f>J78+K78</f>
        <v>20763496</v>
      </c>
    </row>
    <row r="79" spans="1:12" ht="51" x14ac:dyDescent="0.2">
      <c r="A79" s="303" t="str">
        <f>IF(B79&gt;0,VLOOKUP(B79,КВСР!A19:B1184,2),IF(C79&gt;0,VLOOKUP(C79,КФСР!A19:B1531,2),IF(D79&gt;0,VLOOKUP(D79,Программа!A$3:B$4988,2),IF(F79&gt;0,VLOOKUP(F79,КВР!A$1:B$5001,2),IF(E79&gt;0,VLOOKUP(E79,Направление!A$1:B$4610,2))))))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B79" s="304"/>
      <c r="C79" s="295"/>
      <c r="D79" s="294"/>
      <c r="E79" s="295">
        <v>29096</v>
      </c>
      <c r="F79" s="305"/>
      <c r="G79" s="309">
        <v>1400000</v>
      </c>
      <c r="H79" s="309">
        <f t="shared" ref="H79" si="60">H80</f>
        <v>0</v>
      </c>
      <c r="I79" s="309">
        <f t="shared" si="58"/>
        <v>1400000</v>
      </c>
      <c r="J79" s="309">
        <v>1500000</v>
      </c>
      <c r="K79" s="309">
        <f t="shared" ref="K79" si="61">K80</f>
        <v>0</v>
      </c>
      <c r="L79" s="309">
        <f t="shared" si="59"/>
        <v>1500000</v>
      </c>
    </row>
    <row r="80" spans="1:12" x14ac:dyDescent="0.2">
      <c r="A80" s="303" t="str">
        <f>IF(B80&gt;0,VLOOKUP(B80,КВСР!A20:B1185,2),IF(C80&gt;0,VLOOKUP(C80,КФСР!A20:B1532,2),IF(D80&gt;0,VLOOKUP(D80,Программа!A$3:B$4988,2),IF(F80&gt;0,VLOOKUP(F80,КВР!A$1:B$5001,2),IF(E80&gt;0,VLOOKUP(E80,Направление!A$1:B$4610,2))))))</f>
        <v xml:space="preserve"> Межбюджетные трансферты</v>
      </c>
      <c r="B80" s="304"/>
      <c r="C80" s="295"/>
      <c r="D80" s="294"/>
      <c r="E80" s="295"/>
      <c r="F80" s="305">
        <v>500</v>
      </c>
      <c r="G80" s="307">
        <v>1400000</v>
      </c>
      <c r="H80" s="307"/>
      <c r="I80" s="308">
        <f>G80+H80</f>
        <v>1400000</v>
      </c>
      <c r="J80" s="307">
        <v>1500000</v>
      </c>
      <c r="K80" s="307"/>
      <c r="L80" s="308">
        <f>J80+K80</f>
        <v>1500000</v>
      </c>
    </row>
    <row r="81" spans="1:12" ht="38.25" x14ac:dyDescent="0.2">
      <c r="A81" s="303" t="str">
        <f>IF(B81&gt;0,VLOOKUP(B81,КВСР!A21:B1186,2),IF(C81&gt;0,VLOOKUP(C81,КФСР!A21:B1533,2),IF(D81&gt;0,VLOOKUP(D81,Программа!A$3:B$4988,2),IF(F81&gt;0,VLOOKUP(F81,КВР!A$1:B$5001,2),IF(E81&gt;0,VLOOKUP(E81,Направление!A$1:B$4610,2))))))</f>
        <v>Межбюджетные трансферты на обеспечение содержания и организации деятельности в области  дорожного хозяйства</v>
      </c>
      <c r="B81" s="304"/>
      <c r="C81" s="295"/>
      <c r="D81" s="294"/>
      <c r="E81" s="295">
        <v>29696</v>
      </c>
      <c r="F81" s="305"/>
      <c r="G81" s="309">
        <v>10637320</v>
      </c>
      <c r="H81" s="309">
        <f t="shared" ref="H81" si="62">H82</f>
        <v>0</v>
      </c>
      <c r="I81" s="309">
        <f t="shared" si="58"/>
        <v>10637320</v>
      </c>
      <c r="J81" s="309">
        <v>12087584</v>
      </c>
      <c r="K81" s="309">
        <f t="shared" ref="K81" si="63">K82</f>
        <v>0</v>
      </c>
      <c r="L81" s="309">
        <f t="shared" si="59"/>
        <v>12087584</v>
      </c>
    </row>
    <row r="82" spans="1:12" x14ac:dyDescent="0.2">
      <c r="A82" s="303" t="str">
        <f>IF(B82&gt;0,VLOOKUP(B82,КВСР!A22:B1187,2),IF(C82&gt;0,VLOOKUP(C82,КФСР!A22:B1534,2),IF(D82&gt;0,VLOOKUP(D82,Программа!A$3:B$4988,2),IF(F82&gt;0,VLOOKUP(F82,КВР!A$1:B$5001,2),IF(E82&gt;0,VLOOKUP(E82,Направление!A$1:B$4610,2))))))</f>
        <v xml:space="preserve"> Межбюджетные трансферты</v>
      </c>
      <c r="B82" s="304"/>
      <c r="C82" s="295"/>
      <c r="D82" s="294"/>
      <c r="E82" s="295"/>
      <c r="F82" s="305">
        <v>500</v>
      </c>
      <c r="G82" s="307">
        <v>10637320</v>
      </c>
      <c r="H82" s="307"/>
      <c r="I82" s="308">
        <f>G82+H82</f>
        <v>10637320</v>
      </c>
      <c r="J82" s="307">
        <v>12087584</v>
      </c>
      <c r="K82" s="307"/>
      <c r="L82" s="308">
        <f>J82+K82</f>
        <v>12087584</v>
      </c>
    </row>
    <row r="83" spans="1:12" ht="25.5" x14ac:dyDescent="0.2">
      <c r="A83" s="318" t="str">
        <f>IF(B83&gt;0,VLOOKUP(B83,КВСР!A23:B1188,2),IF(C83&gt;0,VLOOKUP(C83,КФСР!A23:B1535,2),IF(D83&gt;0,VLOOKUP(D83,Программа!A$3:B$4988,2),IF(F83&gt;0,VLOOKUP(F83,КВР!A$1:B$5001,2),IF(E83&gt;0,VLOOKUP(E83,Направление!A$1:B$4610,2))))))</f>
        <v xml:space="preserve">Межбюджетные трансферты на мероприятия в области  дорожного хозяйства </v>
      </c>
      <c r="B83" s="294"/>
      <c r="C83" s="294"/>
      <c r="D83" s="294"/>
      <c r="E83" s="294" t="s">
        <v>551</v>
      </c>
      <c r="F83" s="305"/>
      <c r="G83" s="309">
        <v>13901864</v>
      </c>
      <c r="H83" s="309">
        <f>H84</f>
        <v>0</v>
      </c>
      <c r="I83" s="309">
        <f t="shared" si="58"/>
        <v>13901864</v>
      </c>
      <c r="J83" s="309">
        <v>13901864</v>
      </c>
      <c r="K83" s="309">
        <f>K84</f>
        <v>0</v>
      </c>
      <c r="L83" s="309">
        <f t="shared" si="59"/>
        <v>13901864</v>
      </c>
    </row>
    <row r="84" spans="1:12" x14ac:dyDescent="0.2">
      <c r="A84" s="303" t="str">
        <f>IF(B84&gt;0,VLOOKUP(B84,КВСР!A24:B1189,2),IF(C84&gt;0,VLOOKUP(C84,КФСР!A24:B1536,2),IF(D84&gt;0,VLOOKUP(D84,Программа!A$3:B$4988,2),IF(F84&gt;0,VLOOKUP(F84,КВР!A$1:B$5001,2),IF(E84&gt;0,VLOOKUP(E84,Направление!A$1:B$4610,2))))))</f>
        <v xml:space="preserve"> Межбюджетные трансферты</v>
      </c>
      <c r="B84" s="304"/>
      <c r="C84" s="295"/>
      <c r="D84" s="294"/>
      <c r="E84" s="295"/>
      <c r="F84" s="305">
        <v>500</v>
      </c>
      <c r="G84" s="307">
        <v>13901864</v>
      </c>
      <c r="H84" s="307"/>
      <c r="I84" s="308">
        <f>G84+H84</f>
        <v>13901864</v>
      </c>
      <c r="J84" s="307">
        <v>13901864</v>
      </c>
      <c r="K84" s="307"/>
      <c r="L84" s="308">
        <f>SUM(J84:K84)</f>
        <v>13901864</v>
      </c>
    </row>
    <row r="85" spans="1:12" x14ac:dyDescent="0.2">
      <c r="A85" s="303" t="str">
        <f>IF(B85&gt;0,VLOOKUP(B85,КВСР!A20:B1185,2),IF(C85&gt;0,VLOOKUP(C85,КФСР!A20:B1532,2),IF(D85&gt;0,VLOOKUP(D85,Программа!A$3:B$4988,2),IF(F85&gt;0,VLOOKUP(F85,КВР!A$1:B$5001,2),IF(E85&gt;0,VLOOKUP(E85,Направление!A$1:B$4610,2))))))</f>
        <v>Федеральный проект "Дорожная сеть"</v>
      </c>
      <c r="B85" s="304"/>
      <c r="C85" s="295"/>
      <c r="D85" s="294" t="s">
        <v>804</v>
      </c>
      <c r="E85" s="295"/>
      <c r="F85" s="305"/>
      <c r="G85" s="309">
        <v>55556000</v>
      </c>
      <c r="H85" s="309">
        <f t="shared" ref="H85:I85" si="64">H86+H88</f>
        <v>0</v>
      </c>
      <c r="I85" s="309">
        <f t="shared" si="64"/>
        <v>55556000</v>
      </c>
      <c r="J85" s="309">
        <v>55556000</v>
      </c>
      <c r="K85" s="309">
        <f t="shared" ref="K85:L85" si="65">K86+K88</f>
        <v>0</v>
      </c>
      <c r="L85" s="309">
        <f t="shared" si="65"/>
        <v>55556000</v>
      </c>
    </row>
    <row r="86" spans="1:12" ht="63.75" x14ac:dyDescent="0.2">
      <c r="A86" s="303" t="str">
        <f>IF(B86&gt;0,VLOOKUP(B86,КВСР!A21:B1186,2),IF(C86&gt;0,VLOOKUP(C86,КФСР!A21:B1533,2),IF(D86&gt;0,VLOOKUP(D86,Программа!A$3:B$4988,2),IF(F86&gt;0,VLOOKUP(F86,КВР!A$1:B$5001,2),IF(E86&gt;0,VLOOKUP(E86,Направление!A$1:B$4610,2))))))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B86" s="304"/>
      <c r="C86" s="295"/>
      <c r="D86" s="294"/>
      <c r="E86" s="295">
        <v>23936</v>
      </c>
      <c r="F86" s="305"/>
      <c r="G86" s="309">
        <v>5556000</v>
      </c>
      <c r="H86" s="309">
        <f>H87</f>
        <v>0</v>
      </c>
      <c r="I86" s="309">
        <f t="shared" ref="I86:L86" si="66">I87</f>
        <v>5556000</v>
      </c>
      <c r="J86" s="309">
        <v>5556000</v>
      </c>
      <c r="K86" s="309">
        <f t="shared" si="66"/>
        <v>0</v>
      </c>
      <c r="L86" s="309">
        <f t="shared" si="66"/>
        <v>5556000</v>
      </c>
    </row>
    <row r="87" spans="1:12" x14ac:dyDescent="0.2">
      <c r="A87" s="303" t="str">
        <f>IF(B87&gt;0,VLOOKUP(B87,КВСР!A22:B1187,2),IF(C87&gt;0,VLOOKUP(C87,КФСР!A22:B1534,2),IF(D87&gt;0,VLOOKUP(D87,Программа!A$3:B$4988,2),IF(F87&gt;0,VLOOKUP(F87,КВР!A$1:B$5001,2),IF(E87&gt;0,VLOOKUP(E87,Направление!A$1:B$4610,2))))))</f>
        <v xml:space="preserve"> Межбюджетные трансферты</v>
      </c>
      <c r="B87" s="304"/>
      <c r="C87" s="295"/>
      <c r="D87" s="294"/>
      <c r="E87" s="295"/>
      <c r="F87" s="305">
        <v>500</v>
      </c>
      <c r="G87" s="307">
        <v>5556000</v>
      </c>
      <c r="H87" s="307"/>
      <c r="I87" s="307">
        <f t="shared" ref="I87" si="67">SUM(G87:H87)</f>
        <v>5556000</v>
      </c>
      <c r="J87" s="307">
        <v>5556000</v>
      </c>
      <c r="K87" s="307"/>
      <c r="L87" s="307">
        <f t="shared" ref="L87" si="68">SUM(J87:K87)</f>
        <v>5556000</v>
      </c>
    </row>
    <row r="88" spans="1:12" ht="63.75" x14ac:dyDescent="0.2">
      <c r="A88" s="319" t="str">
        <f>IF(B88&gt;0,VLOOKUP(B88,КВСР!A21:B1186,2),IF(C88&gt;0,VLOOKUP(C88,КФСР!A21:B1533,2),IF(D88&gt;0,VLOOKUP(D88,Программа!A$3:B$4988,2),IF(F88&gt;0,VLOOKUP(F88,КВР!A$1:B$5001,2),IF(E88&gt;0,VLOOKUP(E88,Направление!A$1:B$4610,2))))))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88" s="304"/>
      <c r="C88" s="295"/>
      <c r="D88" s="294"/>
      <c r="E88" s="295">
        <v>73936</v>
      </c>
      <c r="F88" s="305"/>
      <c r="G88" s="309">
        <v>50000000</v>
      </c>
      <c r="H88" s="309">
        <f t="shared" ref="H88:I88" si="69">H89</f>
        <v>0</v>
      </c>
      <c r="I88" s="309">
        <f t="shared" si="69"/>
        <v>50000000</v>
      </c>
      <c r="J88" s="309">
        <v>50000000</v>
      </c>
      <c r="K88" s="309">
        <f t="shared" ref="K88" si="70">K89</f>
        <v>0</v>
      </c>
      <c r="L88" s="309">
        <f t="shared" ref="L88" si="71">SUM(J88:K88)</f>
        <v>50000000</v>
      </c>
    </row>
    <row r="89" spans="1:12" x14ac:dyDescent="0.2">
      <c r="A89" s="303" t="str">
        <f>IF(B89&gt;0,VLOOKUP(B89,КВСР!A22:B1187,2),IF(C89&gt;0,VLOOKUP(C89,КФСР!A22:B1534,2),IF(D89&gt;0,VLOOKUP(D89,Программа!A$3:B$4988,2),IF(F89&gt;0,VLOOKUP(F89,КВР!A$1:B$5001,2),IF(E89&gt;0,VLOOKUP(E89,Направление!A$1:B$4610,2))))))</f>
        <v xml:space="preserve"> Межбюджетные трансферты</v>
      </c>
      <c r="B89" s="304"/>
      <c r="C89" s="295"/>
      <c r="D89" s="294"/>
      <c r="E89" s="295"/>
      <c r="F89" s="305">
        <v>500</v>
      </c>
      <c r="G89" s="307">
        <v>50000000</v>
      </c>
      <c r="H89" s="307"/>
      <c r="I89" s="308">
        <f>G89+H89</f>
        <v>50000000</v>
      </c>
      <c r="J89" s="307">
        <v>50000000</v>
      </c>
      <c r="K89" s="307"/>
      <c r="L89" s="308">
        <f>J89+K89</f>
        <v>50000000</v>
      </c>
    </row>
    <row r="90" spans="1:12" ht="38.25" hidden="1" x14ac:dyDescent="0.2">
      <c r="A90" s="303" t="str">
        <f>IF(B90&gt;0,VLOOKUP(B90,КВСР!A26:B1191,2),IF(C90&gt;0,VLOOKUP(C90,КФСР!A26:B1538,2),IF(D90&gt;0,VLOOKUP(D90,Программа!A$3:B$4988,2),IF(F90&gt;0,VLOOKUP(F90,КВР!A$1:B$5001,2),IF(E90&gt;0,VLOOKUP(E90,Направление!A$1:B$4610,2))))))</f>
        <v>Муниципальная программа "Стимулирование инвестиционной деятельности в городском поселении Тутаев"</v>
      </c>
      <c r="B90" s="63"/>
      <c r="C90" s="64"/>
      <c r="D90" s="294" t="s">
        <v>931</v>
      </c>
      <c r="E90" s="64"/>
      <c r="F90" s="66"/>
      <c r="G90" s="309">
        <v>0</v>
      </c>
      <c r="H90" s="309">
        <f t="shared" ref="H90:L91" si="72">H91</f>
        <v>0</v>
      </c>
      <c r="I90" s="309">
        <f t="shared" si="72"/>
        <v>0</v>
      </c>
      <c r="J90" s="309">
        <v>0</v>
      </c>
      <c r="K90" s="309">
        <f t="shared" si="72"/>
        <v>0</v>
      </c>
      <c r="L90" s="309">
        <f t="shared" si="72"/>
        <v>0</v>
      </c>
    </row>
    <row r="91" spans="1:12" ht="38.25" hidden="1" x14ac:dyDescent="0.2">
      <c r="A91" s="303" t="str">
        <f>IF(B91&gt;0,VLOOKUP(B91,КВСР!A27:B1192,2),IF(C91&gt;0,VLOOKUP(C91,КФСР!A27:B1539,2),IF(D91&gt;0,VLOOKUP(D91,Программа!A$3:B$4988,2),IF(F91&gt;0,VLOOKUP(F91,КВР!A$1:B$5001,2),IF(E91&gt;0,VLOOKUP(E91,Направление!A$1:B$4610,2))))))</f>
        <v>Создание условий для развития инвестиционной привлекательности и наращивания налогового потенциала в г.Тутаев Ярославской области</v>
      </c>
      <c r="B91" s="192"/>
      <c r="C91" s="192"/>
      <c r="D91" s="294" t="s">
        <v>930</v>
      </c>
      <c r="E91" s="378"/>
      <c r="F91" s="192"/>
      <c r="G91" s="309">
        <v>0</v>
      </c>
      <c r="H91" s="309">
        <f t="shared" si="72"/>
        <v>0</v>
      </c>
      <c r="I91" s="309">
        <f t="shared" si="72"/>
        <v>0</v>
      </c>
      <c r="J91" s="309">
        <v>0</v>
      </c>
      <c r="K91" s="309">
        <f t="shared" si="72"/>
        <v>0</v>
      </c>
      <c r="L91" s="309">
        <f t="shared" si="72"/>
        <v>0</v>
      </c>
    </row>
    <row r="92" spans="1:12" ht="76.5" hidden="1" x14ac:dyDescent="0.2">
      <c r="A92" s="303" t="str">
        <f>IF(B92&gt;0,VLOOKUP(B92,КВСР!A28:B1193,2),IF(C92&gt;0,VLOOKUP(C92,КФСР!A28:B1540,2),IF(D92&gt;0,VLOOKUP(D92,Программа!A$3:B$4988,2),IF(F92&gt;0,VLOOKUP(F92,КВР!A$1:B$5001,2),IF(E92&gt;0,VLOOKUP(E92,Направление!A$1:B$4610,2))))))</f>
        <v>Реализация мероприятий  на софинансирование расходов 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92" s="192"/>
      <c r="C92" s="192"/>
      <c r="D92" s="378"/>
      <c r="E92" s="295">
        <v>26930</v>
      </c>
      <c r="F92" s="65"/>
      <c r="G92" s="309">
        <v>0</v>
      </c>
      <c r="H92" s="309">
        <f>H93+H94</f>
        <v>0</v>
      </c>
      <c r="I92" s="309">
        <f>SUM(G92:H92)</f>
        <v>0</v>
      </c>
      <c r="J92" s="309">
        <v>0</v>
      </c>
      <c r="K92" s="309">
        <f>K94</f>
        <v>0</v>
      </c>
      <c r="L92" s="309">
        <f>L94</f>
        <v>0</v>
      </c>
    </row>
    <row r="93" spans="1:12" ht="38.25" hidden="1" x14ac:dyDescent="0.2">
      <c r="A93" s="303" t="str">
        <f>IF(B93&gt;0,VLOOKUP(B93,КВСР!A28:B1193,2),IF(C93&gt;0,VLOOKUP(C93,КФСР!A28:B1540,2),IF(D93&gt;0,VLOOKUP(D93,Программа!A$3:B$4988,2),IF(F93&gt;0,VLOOKUP(F93,КВР!A$1:B$5001,2),IF(E93&gt;0,VLOOKUP(E93,Направление!A$1:B$4610,2))))))</f>
        <v xml:space="preserve">Закупка товаров, работ и услуг для обеспечения государственных (муниципальных) нужд
</v>
      </c>
      <c r="B93" s="192"/>
      <c r="C93" s="192"/>
      <c r="D93" s="192"/>
      <c r="E93" s="192"/>
      <c r="F93" s="305">
        <v>200</v>
      </c>
      <c r="G93" s="307">
        <v>0</v>
      </c>
      <c r="H93" s="307"/>
      <c r="I93" s="308">
        <f>G93+H93</f>
        <v>0</v>
      </c>
      <c r="J93" s="307">
        <v>0</v>
      </c>
      <c r="K93" s="307"/>
      <c r="L93" s="308">
        <v>0</v>
      </c>
    </row>
    <row r="94" spans="1:12" ht="22.7" hidden="1" customHeight="1" x14ac:dyDescent="0.2">
      <c r="A94" s="303" t="str">
        <f>IF(B94&gt;0,VLOOKUP(B94,КВСР!A29:B1194,2),IF(C94&gt;0,VLOOKUP(C94,КФСР!A29:B1541,2),IF(D94&gt;0,VLOOKUP(D94,Программа!A$3:B$4988,2),IF(F94&gt;0,VLOOKUP(F94,КВР!A$1:B$5001,2),IF(E94&gt;0,VLOOKUP(E94,Направление!A$1:B$4610,2))))))</f>
        <v xml:space="preserve"> Межбюджетные трансферты</v>
      </c>
      <c r="B94" s="192"/>
      <c r="C94" s="192"/>
      <c r="D94" s="192"/>
      <c r="E94" s="192"/>
      <c r="F94" s="305">
        <v>500</v>
      </c>
      <c r="G94" s="307">
        <v>0</v>
      </c>
      <c r="H94" s="307">
        <v>0</v>
      </c>
      <c r="I94" s="308">
        <f>G94+H94</f>
        <v>0</v>
      </c>
      <c r="J94" s="307">
        <v>0</v>
      </c>
      <c r="K94" s="307">
        <v>0</v>
      </c>
      <c r="L94" s="308">
        <v>0</v>
      </c>
    </row>
    <row r="95" spans="1:12" ht="25.5" x14ac:dyDescent="0.2">
      <c r="A95" s="291" t="str">
        <f>IF(B95&gt;0,VLOOKUP(B95,КВСР!A26:B1191,2),IF(C95&gt;0,VLOOKUP(C95,КФСР!A26:B1538,2),IF(D95&gt;0,VLOOKUP(D95,Программа!A$3:B$4988,2),IF(F95&gt;0,VLOOKUP(F95,КВР!A$1:B$5001,2),IF(E95&gt;0,VLOOKUP(E95,Направление!A$1:B$4610,2))))))</f>
        <v>Другие вопросы в области национальной экономики</v>
      </c>
      <c r="B95" s="292"/>
      <c r="C95" s="293">
        <v>412</v>
      </c>
      <c r="D95" s="294"/>
      <c r="E95" s="295"/>
      <c r="F95" s="296"/>
      <c r="G95" s="297">
        <v>470000</v>
      </c>
      <c r="H95" s="297">
        <f t="shared" ref="H95:L95" si="73">+H96</f>
        <v>0</v>
      </c>
      <c r="I95" s="297">
        <f t="shared" si="73"/>
        <v>470000</v>
      </c>
      <c r="J95" s="297">
        <v>470000</v>
      </c>
      <c r="K95" s="297">
        <f t="shared" si="73"/>
        <v>0</v>
      </c>
      <c r="L95" s="297">
        <f t="shared" si="73"/>
        <v>470000</v>
      </c>
    </row>
    <row r="96" spans="1:12" x14ac:dyDescent="0.2">
      <c r="A96" s="298" t="str">
        <f>IF(B96&gt;0,VLOOKUP(B96,КВСР!A31:B1196,2),IF(C96&gt;0,VLOOKUP(C96,КФСР!A31:B1543,2),IF(D96&gt;0,VLOOKUP(D96,Программа!A$3:B$4988,2),IF(F96&gt;0,VLOOKUP(F96,КВР!A$1:B$5001,2),IF(E96&gt;0,VLOOKUP(E96,Направление!A$1:B$4610,2))))))</f>
        <v>Непрограммные расходы бюджета</v>
      </c>
      <c r="B96" s="299"/>
      <c r="C96" s="300"/>
      <c r="D96" s="301" t="s">
        <v>548</v>
      </c>
      <c r="E96" s="300"/>
      <c r="F96" s="301"/>
      <c r="G96" s="302">
        <v>470000</v>
      </c>
      <c r="H96" s="302">
        <f t="shared" ref="H96:L96" si="74">H97</f>
        <v>0</v>
      </c>
      <c r="I96" s="302">
        <f t="shared" si="74"/>
        <v>470000</v>
      </c>
      <c r="J96" s="302">
        <v>470000</v>
      </c>
      <c r="K96" s="302">
        <f t="shared" si="74"/>
        <v>0</v>
      </c>
      <c r="L96" s="302">
        <f t="shared" si="74"/>
        <v>470000</v>
      </c>
    </row>
    <row r="97" spans="1:12" ht="63.75" x14ac:dyDescent="0.2">
      <c r="A97" s="303" t="str">
        <f>IF(B97&gt;0,VLOOKUP(B97,КВСР!A32:B1197,2),IF(C97&gt;0,VLOOKUP(C97,КФСР!A32:B1544,2),IF(D97&gt;0,VLOOKUP(D97,Программа!A$3:B$4988,2),IF(F97&gt;0,VLOOKUP(F97,КВР!A$1:B$5001,2),IF(E97&gt;0,VLOOKUP(E97,Направление!A$1:B$4610,2))))))</f>
        <v>Межбюджетные трансферты на обеспечение мероприятий  по землеустройству и землепользованию,   определению кадастровой стоимости и приобретению прав собственности на землю</v>
      </c>
      <c r="B97" s="304"/>
      <c r="C97" s="295"/>
      <c r="D97" s="305"/>
      <c r="E97" s="295">
        <v>29276</v>
      </c>
      <c r="F97" s="305"/>
      <c r="G97" s="309">
        <v>470000</v>
      </c>
      <c r="H97" s="309">
        <f t="shared" ref="H97:L97" si="75">H98</f>
        <v>0</v>
      </c>
      <c r="I97" s="309">
        <f t="shared" si="75"/>
        <v>470000</v>
      </c>
      <c r="J97" s="309">
        <v>470000</v>
      </c>
      <c r="K97" s="309">
        <f t="shared" si="75"/>
        <v>0</v>
      </c>
      <c r="L97" s="309">
        <f t="shared" si="75"/>
        <v>470000</v>
      </c>
    </row>
    <row r="98" spans="1:12" x14ac:dyDescent="0.2">
      <c r="A98" s="303" t="str">
        <f>IF(B98&gt;0,VLOOKUP(B98,КВСР!A33:B1198,2),IF(C98&gt;0,VLOOKUP(C98,КФСР!A33:B1545,2),IF(D98&gt;0,VLOOKUP(D98,Программа!A$3:B$4988,2),IF(F98&gt;0,VLOOKUP(F98,КВР!A$1:B$5001,2),IF(E98&gt;0,VLOOKUP(E98,Направление!A$1:B$4610,2))))))</f>
        <v xml:space="preserve"> Межбюджетные трансферты</v>
      </c>
      <c r="B98" s="304"/>
      <c r="C98" s="295"/>
      <c r="D98" s="305"/>
      <c r="E98" s="295"/>
      <c r="F98" s="305">
        <v>500</v>
      </c>
      <c r="G98" s="308">
        <v>470000</v>
      </c>
      <c r="H98" s="308"/>
      <c r="I98" s="308">
        <f>H98+G98</f>
        <v>470000</v>
      </c>
      <c r="J98" s="308">
        <v>470000</v>
      </c>
      <c r="K98" s="308"/>
      <c r="L98" s="308">
        <f>J98+K98</f>
        <v>470000</v>
      </c>
    </row>
    <row r="99" spans="1:12" x14ac:dyDescent="0.2">
      <c r="A99" s="291" t="str">
        <f>IF(B99&gt;0,VLOOKUP(B99,КВСР!A34:B1199,2),IF(C99&gt;0,VLOOKUP(C99,КФСР!A34:B1546,2),IF(D99&gt;0,VLOOKUP(D99,Программа!A$3:B$4988,2),IF(F99&gt;0,VLOOKUP(F99,КВР!A$1:B$5001,2),IF(E99&gt;0,VLOOKUP(E99,Направление!A$1:B$4610,2))))))</f>
        <v>Жилищное хозяйство</v>
      </c>
      <c r="B99" s="292"/>
      <c r="C99" s="293">
        <v>501</v>
      </c>
      <c r="D99" s="294"/>
      <c r="E99" s="295"/>
      <c r="F99" s="296"/>
      <c r="G99" s="297">
        <v>9531710</v>
      </c>
      <c r="H99" s="297">
        <f>H116+H100</f>
        <v>6400000</v>
      </c>
      <c r="I99" s="297">
        <f>I116+I100</f>
        <v>15931710</v>
      </c>
      <c r="J99" s="297">
        <v>2151138</v>
      </c>
      <c r="K99" s="297">
        <f>K116+K100</f>
        <v>32478</v>
      </c>
      <c r="L99" s="297">
        <f>L116+L100</f>
        <v>2183616</v>
      </c>
    </row>
    <row r="100" spans="1:12" x14ac:dyDescent="0.2">
      <c r="A100" s="298" t="str">
        <f>IF(B100&gt;0,VLOOKUP(B100,КВСР!A35:B1200,2),IF(C100&gt;0,VLOOKUP(C100,КФСР!A35:B1547,2),IF(D100&gt;0,VLOOKUP(D100,Программа!A$3:B$4988,2),IF(F100&gt;0,VLOOKUP(F100,КВР!A$1:B$5001,2),IF(E100&gt;0,VLOOKUP(E100,Направление!A$1:B$4610,2))))))</f>
        <v>Программные расходы бюджета</v>
      </c>
      <c r="B100" s="299"/>
      <c r="C100" s="300"/>
      <c r="D100" s="301" t="s">
        <v>673</v>
      </c>
      <c r="E100" s="300"/>
      <c r="F100" s="301"/>
      <c r="G100" s="302">
        <f>7058658+G101</f>
        <v>7058658</v>
      </c>
      <c r="H100" s="302">
        <f>H101+H105</f>
        <v>6400000</v>
      </c>
      <c r="I100" s="302">
        <f>I101+I105</f>
        <v>13458658</v>
      </c>
      <c r="J100" s="302">
        <v>0</v>
      </c>
      <c r="K100" s="302">
        <f t="shared" ref="K100:L100" si="76">K105</f>
        <v>32478</v>
      </c>
      <c r="L100" s="302">
        <f t="shared" si="76"/>
        <v>32478</v>
      </c>
    </row>
    <row r="101" spans="1:12" ht="63.75" x14ac:dyDescent="0.2">
      <c r="A101" s="303" t="str">
        <f>IF(B101&gt;0,VLOOKUP(B101,КВСР!A36:B1201,2),IF(C101&gt;0,VLOOKUP(C101,КФСР!A36:B1548,2),IF(D101&gt;0,VLOOKUP(D101,Программа!A$3:B$4988,2),IF(F101&gt;0,VLOOKUP(F101,КВР!A$1:B$5001,2),IF(E101&gt;0,VLOOKUP(E101,Направление!A$1:B$4610,2))))))</f>
        <v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v>
      </c>
      <c r="B101" s="292"/>
      <c r="C101" s="293"/>
      <c r="D101" s="305" t="s">
        <v>229</v>
      </c>
      <c r="E101" s="293"/>
      <c r="F101" s="296"/>
      <c r="G101" s="309">
        <f t="shared" ref="G101:H103" si="77">G102</f>
        <v>0</v>
      </c>
      <c r="H101" s="309">
        <f t="shared" si="77"/>
        <v>6400000</v>
      </c>
      <c r="I101" s="309">
        <f>H101+G101</f>
        <v>6400000</v>
      </c>
      <c r="J101" s="309">
        <v>0</v>
      </c>
      <c r="K101" s="309">
        <v>0</v>
      </c>
      <c r="L101" s="309">
        <v>0</v>
      </c>
    </row>
    <row r="102" spans="1:12" ht="51" x14ac:dyDescent="0.2">
      <c r="A102" s="303" t="str">
        <f>IF(B102&gt;0,VLOOKUP(B102,КВСР!A37:B1202,2),IF(C102&gt;0,VLOOKUP(C102,КФСР!A37:B1549,2),IF(D102&gt;0,VLOOKUP(D102,Программа!A$3:B$4988,2),IF(F102&gt;0,VLOOKUP(F102,КВР!A$1:B$5001,2),IF(E102&gt;0,VLOOKUP(E102,Направление!A$1:B$4610,2))))))</f>
        <v xml:space="preserve">Обеспечение благоустроенными жильем граждан, переселяемых из непригодного для проживания жилищного фонда городского поселения Тутаев </v>
      </c>
      <c r="B102" s="292"/>
      <c r="C102" s="293"/>
      <c r="D102" s="305" t="s">
        <v>545</v>
      </c>
      <c r="E102" s="293"/>
      <c r="F102" s="296"/>
      <c r="G102" s="309">
        <f t="shared" si="77"/>
        <v>0</v>
      </c>
      <c r="H102" s="309">
        <f t="shared" si="77"/>
        <v>6400000</v>
      </c>
      <c r="I102" s="309">
        <f t="shared" ref="I102:I104" si="78">H102+G102</f>
        <v>6400000</v>
      </c>
      <c r="J102" s="309">
        <v>0</v>
      </c>
      <c r="K102" s="309">
        <v>0</v>
      </c>
      <c r="L102" s="309">
        <v>0</v>
      </c>
    </row>
    <row r="103" spans="1:12" ht="25.5" x14ac:dyDescent="0.2">
      <c r="A103" s="303" t="str">
        <f>IF(B103&gt;0,VLOOKUP(B103,КВСР!A38:B1203,2),IF(C103&gt;0,VLOOKUP(C103,КФСР!A38:B1550,2),IF(D103&gt;0,VLOOKUP(D103,Программа!A$3:B$4988,2),IF(F103&gt;0,VLOOKUP(F103,КВР!A$1:B$5001,2),IF(E103&gt;0,VLOOKUP(E103,Направление!A$1:B$4610,2))))))</f>
        <v>Приобретение объектов недвижимого имущества в муниципальную собственность</v>
      </c>
      <c r="B103" s="304"/>
      <c r="C103" s="295"/>
      <c r="D103" s="305"/>
      <c r="E103" s="295">
        <v>20040</v>
      </c>
      <c r="F103" s="305"/>
      <c r="G103" s="309">
        <f t="shared" si="77"/>
        <v>0</v>
      </c>
      <c r="H103" s="309">
        <f t="shared" si="77"/>
        <v>6400000</v>
      </c>
      <c r="I103" s="309">
        <f t="shared" si="78"/>
        <v>6400000</v>
      </c>
      <c r="J103" s="309">
        <v>0</v>
      </c>
      <c r="K103" s="309">
        <v>0</v>
      </c>
      <c r="L103" s="309">
        <v>0</v>
      </c>
    </row>
    <row r="104" spans="1:12" ht="38.25" x14ac:dyDescent="0.2">
      <c r="A104" s="303" t="str">
        <f>IF(B104&gt;0,VLOOKUP(B104,КВСР!A39:B1204,2),IF(C104&gt;0,VLOOKUP(C104,КФСР!A39:B1551,2),IF(D104&gt;0,VLOOKUP(D104,Программа!A$3:B$4988,2),IF(F104&gt;0,VLOOKUP(F104,КВР!A$1:B$5001,2),IF(E104&gt;0,VLOOKUP(E104,Направление!A$1:B$4610,2))))))</f>
        <v>Капитальные вложения в объекты государственной (муниципальной) собственности</v>
      </c>
      <c r="B104" s="304"/>
      <c r="C104" s="295"/>
      <c r="D104" s="305"/>
      <c r="E104" s="295"/>
      <c r="F104" s="305">
        <v>400</v>
      </c>
      <c r="G104" s="320">
        <v>0</v>
      </c>
      <c r="H104" s="320">
        <v>6400000</v>
      </c>
      <c r="I104" s="320">
        <f t="shared" si="78"/>
        <v>6400000</v>
      </c>
      <c r="J104" s="320">
        <v>0</v>
      </c>
      <c r="K104" s="320">
        <v>0</v>
      </c>
      <c r="L104" s="320">
        <v>0</v>
      </c>
    </row>
    <row r="105" spans="1:12" ht="38.25" x14ac:dyDescent="0.2">
      <c r="A105" s="303" t="str">
        <f>IF(B105&gt;0,VLOOKUP(B105,КВСР!A36:B1201,2),IF(C105&gt;0,VLOOKUP(C105,КФСР!A36:B1548,2),IF(D105&gt;0,VLOOKUP(D105,Программа!A$3:B$4988,2),IF(F105&gt;0,VLOOKUP(F105,КВР!A$1:B$5001,2),IF(E105&gt;0,VLOOKUP(E105,Направление!A$1:B$4610,2))))))</f>
        <v xml:space="preserve">Муниципальная программа "Переселение граждан из аварийного жилищного фонда городского поселения Тутаев" </v>
      </c>
      <c r="B105" s="292"/>
      <c r="C105" s="293"/>
      <c r="D105" s="305" t="s">
        <v>828</v>
      </c>
      <c r="E105" s="293"/>
      <c r="F105" s="296"/>
      <c r="G105" s="309">
        <v>7058658</v>
      </c>
      <c r="H105" s="309">
        <f>H109+H106</f>
        <v>0</v>
      </c>
      <c r="I105" s="309">
        <f t="shared" ref="I105:L105" si="79">I109+I106</f>
        <v>7058658</v>
      </c>
      <c r="J105" s="309">
        <v>0</v>
      </c>
      <c r="K105" s="309">
        <f t="shared" si="79"/>
        <v>32478</v>
      </c>
      <c r="L105" s="309">
        <f t="shared" si="79"/>
        <v>32478</v>
      </c>
    </row>
    <row r="106" spans="1:12" ht="90" customHeight="1" x14ac:dyDescent="0.2">
      <c r="A106" s="303" t="str">
        <f>IF(B106&gt;0,VLOOKUP(B106,КВСР!A37:B1202,2),IF(C106&gt;0,VLOOKUP(C106,КФСР!A37:B1549,2),IF(D106&gt;0,VLOOKUP(D106,Программа!A$3:B$4988,2),IF(F106&gt;0,VLOOKUP(F106,КВР!A$1:B$5001,2),IF(E106&gt;0,VLOOKUP(E106,Направление!A$1:B$4610,2))))))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B106" s="292"/>
      <c r="C106" s="293"/>
      <c r="D106" s="305" t="s">
        <v>829</v>
      </c>
      <c r="E106" s="293"/>
      <c r="F106" s="296"/>
      <c r="G106" s="309">
        <v>4493234</v>
      </c>
      <c r="H106" s="309">
        <f t="shared" ref="H106:L107" si="80">H107</f>
        <v>0</v>
      </c>
      <c r="I106" s="309">
        <f t="shared" si="80"/>
        <v>4493234</v>
      </c>
      <c r="J106" s="309">
        <v>0</v>
      </c>
      <c r="K106" s="309">
        <f t="shared" si="80"/>
        <v>32478</v>
      </c>
      <c r="L106" s="309">
        <f t="shared" si="80"/>
        <v>32478</v>
      </c>
    </row>
    <row r="107" spans="1:12" ht="38.25" x14ac:dyDescent="0.2">
      <c r="A107" s="303" t="str">
        <f>IF(B107&gt;0,VLOOKUP(B107,КВСР!A38:B1203,2),IF(C107&gt;0,VLOOKUP(C107,КФСР!A38:B1550,2),IF(D107&gt;0,VLOOKUP(D107,Программа!A$3:B$4988,2),IF(F107&gt;0,VLOOKUP(F107,КВР!A$1:B$5001,2),IF(E107&gt;0,VLOOKUP(E107,Направление!A$1:B$4610,2))))))</f>
        <v>Расходы на  обеспечение мероприятий по переселению граждан из аварийного жилищного фонда, доп. площади</v>
      </c>
      <c r="B107" s="304"/>
      <c r="C107" s="295"/>
      <c r="D107" s="305"/>
      <c r="E107" s="295">
        <v>20350</v>
      </c>
      <c r="F107" s="305"/>
      <c r="G107" s="309">
        <v>4493234</v>
      </c>
      <c r="H107" s="309">
        <f t="shared" si="80"/>
        <v>0</v>
      </c>
      <c r="I107" s="309">
        <f t="shared" si="80"/>
        <v>4493234</v>
      </c>
      <c r="J107" s="309">
        <v>0</v>
      </c>
      <c r="K107" s="309">
        <f t="shared" si="80"/>
        <v>32478</v>
      </c>
      <c r="L107" s="309">
        <f t="shared" si="80"/>
        <v>32478</v>
      </c>
    </row>
    <row r="108" spans="1:12" ht="38.25" x14ac:dyDescent="0.2">
      <c r="A108" s="303" t="str">
        <f>IF(B108&gt;0,VLOOKUP(B108,КВСР!A39:B1204,2),IF(C108&gt;0,VLOOKUP(C108,КФСР!A39:B1551,2),IF(D108&gt;0,VLOOKUP(D108,Программа!A$3:B$4988,2),IF(F108&gt;0,VLOOKUP(F108,КВР!A$1:B$5001,2),IF(E108&gt;0,VLOOKUP(E108,Направление!A$1:B$4610,2))))))</f>
        <v>Капитальные вложения в объекты государственной (муниципальной) собственности</v>
      </c>
      <c r="B108" s="304"/>
      <c r="C108" s="295"/>
      <c r="D108" s="305"/>
      <c r="E108" s="295"/>
      <c r="F108" s="305">
        <v>400</v>
      </c>
      <c r="G108" s="320">
        <v>4493234</v>
      </c>
      <c r="H108" s="320"/>
      <c r="I108" s="320">
        <f>SUM(G108:H108)</f>
        <v>4493234</v>
      </c>
      <c r="J108" s="320">
        <v>0</v>
      </c>
      <c r="K108" s="320">
        <v>32478</v>
      </c>
      <c r="L108" s="320">
        <f>SUM(J108:K108)</f>
        <v>32478</v>
      </c>
    </row>
    <row r="109" spans="1:12" ht="38.25" x14ac:dyDescent="0.2">
      <c r="A109" s="303" t="str">
        <f>IF(B109&gt;0,VLOOKUP(B109,КВСР!A37:B1202,2),IF(C109&gt;0,VLOOKUP(C109,КФСР!A37:B1549,2),IF(D109&gt;0,VLOOKUP(D109,Программа!A$3:B$4988,2),IF(F109&gt;0,VLOOKUP(F109,КВР!A$1:B$5001,2),IF(E109&gt;0,VLOOKUP(E109,Направление!A$1:B$4610,2))))))</f>
        <v>Федеральный проект "Обеспечение устойчивого сокращения непригодного для проживания жилищного фонда"</v>
      </c>
      <c r="B109" s="292"/>
      <c r="C109" s="293"/>
      <c r="D109" s="294" t="s">
        <v>886</v>
      </c>
      <c r="E109" s="293"/>
      <c r="F109" s="296"/>
      <c r="G109" s="309">
        <v>2565424</v>
      </c>
      <c r="H109" s="309">
        <f>H110+H112+H114</f>
        <v>0</v>
      </c>
      <c r="I109" s="309">
        <f>SUM(G109:H109)</f>
        <v>2565424</v>
      </c>
      <c r="J109" s="309">
        <v>0</v>
      </c>
      <c r="K109" s="309">
        <f>K110+K112+K114</f>
        <v>0</v>
      </c>
      <c r="L109" s="309">
        <f>SUM(J109:K109)</f>
        <v>0</v>
      </c>
    </row>
    <row r="110" spans="1:12" ht="102" hidden="1" x14ac:dyDescent="0.2">
      <c r="A110" s="321" t="str">
        <f>IF(B110&gt;0,VLOOKUP(B110,КВСР!A38:B1203,2),IF(C110&gt;0,VLOOKUP(C110,КФСР!A38:B1550,2),IF(D110&gt;0,VLOOKUP(D110,Программа!A$3:B$4988,2),IF(F110&gt;0,VLOOKUP(F110,КВР!A$1:B$5001,2),IF(E110&gt;0,VLOOKUP(E110,Направление!A$1:B$4610,2))))))</f>
        <v>Расходы на обеспечение мероприятий по переселению граждан из аварийного жилищного фонда, в т.ч. переселению граждан  из аврийного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v>
      </c>
      <c r="B110" s="292"/>
      <c r="C110" s="293"/>
      <c r="D110" s="301"/>
      <c r="E110" s="295">
        <v>67483</v>
      </c>
      <c r="F110" s="305"/>
      <c r="G110" s="309">
        <v>0</v>
      </c>
      <c r="H110" s="309">
        <f t="shared" ref="H110:L110" si="81">H111</f>
        <v>0</v>
      </c>
      <c r="I110" s="309">
        <f t="shared" si="81"/>
        <v>0</v>
      </c>
      <c r="J110" s="309">
        <v>0</v>
      </c>
      <c r="K110" s="309">
        <f t="shared" si="81"/>
        <v>0</v>
      </c>
      <c r="L110" s="309">
        <f t="shared" si="81"/>
        <v>0</v>
      </c>
    </row>
    <row r="111" spans="1:12" ht="38.25" hidden="1" x14ac:dyDescent="0.2">
      <c r="A111" s="303" t="str">
        <f>IF(B111&gt;0,VLOOKUP(B111,КВСР!A39:B1204,2),IF(C111&gt;0,VLOOKUP(C111,КФСР!A39:B1551,2),IF(D111&gt;0,VLOOKUP(D111,Программа!A$3:B$4988,2),IF(F111&gt;0,VLOOKUP(F111,КВР!A$1:B$5001,2),IF(E111&gt;0,VLOOKUP(E111,Направление!A$1:B$4610,2))))))</f>
        <v>Капитальные вложения в объекты государственной (муниципальной) собственности</v>
      </c>
      <c r="B111" s="292"/>
      <c r="C111" s="293"/>
      <c r="D111" s="296"/>
      <c r="E111" s="295"/>
      <c r="F111" s="305">
        <v>400</v>
      </c>
      <c r="G111" s="308">
        <v>0</v>
      </c>
      <c r="H111" s="308"/>
      <c r="I111" s="308">
        <f>G111+H111</f>
        <v>0</v>
      </c>
      <c r="J111" s="308">
        <v>0</v>
      </c>
      <c r="K111" s="308"/>
      <c r="L111" s="308">
        <f>J111+K111</f>
        <v>0</v>
      </c>
    </row>
    <row r="112" spans="1:12" ht="89.25" x14ac:dyDescent="0.2">
      <c r="A112" s="303" t="str">
        <f>IF(B112&gt;0,VLOOKUP(B112,КВСР!A38:B1203,2),IF(C112&gt;0,VLOOKUP(C112,КФСР!A38:B1550,2),IF(D112&gt;0,VLOOKUP(D112,Программа!A$3:B$4988,2),IF(F112&gt;0,VLOOKUP(F112,КВР!A$1:B$5001,2),IF(E112&gt;0,VLOOKUP(E112,Направление!A$1:B$4610,2))))))</f>
        <v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v>
      </c>
      <c r="B112" s="292"/>
      <c r="C112" s="293"/>
      <c r="D112" s="296"/>
      <c r="E112" s="295">
        <v>67484</v>
      </c>
      <c r="F112" s="305"/>
      <c r="G112" s="309">
        <v>2565424</v>
      </c>
      <c r="H112" s="309">
        <f t="shared" ref="H112:L114" si="82">H113</f>
        <v>0</v>
      </c>
      <c r="I112" s="309">
        <f t="shared" si="82"/>
        <v>2565424</v>
      </c>
      <c r="J112" s="309">
        <v>0</v>
      </c>
      <c r="K112" s="309">
        <f t="shared" si="82"/>
        <v>0</v>
      </c>
      <c r="L112" s="309">
        <f t="shared" si="82"/>
        <v>0</v>
      </c>
    </row>
    <row r="113" spans="1:12" ht="38.25" x14ac:dyDescent="0.2">
      <c r="A113" s="303" t="str">
        <f>IF(B113&gt;0,VLOOKUP(B113,КВСР!A39:B1204,2),IF(C113&gt;0,VLOOKUP(C113,КФСР!A39:B1551,2),IF(D113&gt;0,VLOOKUP(D113,Программа!A$3:B$4988,2),IF(F113&gt;0,VLOOKUP(F113,КВР!A$1:B$5001,2),IF(E113&gt;0,VLOOKUP(E113,Направление!A$1:B$4610,2))))))</f>
        <v>Капитальные вложения в объекты государственной (муниципальной) собственности</v>
      </c>
      <c r="B113" s="292"/>
      <c r="C113" s="293"/>
      <c r="D113" s="296"/>
      <c r="E113" s="295"/>
      <c r="F113" s="305">
        <v>400</v>
      </c>
      <c r="G113" s="308">
        <v>2565424</v>
      </c>
      <c r="H113" s="308"/>
      <c r="I113" s="308">
        <f>G113+H113</f>
        <v>2565424</v>
      </c>
      <c r="J113" s="308">
        <v>0</v>
      </c>
      <c r="K113" s="308">
        <v>0</v>
      </c>
      <c r="L113" s="308">
        <f>J113+K113</f>
        <v>0</v>
      </c>
    </row>
    <row r="114" spans="1:12" ht="89.25" hidden="1" x14ac:dyDescent="0.2">
      <c r="A114" s="303" t="str">
        <f>IF(B114&gt;0,VLOOKUP(B114,КВСР!A40:B1205,2),IF(C114&gt;0,VLOOKUP(C114,КФСР!A40:B1552,2),IF(D114&gt;0,VLOOKUP(D114,Программа!A$3:B$4988,2),IF(F114&gt;0,VLOOKUP(F114,КВР!A$1:B$5001,2),IF(E114&gt;0,VLOOKUP(E114,Направление!A$1:B$4610,2))))))</f>
        <v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v>
      </c>
      <c r="B114" s="292"/>
      <c r="C114" s="293"/>
      <c r="D114" s="296"/>
      <c r="E114" s="295" t="s">
        <v>911</v>
      </c>
      <c r="F114" s="305"/>
      <c r="G114" s="309">
        <v>0</v>
      </c>
      <c r="H114" s="309">
        <f t="shared" si="82"/>
        <v>0</v>
      </c>
      <c r="I114" s="309">
        <f t="shared" si="82"/>
        <v>0</v>
      </c>
      <c r="J114" s="309">
        <v>0</v>
      </c>
      <c r="K114" s="309">
        <f t="shared" si="82"/>
        <v>0</v>
      </c>
      <c r="L114" s="309">
        <f t="shared" si="82"/>
        <v>0</v>
      </c>
    </row>
    <row r="115" spans="1:12" ht="38.25" hidden="1" x14ac:dyDescent="0.2">
      <c r="A115" s="303" t="str">
        <f>IF(B115&gt;0,VLOOKUP(B115,КВСР!A41:B1206,2),IF(C115&gt;0,VLOOKUP(C115,КФСР!A41:B1553,2),IF(D115&gt;0,VLOOKUP(D115,Программа!A$3:B$4988,2),IF(F115&gt;0,VLOOKUP(F115,КВР!A$1:B$5001,2),IF(E115&gt;0,VLOOKUP(E115,Направление!A$1:B$4610,2))))))</f>
        <v>Капитальные вложения в объекты государственной (муниципальной) собственности</v>
      </c>
      <c r="B115" s="292"/>
      <c r="C115" s="293"/>
      <c r="D115" s="296"/>
      <c r="E115" s="295"/>
      <c r="F115" s="305">
        <v>400</v>
      </c>
      <c r="G115" s="308">
        <v>0</v>
      </c>
      <c r="H115" s="308"/>
      <c r="I115" s="308">
        <f>G115+H115</f>
        <v>0</v>
      </c>
      <c r="J115" s="308">
        <v>0</v>
      </c>
      <c r="K115" s="308"/>
      <c r="L115" s="308">
        <f>J115+K115</f>
        <v>0</v>
      </c>
    </row>
    <row r="116" spans="1:12" x14ac:dyDescent="0.2">
      <c r="A116" s="298" t="str">
        <f>IF(B116&gt;0,VLOOKUP(B116,КВСР!A39:B1204,2),IF(C116&gt;0,VLOOKUP(C116,КФСР!A39:B1551,2),IF(D116&gt;0,VLOOKUP(D116,Программа!A$3:B$4988,2),IF(F116&gt;0,VLOOKUP(F116,КВР!A$1:B$5001,2),IF(E116&gt;0,VLOOKUP(E116,Направление!A$1:B$4610,2))))))</f>
        <v>Непрограммные расходы бюджета</v>
      </c>
      <c r="B116" s="299"/>
      <c r="C116" s="300"/>
      <c r="D116" s="301" t="s">
        <v>548</v>
      </c>
      <c r="E116" s="300"/>
      <c r="F116" s="301"/>
      <c r="G116" s="312">
        <v>2473052</v>
      </c>
      <c r="H116" s="312">
        <f>H117+H123+H119+H121</f>
        <v>0</v>
      </c>
      <c r="I116" s="312">
        <f t="shared" ref="I116:L116" si="83">I117+I123+I119+I121</f>
        <v>2473052</v>
      </c>
      <c r="J116" s="312">
        <v>2151138</v>
      </c>
      <c r="K116" s="312">
        <f t="shared" si="83"/>
        <v>0</v>
      </c>
      <c r="L116" s="312">
        <f t="shared" si="83"/>
        <v>2151138</v>
      </c>
    </row>
    <row r="117" spans="1:12" ht="25.5" hidden="1" x14ac:dyDescent="0.2">
      <c r="A117" s="303" t="str">
        <f>IF(B117&gt;0,VLOOKUP(B117,КВСР!A40:B1205,2),IF(C117&gt;0,VLOOKUP(C117,КФСР!A40:B1552,2),IF(D117&gt;0,VLOOKUP(D117,Программа!A$3:B$4988,2),IF(F117&gt;0,VLOOKUP(F117,КВР!A$1:B$5001,2),IF(E117&gt;0,VLOOKUP(E117,Направление!A$1:B$4610,2))))))</f>
        <v>Взнос на капитальный  ремонт  жилых помещений муниципального жилищного фонда</v>
      </c>
      <c r="B117" s="304"/>
      <c r="C117" s="295"/>
      <c r="D117" s="305"/>
      <c r="E117" s="295">
        <v>20090</v>
      </c>
      <c r="F117" s="305"/>
      <c r="G117" s="306">
        <v>0</v>
      </c>
      <c r="H117" s="306">
        <f t="shared" ref="H117:I117" si="84">H118</f>
        <v>0</v>
      </c>
      <c r="I117" s="306">
        <f t="shared" si="84"/>
        <v>0</v>
      </c>
      <c r="J117" s="306">
        <v>0</v>
      </c>
      <c r="K117" s="306">
        <f t="shared" ref="K117:L117" si="85">K118</f>
        <v>0</v>
      </c>
      <c r="L117" s="306">
        <f t="shared" si="85"/>
        <v>0</v>
      </c>
    </row>
    <row r="118" spans="1:12" ht="38.25" hidden="1" x14ac:dyDescent="0.2">
      <c r="A118" s="303" t="str">
        <f>IF(B118&gt;0,VLOOKUP(B118,КВСР!A41:B1206,2),IF(C118&gt;0,VLOOKUP(C118,КФСР!A41:B1553,2),IF(D118&gt;0,VLOOKUP(D118,Программа!A$3:B$4988,2),IF(F118&gt;0,VLOOKUP(F118,КВР!A$1:B$5001,2),IF(E118&gt;0,VLOOKUP(E118,Направление!A$1:B$4610,2))))))</f>
        <v xml:space="preserve">Закупка товаров, работ и услуг для обеспечения государственных (муниципальных) нужд
</v>
      </c>
      <c r="B118" s="304"/>
      <c r="C118" s="295"/>
      <c r="D118" s="305"/>
      <c r="E118" s="295"/>
      <c r="F118" s="305">
        <v>200</v>
      </c>
      <c r="G118" s="308"/>
      <c r="H118" s="308">
        <v>0</v>
      </c>
      <c r="I118" s="308"/>
      <c r="J118" s="308">
        <v>0</v>
      </c>
      <c r="K118" s="308">
        <v>0</v>
      </c>
      <c r="L118" s="308">
        <f>J118+K118</f>
        <v>0</v>
      </c>
    </row>
    <row r="119" spans="1:12" ht="51" x14ac:dyDescent="0.2">
      <c r="A119" s="303" t="str">
        <f>IF(B119&gt;0,VLOOKUP(B119,КВСР!A38:B1203,2),IF(C119&gt;0,VLOOKUP(C119,КФСР!A38:B1550,2),IF(D119&gt;0,VLOOKUP(D119,Программа!A$3:B$4988,2),IF(F119&gt;0,VLOOKUP(F119,КВР!A$1:B$5001,2),IF(E119&gt;0,VLOOKUP(E119,Направление!A$1:B$4610,2))))))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B119" s="304"/>
      <c r="C119" s="295"/>
      <c r="D119" s="305"/>
      <c r="E119" s="295">
        <v>29376</v>
      </c>
      <c r="F119" s="305"/>
      <c r="G119" s="309">
        <v>2063052</v>
      </c>
      <c r="H119" s="309">
        <f t="shared" ref="H119:L121" si="86">H120</f>
        <v>0</v>
      </c>
      <c r="I119" s="309">
        <f t="shared" si="86"/>
        <v>2063052</v>
      </c>
      <c r="J119" s="309">
        <v>1741138</v>
      </c>
      <c r="K119" s="309">
        <f t="shared" si="86"/>
        <v>0</v>
      </c>
      <c r="L119" s="309">
        <f t="shared" si="86"/>
        <v>1741138</v>
      </c>
    </row>
    <row r="120" spans="1:12" x14ac:dyDescent="0.2">
      <c r="A120" s="303" t="str">
        <f>IF(B120&gt;0,VLOOKUP(B120,КВСР!A39:B1204,2),IF(C120&gt;0,VLOOKUP(C120,КФСР!A39:B1551,2),IF(D120&gt;0,VLOOKUP(D120,Программа!A$3:B$4988,2),IF(F120&gt;0,VLOOKUP(F120,КВР!A$1:B$5001,2),IF(E120&gt;0,VLOOKUP(E120,Направление!A$1:B$4610,2))))))</f>
        <v xml:space="preserve"> Межбюджетные трансферты</v>
      </c>
      <c r="B120" s="304"/>
      <c r="C120" s="295"/>
      <c r="D120" s="305"/>
      <c r="E120" s="295"/>
      <c r="F120" s="305">
        <v>500</v>
      </c>
      <c r="G120" s="307">
        <v>2063052</v>
      </c>
      <c r="H120" s="307"/>
      <c r="I120" s="308">
        <f>G120+H120</f>
        <v>2063052</v>
      </c>
      <c r="J120" s="307">
        <v>1741138</v>
      </c>
      <c r="K120" s="308"/>
      <c r="L120" s="308">
        <f>J120+K120</f>
        <v>1741138</v>
      </c>
    </row>
    <row r="121" spans="1:12" ht="38.25" x14ac:dyDescent="0.2">
      <c r="A121" s="303" t="str">
        <f>IF(B121&gt;0,VLOOKUP(B121,КВСР!A40:B1205,2),IF(C121&gt;0,VLOOKUP(C121,КФСР!A40:B1552,2),IF(D121&gt;0,VLOOKUP(D121,Программа!A$3:B$4988,2),IF(F121&gt;0,VLOOKUP(F121,КВР!A$1:B$5001,2),IF(E121&gt;0,VLOOKUP(E121,Направление!A$1:B$4610,2))))))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B121" s="304"/>
      <c r="C121" s="295"/>
      <c r="D121" s="305"/>
      <c r="E121" s="295">
        <v>29436</v>
      </c>
      <c r="F121" s="305"/>
      <c r="G121" s="309">
        <v>350000</v>
      </c>
      <c r="H121" s="309">
        <f t="shared" si="86"/>
        <v>0</v>
      </c>
      <c r="I121" s="309">
        <f t="shared" si="86"/>
        <v>350000</v>
      </c>
      <c r="J121" s="309">
        <v>350000</v>
      </c>
      <c r="K121" s="309">
        <f t="shared" si="86"/>
        <v>0</v>
      </c>
      <c r="L121" s="309">
        <f t="shared" si="86"/>
        <v>350000</v>
      </c>
    </row>
    <row r="122" spans="1:12" x14ac:dyDescent="0.2">
      <c r="A122" s="303" t="str">
        <f>IF(B122&gt;0,VLOOKUP(B122,КВСР!A41:B1206,2),IF(C122&gt;0,VLOOKUP(C122,КФСР!A41:B1553,2),IF(D122&gt;0,VLOOKUP(D122,Программа!A$3:B$4988,2),IF(F122&gt;0,VLOOKUP(F122,КВР!A$1:B$5001,2),IF(E122&gt;0,VLOOKUP(E122,Направление!A$1:B$4610,2))))))</f>
        <v xml:space="preserve"> Межбюджетные трансферты</v>
      </c>
      <c r="B122" s="304"/>
      <c r="C122" s="295"/>
      <c r="D122" s="305"/>
      <c r="E122" s="295"/>
      <c r="F122" s="305">
        <v>500</v>
      </c>
      <c r="G122" s="307">
        <v>350000</v>
      </c>
      <c r="H122" s="307"/>
      <c r="I122" s="308">
        <f>G122+H122</f>
        <v>350000</v>
      </c>
      <c r="J122" s="307">
        <v>350000</v>
      </c>
      <c r="K122" s="308"/>
      <c r="L122" s="308">
        <f>J122+K122</f>
        <v>350000</v>
      </c>
    </row>
    <row r="123" spans="1:12" ht="51" x14ac:dyDescent="0.2">
      <c r="A123" s="303" t="str">
        <f>IF(B123&gt;0,VLOOKUP(B123,КВСР!A42:B1207,2),IF(C123&gt;0,VLOOKUP(C123,КФСР!A42:B1554,2),IF(D123&gt;0,VLOOKUP(D123,Программа!A$3:B$4988,2),IF(F123&gt;0,VLOOKUP(F123,КВР!A$1:B$5001,2),IF(E123&gt;0,VLOOKUP(E123,Направление!A$1:B$4610,2))))))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B123" s="304"/>
      <c r="C123" s="295"/>
      <c r="D123" s="305"/>
      <c r="E123" s="295">
        <v>29446</v>
      </c>
      <c r="F123" s="305"/>
      <c r="G123" s="309">
        <v>60000</v>
      </c>
      <c r="H123" s="309">
        <f t="shared" ref="H123:I123" si="87">H124</f>
        <v>0</v>
      </c>
      <c r="I123" s="309">
        <f t="shared" si="87"/>
        <v>60000</v>
      </c>
      <c r="J123" s="309">
        <v>60000</v>
      </c>
      <c r="K123" s="309">
        <f t="shared" ref="K123:L123" si="88">K124</f>
        <v>0</v>
      </c>
      <c r="L123" s="309">
        <f t="shared" si="88"/>
        <v>60000</v>
      </c>
    </row>
    <row r="124" spans="1:12" x14ac:dyDescent="0.2">
      <c r="A124" s="303" t="str">
        <f>IF(B124&gt;0,VLOOKUP(B124,КВСР!A43:B1208,2),IF(C124&gt;0,VLOOKUP(C124,КФСР!A43:B1555,2),IF(D124&gt;0,VLOOKUP(D124,Программа!A$3:B$4988,2),IF(F124&gt;0,VLOOKUP(F124,КВР!A$1:B$5001,2),IF(E124&gt;0,VLOOKUP(E124,Направление!A$1:B$4610,2))))))</f>
        <v xml:space="preserve"> Межбюджетные трансферты</v>
      </c>
      <c r="B124" s="304"/>
      <c r="C124" s="295"/>
      <c r="D124" s="305"/>
      <c r="E124" s="295"/>
      <c r="F124" s="305">
        <v>500</v>
      </c>
      <c r="G124" s="307">
        <v>60000</v>
      </c>
      <c r="H124" s="307"/>
      <c r="I124" s="308">
        <f>G124+H124</f>
        <v>60000</v>
      </c>
      <c r="J124" s="307">
        <v>60000</v>
      </c>
      <c r="K124" s="307"/>
      <c r="L124" s="308">
        <f>J124+K124</f>
        <v>60000</v>
      </c>
    </row>
    <row r="125" spans="1:12" x14ac:dyDescent="0.2">
      <c r="A125" s="291" t="str">
        <f>IF(B125&gt;0,VLOOKUP(B125,КВСР!A46:B1211,2),IF(C125&gt;0,VLOOKUP(C125,КФСР!A46:B1558,2),IF(D125&gt;0,VLOOKUP(D125,Программа!A$3:B$4988,2),IF(F125&gt;0,VLOOKUP(F125,КВР!A$1:B$5001,2),IF(E125&gt;0,VLOOKUP(E125,Направление!A$1:B$4610,2))))))</f>
        <v>Коммунальное хозяйство</v>
      </c>
      <c r="B125" s="292"/>
      <c r="C125" s="293">
        <v>502</v>
      </c>
      <c r="D125" s="294"/>
      <c r="E125" s="295"/>
      <c r="F125" s="296"/>
      <c r="G125" s="297">
        <v>3078100</v>
      </c>
      <c r="H125" s="297">
        <f t="shared" ref="H125:L125" si="89">H127+H131</f>
        <v>0</v>
      </c>
      <c r="I125" s="297">
        <f t="shared" si="89"/>
        <v>3078100</v>
      </c>
      <c r="J125" s="297">
        <v>4399000</v>
      </c>
      <c r="K125" s="297">
        <f t="shared" si="89"/>
        <v>0</v>
      </c>
      <c r="L125" s="297">
        <f t="shared" si="89"/>
        <v>4399000</v>
      </c>
    </row>
    <row r="126" spans="1:12" x14ac:dyDescent="0.2">
      <c r="A126" s="298" t="str">
        <f>IF(B126&gt;0,VLOOKUP(B126,КВСР!A47:B1212,2),IF(C126&gt;0,VLOOKUP(C126,КФСР!A47:B1559,2),IF(D126&gt;0,VLOOKUP(D126,Программа!A$3:B$4988,2),IF(F126&gt;0,VLOOKUP(F126,КВР!A$1:B$5001,2),IF(E126&gt;0,VLOOKUP(E126,Направление!A$1:B$4610,2))))))</f>
        <v>Программные расходы бюджета</v>
      </c>
      <c r="B126" s="299"/>
      <c r="C126" s="300"/>
      <c r="D126" s="301" t="s">
        <v>673</v>
      </c>
      <c r="E126" s="300"/>
      <c r="F126" s="301"/>
      <c r="G126" s="302">
        <v>978100</v>
      </c>
      <c r="H126" s="302">
        <f t="shared" ref="H126:L126" si="90">H127</f>
        <v>0</v>
      </c>
      <c r="I126" s="302">
        <f t="shared" si="90"/>
        <v>978100</v>
      </c>
      <c r="J126" s="302">
        <v>1299000</v>
      </c>
      <c r="K126" s="302">
        <f t="shared" si="90"/>
        <v>0</v>
      </c>
      <c r="L126" s="302">
        <f t="shared" si="90"/>
        <v>1299000</v>
      </c>
    </row>
    <row r="127" spans="1:12" ht="38.25" x14ac:dyDescent="0.2">
      <c r="A127" s="303" t="str">
        <f>IF(B127&gt;0,VLOOKUP(B127,КВСР!A48:B1213,2),IF(C127&gt;0,VLOOKUP(C127,КФСР!A48:B1560,2),IF(D127&gt;0,VLOOKUP(D127,Программа!A$3:B$4988,2),IF(F127&gt;0,VLOOKUP(F127,КВР!A$1:B$5001,2),IF(E127&gt;0,VLOOKUP(E127,Направление!A$1:B$4610,2))))))</f>
        <v xml:space="preserve">Муниципальная программа "Обеспечение населения городского поселения Тутаев банными услугами" </v>
      </c>
      <c r="B127" s="304"/>
      <c r="C127" s="295"/>
      <c r="D127" s="305" t="s">
        <v>630</v>
      </c>
      <c r="E127" s="295"/>
      <c r="F127" s="305"/>
      <c r="G127" s="309">
        <v>978100</v>
      </c>
      <c r="H127" s="309">
        <f t="shared" ref="H127:I129" si="91">H128</f>
        <v>0</v>
      </c>
      <c r="I127" s="309">
        <f t="shared" si="91"/>
        <v>978100</v>
      </c>
      <c r="J127" s="309">
        <v>1299000</v>
      </c>
      <c r="K127" s="309">
        <f t="shared" ref="K127:L129" si="92">K128</f>
        <v>0</v>
      </c>
      <c r="L127" s="309">
        <f t="shared" si="92"/>
        <v>1299000</v>
      </c>
    </row>
    <row r="128" spans="1:12" ht="51" x14ac:dyDescent="0.2">
      <c r="A128" s="303" t="str">
        <f>IF(B128&gt;0,VLOOKUP(B128,КВСР!A49:B1214,2),IF(C128&gt;0,VLOOKUP(C128,КФСР!A49:B1561,2),IF(D128&gt;0,VLOOKUP(D128,Программа!A$3:B$4988,2),IF(F128&gt;0,VLOOKUP(F128,КВР!A$1:B$5001,2),IF(E128&gt;0,VLOOKUP(E128,Направление!A$1:B$4610,2))))))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B128" s="304"/>
      <c r="C128" s="295"/>
      <c r="D128" s="305" t="s">
        <v>631</v>
      </c>
      <c r="E128" s="295"/>
      <c r="F128" s="305"/>
      <c r="G128" s="309">
        <v>978100</v>
      </c>
      <c r="H128" s="309">
        <f t="shared" si="91"/>
        <v>0</v>
      </c>
      <c r="I128" s="309">
        <f t="shared" si="91"/>
        <v>978100</v>
      </c>
      <c r="J128" s="309">
        <v>1299000</v>
      </c>
      <c r="K128" s="309">
        <f t="shared" si="92"/>
        <v>0</v>
      </c>
      <c r="L128" s="309">
        <f t="shared" si="92"/>
        <v>1299000</v>
      </c>
    </row>
    <row r="129" spans="1:12" ht="25.5" x14ac:dyDescent="0.2">
      <c r="A129" s="303" t="str">
        <f>IF(B129&gt;0,VLOOKUP(B129,КВСР!A50:B1215,2),IF(C129&gt;0,VLOOKUP(C129,КФСР!A50:B1562,2),IF(D129&gt;0,VLOOKUP(D129,Программа!A$3:B$4988,2),IF(F129&gt;0,VLOOKUP(F129,КВР!A$1:B$5001,2),IF(E129&gt;0,VLOOKUP(E129,Направление!A$1:B$4610,2))))))</f>
        <v>Обеспечение мероприятий по организации населению услуг бань в общих отделениях</v>
      </c>
      <c r="B129" s="304"/>
      <c r="C129" s="295"/>
      <c r="D129" s="305"/>
      <c r="E129" s="295">
        <v>20170</v>
      </c>
      <c r="F129" s="305"/>
      <c r="G129" s="309">
        <v>978100</v>
      </c>
      <c r="H129" s="309">
        <f t="shared" si="91"/>
        <v>0</v>
      </c>
      <c r="I129" s="309">
        <f t="shared" si="91"/>
        <v>978100</v>
      </c>
      <c r="J129" s="309">
        <v>1299000</v>
      </c>
      <c r="K129" s="309">
        <f t="shared" si="92"/>
        <v>0</v>
      </c>
      <c r="L129" s="309">
        <f t="shared" si="92"/>
        <v>1299000</v>
      </c>
    </row>
    <row r="130" spans="1:12" x14ac:dyDescent="0.2">
      <c r="A130" s="303" t="str">
        <f>IF(B130&gt;0,VLOOKUP(B130,КВСР!A51:B1216,2),IF(C130&gt;0,VLOOKUP(C130,КФСР!A51:B1563,2),IF(D130&gt;0,VLOOKUP(D130,Программа!A$3:B$4988,2),IF(F130&gt;0,VLOOKUP(F130,КВР!A$1:B$5001,2),IF(E130&gt;0,VLOOKUP(E130,Направление!A$1:B$4610,2))))))</f>
        <v>Иные бюджетные ассигнования</v>
      </c>
      <c r="B130" s="304"/>
      <c r="C130" s="295"/>
      <c r="D130" s="305"/>
      <c r="E130" s="295"/>
      <c r="F130" s="305">
        <v>800</v>
      </c>
      <c r="G130" s="308">
        <v>978100</v>
      </c>
      <c r="H130" s="308"/>
      <c r="I130" s="308">
        <f>G130+H130</f>
        <v>978100</v>
      </c>
      <c r="J130" s="308">
        <v>1299000</v>
      </c>
      <c r="K130" s="308"/>
      <c r="L130" s="308">
        <f>J130+K130</f>
        <v>1299000</v>
      </c>
    </row>
    <row r="131" spans="1:12" x14ac:dyDescent="0.2">
      <c r="A131" s="303" t="str">
        <f>IF(B131&gt;0,VLOOKUP(B131,КВСР!A52:B1217,2),IF(C131&gt;0,VLOOKUP(C131,КФСР!A52:B1564,2),IF(D131&gt;0,VLOOKUP(D131,Программа!A$3:B$4988,2),IF(F131&gt;0,VLOOKUP(F131,КВР!A$1:B$5001,2),IF(E131&gt;0,VLOOKUP(E131,Направление!A$1:B$4610,2))))))</f>
        <v>Непрограммные расходы бюджета</v>
      </c>
      <c r="B131" s="304"/>
      <c r="C131" s="295"/>
      <c r="D131" s="305" t="s">
        <v>548</v>
      </c>
      <c r="E131" s="295"/>
      <c r="F131" s="305"/>
      <c r="G131" s="306">
        <v>2100000</v>
      </c>
      <c r="H131" s="306">
        <f t="shared" ref="H131:L131" si="93">H132+H134</f>
        <v>0</v>
      </c>
      <c r="I131" s="306">
        <f t="shared" si="93"/>
        <v>2100000</v>
      </c>
      <c r="J131" s="306">
        <v>3100000</v>
      </c>
      <c r="K131" s="306">
        <f t="shared" si="93"/>
        <v>0</v>
      </c>
      <c r="L131" s="306">
        <f t="shared" si="93"/>
        <v>3100000</v>
      </c>
    </row>
    <row r="132" spans="1:12" ht="38.25" x14ac:dyDescent="0.2">
      <c r="A132" s="303" t="str">
        <f>IF(B132&gt;0,VLOOKUP(B132,КВСР!A53:B1218,2),IF(C132&gt;0,VLOOKUP(C132,КФСР!A53:B1565,2),IF(D132&gt;0,VLOOKUP(D132,Программа!A$3:B$4988,2),IF(F132&gt;0,VLOOKUP(F132,КВР!A$1:B$5001,2),IF(E132&gt;0,VLOOKUP(E132,Направление!A$1:B$4610,2))))))</f>
        <v>Межбюджетные трансферты на обеспечение мероприятий по актуализации схем коммунальной инфраструктуры</v>
      </c>
      <c r="B132" s="304"/>
      <c r="C132" s="295"/>
      <c r="D132" s="305"/>
      <c r="E132" s="295">
        <v>29536</v>
      </c>
      <c r="F132" s="305"/>
      <c r="G132" s="306">
        <v>100000</v>
      </c>
      <c r="H132" s="306">
        <f t="shared" ref="H132:L132" si="94">H133</f>
        <v>0</v>
      </c>
      <c r="I132" s="306">
        <f t="shared" si="94"/>
        <v>100000</v>
      </c>
      <c r="J132" s="306">
        <v>100000</v>
      </c>
      <c r="K132" s="306">
        <f t="shared" si="94"/>
        <v>0</v>
      </c>
      <c r="L132" s="306">
        <f t="shared" si="94"/>
        <v>100000</v>
      </c>
    </row>
    <row r="133" spans="1:12" x14ac:dyDescent="0.2">
      <c r="A133" s="303" t="str">
        <f>IF(B133&gt;0,VLOOKUP(B133,КВСР!A54:B1219,2),IF(C133&gt;0,VLOOKUP(C133,КФСР!A54:B1566,2),IF(D133&gt;0,VLOOKUP(D133,Программа!A$3:B$4988,2),IF(F133&gt;0,VLOOKUP(F133,КВР!A$1:B$5001,2),IF(E133&gt;0,VLOOKUP(E133,Направление!A$1:B$4610,2))))))</f>
        <v xml:space="preserve"> Межбюджетные трансферты</v>
      </c>
      <c r="B133" s="304"/>
      <c r="C133" s="295"/>
      <c r="D133" s="305"/>
      <c r="E133" s="295"/>
      <c r="F133" s="305">
        <v>500</v>
      </c>
      <c r="G133" s="308">
        <v>100000</v>
      </c>
      <c r="H133" s="308"/>
      <c r="I133" s="308">
        <f>G133+H133</f>
        <v>100000</v>
      </c>
      <c r="J133" s="308">
        <v>100000</v>
      </c>
      <c r="K133" s="308"/>
      <c r="L133" s="308">
        <f>J133+K133</f>
        <v>100000</v>
      </c>
    </row>
    <row r="134" spans="1:12" ht="38.25" x14ac:dyDescent="0.2">
      <c r="A134" s="303" t="str">
        <f>IF(B134&gt;0,VLOOKUP(B134,КВСР!A55:B1220,2),IF(C134&gt;0,VLOOKUP(C134,КФСР!A55:B1567,2),IF(D134&gt;0,VLOOKUP(D134,Программа!A$3:B$4988,2),IF(F134&gt;0,VLOOKUP(F134,КВР!A$1:B$5001,2),IF(E134&gt;0,VLOOKUP(E134,Направление!A$1:B$4610,2))))))</f>
        <v>Межбюджетные трансферты на обеспечение мероприятий по переработке и утилизации ливневых стоков</v>
      </c>
      <c r="B134" s="304"/>
      <c r="C134" s="295"/>
      <c r="D134" s="305"/>
      <c r="E134" s="295">
        <v>29616</v>
      </c>
      <c r="F134" s="305"/>
      <c r="G134" s="306">
        <v>2000000</v>
      </c>
      <c r="H134" s="306">
        <f t="shared" ref="H134:L134" si="95">H135</f>
        <v>0</v>
      </c>
      <c r="I134" s="306">
        <f t="shared" si="95"/>
        <v>2000000</v>
      </c>
      <c r="J134" s="306">
        <v>3000000</v>
      </c>
      <c r="K134" s="306">
        <f t="shared" si="95"/>
        <v>0</v>
      </c>
      <c r="L134" s="306">
        <f t="shared" si="95"/>
        <v>3000000</v>
      </c>
    </row>
    <row r="135" spans="1:12" x14ac:dyDescent="0.2">
      <c r="A135" s="303" t="str">
        <f>IF(B135&gt;0,VLOOKUP(B135,КВСР!A56:B1221,2),IF(C135&gt;0,VLOOKUP(C135,КФСР!A56:B1568,2),IF(D135&gt;0,VLOOKUP(D135,Программа!A$3:B$4988,2),IF(F135&gt;0,VLOOKUP(F135,КВР!A$1:B$5001,2),IF(E135&gt;0,VLOOKUP(E135,Направление!A$1:B$4610,2))))))</f>
        <v xml:space="preserve"> Межбюджетные трансферты</v>
      </c>
      <c r="B135" s="304"/>
      <c r="C135" s="295"/>
      <c r="D135" s="305"/>
      <c r="E135" s="295"/>
      <c r="F135" s="305">
        <v>500</v>
      </c>
      <c r="G135" s="308">
        <v>2000000</v>
      </c>
      <c r="H135" s="308"/>
      <c r="I135" s="308">
        <f>G135+H135</f>
        <v>2000000</v>
      </c>
      <c r="J135" s="308">
        <v>3000000</v>
      </c>
      <c r="K135" s="308"/>
      <c r="L135" s="308">
        <f>J135+K135</f>
        <v>3000000</v>
      </c>
    </row>
    <row r="136" spans="1:12" x14ac:dyDescent="0.2">
      <c r="A136" s="291" t="str">
        <f>IF(B136&gt;0,VLOOKUP(B136,КВСР!A64:B1229,2),IF(C136&gt;0,VLOOKUP(C136,КФСР!A64:B1576,2),IF(D136&gt;0,VLOOKUP(D136,Программа!A$3:B$4988,2),IF(F136&gt;0,VLOOKUP(F136,КВР!A$1:B$5001,2),IF(E136&gt;0,VLOOKUP(E136,Направление!A$1:B$4610,2))))))</f>
        <v>Благоустройство</v>
      </c>
      <c r="B136" s="292"/>
      <c r="C136" s="293">
        <v>503</v>
      </c>
      <c r="D136" s="294"/>
      <c r="E136" s="295"/>
      <c r="F136" s="296"/>
      <c r="G136" s="297">
        <v>19228036</v>
      </c>
      <c r="H136" s="297">
        <f>+H138+H142+H153</f>
        <v>-3300000</v>
      </c>
      <c r="I136" s="297">
        <f>+I138+I142+I153</f>
        <v>15928036</v>
      </c>
      <c r="J136" s="297">
        <v>21186053</v>
      </c>
      <c r="K136" s="297">
        <f t="shared" ref="K136:L136" si="96">+K138+K142+K153</f>
        <v>0</v>
      </c>
      <c r="L136" s="297">
        <f t="shared" si="96"/>
        <v>21186053</v>
      </c>
    </row>
    <row r="137" spans="1:12" x14ac:dyDescent="0.2">
      <c r="A137" s="298" t="str">
        <f>IF(B137&gt;0,VLOOKUP(B137,КВСР!A65:B1230,2),IF(C137&gt;0,VLOOKUP(C137,КФСР!A65:B1577,2),IF(D137&gt;0,VLOOKUP(D137,Программа!A$3:B$4988,2),IF(F137&gt;0,VLOOKUP(F137,КВР!A$1:B$5001,2),IF(E137&gt;0,VLOOKUP(E137,Направление!A$1:B$4610,2))))))</f>
        <v>Программные расходы бюджета</v>
      </c>
      <c r="B137" s="299"/>
      <c r="C137" s="300"/>
      <c r="D137" s="301" t="s">
        <v>673</v>
      </c>
      <c r="E137" s="300"/>
      <c r="F137" s="301"/>
      <c r="G137" s="302">
        <v>19228036</v>
      </c>
      <c r="H137" s="302">
        <f>H138+H142+H153</f>
        <v>-3300000</v>
      </c>
      <c r="I137" s="302">
        <f t="shared" ref="I137:L137" si="97">I138+I142+I153</f>
        <v>15928036</v>
      </c>
      <c r="J137" s="302">
        <v>21186053</v>
      </c>
      <c r="K137" s="302">
        <f t="shared" si="97"/>
        <v>0</v>
      </c>
      <c r="L137" s="302">
        <f t="shared" si="97"/>
        <v>21186053</v>
      </c>
    </row>
    <row r="138" spans="1:12" ht="51" x14ac:dyDescent="0.2">
      <c r="A138" s="303" t="str">
        <f>IF(B138&gt;0,VLOOKUP(B138,КВСР!A65:B1230,2),IF(C138&gt;0,VLOOKUP(C138,КФСР!A65:B1577,2),IF(D138&gt;0,VLOOKUP(D138,Программа!A$3:B$4988,2),IF(F138&gt;0,VLOOKUP(F138,КВР!A$1:B$5001,2),IF(E138&gt;0,VLOOKUP(E138,Направление!A$1:B$4610,2))))))</f>
        <v xml:space="preserve">Муниципальная программа "Формирование современной городской среды на территории городского поселения Тутаев"
</v>
      </c>
      <c r="B138" s="304"/>
      <c r="C138" s="295"/>
      <c r="D138" s="305" t="s">
        <v>220</v>
      </c>
      <c r="E138" s="295"/>
      <c r="F138" s="305"/>
      <c r="G138" s="306">
        <v>547120</v>
      </c>
      <c r="H138" s="306">
        <f t="shared" ref="H138:I138" si="98">H139</f>
        <v>0</v>
      </c>
      <c r="I138" s="306">
        <f t="shared" si="98"/>
        <v>547120</v>
      </c>
      <c r="J138" s="306">
        <v>588480</v>
      </c>
      <c r="K138" s="306">
        <f t="shared" ref="K138:L138" si="99">K139</f>
        <v>0</v>
      </c>
      <c r="L138" s="306">
        <f t="shared" si="99"/>
        <v>588480</v>
      </c>
    </row>
    <row r="139" spans="1:12" ht="25.5" x14ac:dyDescent="0.2">
      <c r="A139" s="303" t="str">
        <f>IF(B139&gt;0,VLOOKUP(B139,КВСР!A66:B1231,2),IF(C139&gt;0,VLOOKUP(C139,КФСР!A66:B1578,2),IF(D139&gt;0,VLOOKUP(D139,Программа!A$3:B$4988,2),IF(F139&gt;0,VLOOKUP(F139,КВР!A$1:B$5001,2),IF(E139&gt;0,VLOOKUP(E139,Направление!A$1:B$4610,2))))))</f>
        <v>Повышение уровня благоустройства дворовых территорий</v>
      </c>
      <c r="B139" s="304"/>
      <c r="C139" s="295"/>
      <c r="D139" s="305" t="s">
        <v>540</v>
      </c>
      <c r="E139" s="295"/>
      <c r="F139" s="305"/>
      <c r="G139" s="309">
        <v>547120</v>
      </c>
      <c r="H139" s="309">
        <f>H140</f>
        <v>0</v>
      </c>
      <c r="I139" s="309">
        <f>I140</f>
        <v>547120</v>
      </c>
      <c r="J139" s="309">
        <v>588480</v>
      </c>
      <c r="K139" s="309">
        <f>K140</f>
        <v>0</v>
      </c>
      <c r="L139" s="309">
        <f>L140</f>
        <v>588480</v>
      </c>
    </row>
    <row r="140" spans="1:12" ht="38.25" x14ac:dyDescent="0.2">
      <c r="A140" s="303" t="str">
        <f>IF(B140&gt;0,VLOOKUP(B140,КВСР!A66:B1231,2),IF(C140&gt;0,VLOOKUP(C140,КФСР!A66:B1578,2),IF(D140&gt;0,VLOOKUP(D140,Программа!A$3:B$4988,2),IF(F140&gt;0,VLOOKUP(F140,КВР!A$1:B$5001,2),IF(E140&gt;0,VLOOKUP(E140,Направление!A$1:B$4610,2))))))</f>
        <v xml:space="preserve">Межбюджетные трансферты на обеспечение мероприятий по  формированию современной городской среды </v>
      </c>
      <c r="B140" s="304"/>
      <c r="C140" s="295"/>
      <c r="D140" s="305"/>
      <c r="E140" s="295">
        <v>29456</v>
      </c>
      <c r="F140" s="305"/>
      <c r="G140" s="306">
        <v>547120</v>
      </c>
      <c r="H140" s="306">
        <f t="shared" ref="H140:I140" si="100">H141</f>
        <v>0</v>
      </c>
      <c r="I140" s="306">
        <f t="shared" si="100"/>
        <v>547120</v>
      </c>
      <c r="J140" s="306">
        <v>588480</v>
      </c>
      <c r="K140" s="306">
        <f t="shared" ref="K140:L140" si="101">K141</f>
        <v>0</v>
      </c>
      <c r="L140" s="306">
        <f t="shared" si="101"/>
        <v>588480</v>
      </c>
    </row>
    <row r="141" spans="1:12" x14ac:dyDescent="0.2">
      <c r="A141" s="303" t="str">
        <f>IF(B141&gt;0,VLOOKUP(B141,КВСР!A67:B1232,2),IF(C141&gt;0,VLOOKUP(C141,КФСР!A67:B1579,2),IF(D141&gt;0,VLOOKUP(D141,Программа!A$3:B$4988,2),IF(F141&gt;0,VLOOKUP(F141,КВР!A$1:B$5001,2),IF(E141&gt;0,VLOOKUP(E141,Направление!A$1:B$4610,2))))))</f>
        <v xml:space="preserve"> Межбюджетные трансферты</v>
      </c>
      <c r="B141" s="304"/>
      <c r="C141" s="295"/>
      <c r="D141" s="305"/>
      <c r="E141" s="295"/>
      <c r="F141" s="305">
        <v>500</v>
      </c>
      <c r="G141" s="307">
        <v>547120</v>
      </c>
      <c r="H141" s="307"/>
      <c r="I141" s="308">
        <f>G141+H141</f>
        <v>547120</v>
      </c>
      <c r="J141" s="307">
        <v>588480</v>
      </c>
      <c r="K141" s="307"/>
      <c r="L141" s="308">
        <f>J141+K141</f>
        <v>588480</v>
      </c>
    </row>
    <row r="142" spans="1:12" ht="38.25" x14ac:dyDescent="0.2">
      <c r="A142" s="303" t="str">
        <f>IF(B142&gt;0,VLOOKUP(B142,КВСР!A70:B1235,2),IF(C142&gt;0,VLOOKUP(C142,КФСР!A70:B1582,2),IF(D142&gt;0,VLOOKUP(D142,Программа!A$3:B$4988,2),IF(F142&gt;0,VLOOKUP(F142,КВР!A$1:B$5001,2),IF(E142&gt;0,VLOOKUP(E142,Направление!A$1:B$4610,2))))))</f>
        <v>Муниципальная программа "Благоустройство и озеленение территории городского поселения Тутаев"</v>
      </c>
      <c r="B142" s="304"/>
      <c r="C142" s="295"/>
      <c r="D142" s="305" t="s">
        <v>216</v>
      </c>
      <c r="E142" s="295"/>
      <c r="F142" s="305"/>
      <c r="G142" s="306">
        <v>6392850</v>
      </c>
      <c r="H142" s="306">
        <f>H143+H150</f>
        <v>0</v>
      </c>
      <c r="I142" s="306">
        <f>I143+I150</f>
        <v>6392850</v>
      </c>
      <c r="J142" s="306">
        <v>8309507</v>
      </c>
      <c r="K142" s="306">
        <f t="shared" ref="K142:L142" si="102">K143+K150</f>
        <v>0</v>
      </c>
      <c r="L142" s="306">
        <f t="shared" si="102"/>
        <v>8309507</v>
      </c>
    </row>
    <row r="143" spans="1:12" ht="25.5" x14ac:dyDescent="0.2">
      <c r="A143" s="303" t="str">
        <f>IF(B143&gt;0,VLOOKUP(B143,КВСР!A70:B1235,2),IF(C143&gt;0,VLOOKUP(C143,КФСР!A70:B1582,2),IF(D143&gt;0,VLOOKUP(D143,Программа!A$3:B$4988,2),IF(F143&gt;0,VLOOKUP(F143,КВР!A$1:B$5001,2),IF(E143&gt;0,VLOOKUP(E143,Направление!A$1:B$4610,2))))))</f>
        <v>Благоустройство и озеленение  территории городского поселения Тутаев</v>
      </c>
      <c r="B143" s="304"/>
      <c r="C143" s="295"/>
      <c r="D143" s="305" t="s">
        <v>541</v>
      </c>
      <c r="E143" s="295"/>
      <c r="F143" s="305"/>
      <c r="G143" s="306">
        <v>5992850</v>
      </c>
      <c r="H143" s="306">
        <f t="shared" ref="H143:I143" si="103">H144+H146+H148</f>
        <v>0</v>
      </c>
      <c r="I143" s="306">
        <f t="shared" si="103"/>
        <v>5992850</v>
      </c>
      <c r="J143" s="306">
        <v>7609507</v>
      </c>
      <c r="K143" s="306">
        <f t="shared" ref="K143:L143" si="104">K144+K146+K148</f>
        <v>0</v>
      </c>
      <c r="L143" s="306">
        <f t="shared" si="104"/>
        <v>7609507</v>
      </c>
    </row>
    <row r="144" spans="1:12" ht="51" x14ac:dyDescent="0.2">
      <c r="A144" s="303" t="str">
        <f>IF(B144&gt;0,VLOOKUP(B144,КВСР!A73:B1238,2),IF(C144&gt;0,VLOOKUP(C144,КФСР!A73:B1585,2),IF(D144&gt;0,VLOOKUP(D144,Программа!A$3:B$4988,2),IF(F144&gt;0,VLOOKUP(F144,КВР!A$1:B$5001,2),IF(E144&gt;0,VLOOKUP(E144,Направление!A$1:B$4610,2))))))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B144" s="304"/>
      <c r="C144" s="295"/>
      <c r="D144" s="305"/>
      <c r="E144" s="295">
        <v>29246</v>
      </c>
      <c r="F144" s="305"/>
      <c r="G144" s="306">
        <v>1200000</v>
      </c>
      <c r="H144" s="306">
        <f t="shared" ref="H144:I144" si="105">H145</f>
        <v>0</v>
      </c>
      <c r="I144" s="306">
        <f t="shared" si="105"/>
        <v>1200000</v>
      </c>
      <c r="J144" s="306">
        <v>1200000</v>
      </c>
      <c r="K144" s="306">
        <f t="shared" ref="K144:L144" si="106">K145</f>
        <v>0</v>
      </c>
      <c r="L144" s="306">
        <f t="shared" si="106"/>
        <v>1200000</v>
      </c>
    </row>
    <row r="145" spans="1:12" x14ac:dyDescent="0.2">
      <c r="A145" s="303" t="str">
        <f>IF(B145&gt;0,VLOOKUP(B145,КВСР!A74:B1239,2),IF(C145&gt;0,VLOOKUP(C145,КФСР!A74:B1586,2),IF(D145&gt;0,VLOOKUP(D145,Программа!A$3:B$4988,2),IF(F145&gt;0,VLOOKUP(F145,КВР!A$1:B$5001,2),IF(E145&gt;0,VLOOKUP(E145,Направление!A$1:B$4610,2))))))</f>
        <v xml:space="preserve"> Межбюджетные трансферты</v>
      </c>
      <c r="B145" s="304"/>
      <c r="C145" s="295"/>
      <c r="D145" s="294"/>
      <c r="E145" s="295"/>
      <c r="F145" s="305">
        <v>500</v>
      </c>
      <c r="G145" s="307">
        <v>1200000</v>
      </c>
      <c r="H145" s="307"/>
      <c r="I145" s="308">
        <f>G145+H145</f>
        <v>1200000</v>
      </c>
      <c r="J145" s="307">
        <v>1200000</v>
      </c>
      <c r="K145" s="307"/>
      <c r="L145" s="308">
        <f>J145+K145</f>
        <v>1200000</v>
      </c>
    </row>
    <row r="146" spans="1:12" ht="38.25" x14ac:dyDescent="0.2">
      <c r="A146" s="303" t="str">
        <f>IF(B146&gt;0,VLOOKUP(B146,КВСР!A75:B1240,2),IF(C146&gt;0,VLOOKUP(C146,КФСР!A75:B1587,2),IF(D146&gt;0,VLOOKUP(D146,Программа!A$3:B$4988,2),IF(F146&gt;0,VLOOKUP(F146,КВР!A$1:B$5001,2),IF(E146&gt;0,VLOOKUP(E146,Направление!A$1:B$4610,2))))))</f>
        <v>Межбюджетные трансферты на содержание и организацию деятельности по благоустройству на территории поселения</v>
      </c>
      <c r="B146" s="304"/>
      <c r="C146" s="295"/>
      <c r="D146" s="294"/>
      <c r="E146" s="295">
        <v>29256</v>
      </c>
      <c r="F146" s="305"/>
      <c r="G146" s="309">
        <v>1792850</v>
      </c>
      <c r="H146" s="309">
        <f t="shared" ref="H146:I146" si="107">H147</f>
        <v>0</v>
      </c>
      <c r="I146" s="309">
        <f t="shared" si="107"/>
        <v>1792850</v>
      </c>
      <c r="J146" s="309">
        <v>2355850</v>
      </c>
      <c r="K146" s="309">
        <f t="shared" ref="K146:L146" si="108">K147</f>
        <v>0</v>
      </c>
      <c r="L146" s="309">
        <f t="shared" si="108"/>
        <v>2355850</v>
      </c>
    </row>
    <row r="147" spans="1:12" x14ac:dyDescent="0.2">
      <c r="A147" s="303" t="str">
        <f>IF(B147&gt;0,VLOOKUP(B147,КВСР!A76:B1241,2),IF(C147&gt;0,VLOOKUP(C147,КФСР!A76:B1588,2),IF(D147&gt;0,VLOOKUP(D147,Программа!A$3:B$4988,2),IF(F147&gt;0,VLOOKUP(F147,КВР!A$1:B$5001,2),IF(E147&gt;0,VLOOKUP(E147,Направление!A$1:B$4610,2))))))</f>
        <v xml:space="preserve"> Межбюджетные трансферты</v>
      </c>
      <c r="B147" s="304"/>
      <c r="C147" s="295"/>
      <c r="D147" s="294"/>
      <c r="E147" s="295"/>
      <c r="F147" s="305">
        <v>500</v>
      </c>
      <c r="G147" s="307">
        <v>1792850</v>
      </c>
      <c r="H147" s="307"/>
      <c r="I147" s="308">
        <f>G147+H147</f>
        <v>1792850</v>
      </c>
      <c r="J147" s="307">
        <v>2355850</v>
      </c>
      <c r="K147" s="307"/>
      <c r="L147" s="308">
        <f>J147+K147</f>
        <v>2355850</v>
      </c>
    </row>
    <row r="148" spans="1:12" ht="38.25" x14ac:dyDescent="0.2">
      <c r="A148" s="303" t="str">
        <f>IF(B148&gt;0,VLOOKUP(B148,КВСР!A77:B1242,2),IF(C148&gt;0,VLOOKUP(C148,КФСР!A77:B1589,2),IF(D148&gt;0,VLOOKUP(D148,Программа!A$3:B$4988,2),IF(F148&gt;0,VLOOKUP(F148,КВР!A$1:B$5001,2),IF(E148&gt;0,VLOOKUP(E148,Направление!A$1:B$4610,2))))))</f>
        <v>Межбюджетные трансферты на обеспечение мероприятий в области благоустройства и озеленения</v>
      </c>
      <c r="B148" s="304"/>
      <c r="C148" s="295"/>
      <c r="D148" s="305"/>
      <c r="E148" s="295">
        <v>29266</v>
      </c>
      <c r="F148" s="305"/>
      <c r="G148" s="309">
        <v>3000000</v>
      </c>
      <c r="H148" s="309">
        <f t="shared" ref="H148:I148" si="109">H149</f>
        <v>0</v>
      </c>
      <c r="I148" s="309">
        <f t="shared" si="109"/>
        <v>3000000</v>
      </c>
      <c r="J148" s="309">
        <v>4053657</v>
      </c>
      <c r="K148" s="309">
        <f t="shared" ref="K148:L148" si="110">K149</f>
        <v>0</v>
      </c>
      <c r="L148" s="309">
        <f t="shared" si="110"/>
        <v>4053657</v>
      </c>
    </row>
    <row r="149" spans="1:12" x14ac:dyDescent="0.2">
      <c r="A149" s="303" t="str">
        <f>IF(B149&gt;0,VLOOKUP(B149,КВСР!A78:B1243,2),IF(C149&gt;0,VLOOKUP(C149,КФСР!A78:B1590,2),IF(D149&gt;0,VLOOKUP(D149,Программа!A$3:B$4988,2),IF(F149&gt;0,VLOOKUP(F149,КВР!A$1:B$5001,2),IF(E149&gt;0,VLOOKUP(E149,Направление!A$1:B$4610,2))))))</f>
        <v xml:space="preserve"> Межбюджетные трансферты</v>
      </c>
      <c r="B149" s="304"/>
      <c r="C149" s="295"/>
      <c r="D149" s="305"/>
      <c r="E149" s="295"/>
      <c r="F149" s="305">
        <v>500</v>
      </c>
      <c r="G149" s="307">
        <v>3000000</v>
      </c>
      <c r="H149" s="307"/>
      <c r="I149" s="308">
        <f>G149+H149</f>
        <v>3000000</v>
      </c>
      <c r="J149" s="307">
        <v>4053657</v>
      </c>
      <c r="K149" s="307"/>
      <c r="L149" s="308">
        <f>J149+K149</f>
        <v>4053657</v>
      </c>
    </row>
    <row r="150" spans="1:12" ht="25.5" x14ac:dyDescent="0.2">
      <c r="A150" s="303" t="str">
        <f>IF(B150&gt;0,VLOOKUP(B150,КВСР!A81:B1246,2),IF(C150&gt;0,VLOOKUP(C150,КФСР!A81:B1593,2),IF(D150&gt;0,VLOOKUP(D150,Программа!A$3:B$4988,2),IF(F150&gt;0,VLOOKUP(F150,КВР!A$1:B$5001,2),IF(E150&gt;0,VLOOKUP(E150,Направление!A$1:B$4610,2))))))</f>
        <v>Содержание и благоустройство мест захоронений</v>
      </c>
      <c r="B150" s="304"/>
      <c r="C150" s="295"/>
      <c r="D150" s="305" t="s">
        <v>606</v>
      </c>
      <c r="E150" s="295"/>
      <c r="F150" s="305"/>
      <c r="G150" s="306">
        <v>400000</v>
      </c>
      <c r="H150" s="306">
        <f t="shared" ref="H150:I151" si="111">H151</f>
        <v>0</v>
      </c>
      <c r="I150" s="306">
        <f t="shared" si="111"/>
        <v>400000</v>
      </c>
      <c r="J150" s="306">
        <v>700000</v>
      </c>
      <c r="K150" s="306">
        <f t="shared" ref="K150:L151" si="112">K151</f>
        <v>0</v>
      </c>
      <c r="L150" s="306">
        <f t="shared" si="112"/>
        <v>700000</v>
      </c>
    </row>
    <row r="151" spans="1:12" ht="25.5" x14ac:dyDescent="0.2">
      <c r="A151" s="303" t="str">
        <f>IF(B151&gt;0,VLOOKUP(B151,КВСР!A82:B1247,2),IF(C151&gt;0,VLOOKUP(C151,КФСР!A82:B1594,2),IF(D151&gt;0,VLOOKUP(D151,Программа!A$3:B$4988,2),IF(F151&gt;0,VLOOKUP(F151,КВР!A$1:B$5001,2),IF(E151&gt;0,VLOOKUP(E151,Направление!A$1:B$4610,2))))))</f>
        <v>Межбюджетные трансферты на обеспечение мероприятий по  содержанию мест захоронения</v>
      </c>
      <c r="B151" s="304"/>
      <c r="C151" s="295"/>
      <c r="D151" s="305"/>
      <c r="E151" s="295">
        <v>29316</v>
      </c>
      <c r="F151" s="305"/>
      <c r="G151" s="306">
        <v>400000</v>
      </c>
      <c r="H151" s="306">
        <f t="shared" si="111"/>
        <v>0</v>
      </c>
      <c r="I151" s="306">
        <f t="shared" si="111"/>
        <v>400000</v>
      </c>
      <c r="J151" s="306">
        <v>700000</v>
      </c>
      <c r="K151" s="306">
        <f t="shared" si="112"/>
        <v>0</v>
      </c>
      <c r="L151" s="306">
        <f t="shared" si="112"/>
        <v>700000</v>
      </c>
    </row>
    <row r="152" spans="1:12" x14ac:dyDescent="0.2">
      <c r="A152" s="303" t="str">
        <f>IF(B152&gt;0,VLOOKUP(B152,КВСР!A83:B1248,2),IF(C152&gt;0,VLOOKUP(C152,КФСР!A83:B1595,2),IF(D152&gt;0,VLOOKUP(D152,Программа!A$3:B$4988,2),IF(F152&gt;0,VLOOKUP(F152,КВР!A$1:B$5001,2),IF(E152&gt;0,VLOOKUP(E152,Направление!A$1:B$4610,2))))))</f>
        <v xml:space="preserve"> Межбюджетные трансферты</v>
      </c>
      <c r="B152" s="304"/>
      <c r="C152" s="295"/>
      <c r="D152" s="305"/>
      <c r="E152" s="295"/>
      <c r="F152" s="305">
        <v>500</v>
      </c>
      <c r="G152" s="308">
        <v>400000</v>
      </c>
      <c r="H152" s="308"/>
      <c r="I152" s="308">
        <f>G152+H152</f>
        <v>400000</v>
      </c>
      <c r="J152" s="308">
        <v>700000</v>
      </c>
      <c r="K152" s="308"/>
      <c r="L152" s="308">
        <f>J152+K152</f>
        <v>700000</v>
      </c>
    </row>
    <row r="153" spans="1:12" ht="76.5" x14ac:dyDescent="0.2">
      <c r="A153" s="303" t="str">
        <f>IF(B153&gt;0,VLOOKUP(B153,КВСР!A84:B1249,2),IF(C153&gt;0,VLOOKUP(C153,КФСР!A84:B1596,2),IF(D153&gt;0,VLOOKUP(D153,Программа!A$3:B$4988,2),IF(F153&gt;0,VLOOKUP(F153,КВР!A$1:B$5001,2),IF(E153&gt;0,VLOOKUP(E153,Направление!A$1:B$4610,2))))))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B153" s="304"/>
      <c r="C153" s="295"/>
      <c r="D153" s="305" t="s">
        <v>883</v>
      </c>
      <c r="E153" s="295"/>
      <c r="F153" s="305"/>
      <c r="G153" s="306">
        <v>12288066</v>
      </c>
      <c r="H153" s="306">
        <f t="shared" ref="H153:L155" si="113">H154</f>
        <v>-3300000</v>
      </c>
      <c r="I153" s="306">
        <f t="shared" si="113"/>
        <v>8988066</v>
      </c>
      <c r="J153" s="306">
        <v>12288066</v>
      </c>
      <c r="K153" s="306">
        <f t="shared" si="113"/>
        <v>0</v>
      </c>
      <c r="L153" s="306">
        <f t="shared" si="113"/>
        <v>12288066</v>
      </c>
    </row>
    <row r="154" spans="1:12" ht="38.25" x14ac:dyDescent="0.2">
      <c r="A154" s="303" t="str">
        <f>IF(B154&gt;0,VLOOKUP(B154,КВСР!A85:B1250,2),IF(C154&gt;0,VLOOKUP(C154,КФСР!A85:B1597,2),IF(D154&gt;0,VLOOKUP(D154,Программа!A$3:B$4988,2),IF(F154&gt;0,VLOOKUP(F154,КВР!A$1:B$5001,2),IF(E154&gt;0,VLOOKUP(E154,Направление!A$1:B$4610,2))))))</f>
        <v>Создание механизма управления потреблением энергетических ресурсов и сокращение бюджетных затрат</v>
      </c>
      <c r="B154" s="304"/>
      <c r="C154" s="295"/>
      <c r="D154" s="305" t="s">
        <v>884</v>
      </c>
      <c r="E154" s="295"/>
      <c r="F154" s="305"/>
      <c r="G154" s="306">
        <v>12288066</v>
      </c>
      <c r="H154" s="306">
        <f t="shared" si="113"/>
        <v>-3300000</v>
      </c>
      <c r="I154" s="306">
        <f t="shared" si="113"/>
        <v>8988066</v>
      </c>
      <c r="J154" s="306">
        <v>12288066</v>
      </c>
      <c r="K154" s="306">
        <f t="shared" si="113"/>
        <v>0</v>
      </c>
      <c r="L154" s="306">
        <f t="shared" si="113"/>
        <v>12288066</v>
      </c>
    </row>
    <row r="155" spans="1:12" ht="25.5" x14ac:dyDescent="0.2">
      <c r="A155" s="303" t="str">
        <f>IF(B155&gt;0,VLOOKUP(B155,КВСР!A86:B1251,2),IF(C155&gt;0,VLOOKUP(C155,КФСР!A86:B1598,2),IF(D155&gt;0,VLOOKUP(D155,Программа!A$3:B$4988,2),IF(F155&gt;0,VLOOKUP(F155,КВР!A$1:B$5001,2),IF(E155&gt;0,VLOOKUP(E155,Направление!A$1:B$4610,2))))))</f>
        <v>Межбюджетные трансферты на обеспечение мероприятий по уличному освещению</v>
      </c>
      <c r="B155" s="304"/>
      <c r="C155" s="295"/>
      <c r="D155" s="305"/>
      <c r="E155" s="295">
        <v>29236</v>
      </c>
      <c r="F155" s="305"/>
      <c r="G155" s="306">
        <v>12288066</v>
      </c>
      <c r="H155" s="306">
        <f t="shared" si="113"/>
        <v>-3300000</v>
      </c>
      <c r="I155" s="306">
        <f t="shared" si="113"/>
        <v>8988066</v>
      </c>
      <c r="J155" s="306">
        <v>12288066</v>
      </c>
      <c r="K155" s="306">
        <f t="shared" si="113"/>
        <v>0</v>
      </c>
      <c r="L155" s="306">
        <f t="shared" si="113"/>
        <v>12288066</v>
      </c>
    </row>
    <row r="156" spans="1:12" ht="27.6" customHeight="1" x14ac:dyDescent="0.2">
      <c r="A156" s="303" t="str">
        <f>IF(B156&gt;0,VLOOKUP(B156,КВСР!A87:B1252,2),IF(C156&gt;0,VLOOKUP(C156,КФСР!A87:B1599,2),IF(D156&gt;0,VLOOKUP(D156,Программа!A$3:B$4988,2),IF(F156&gt;0,VLOOKUP(F156,КВР!A$1:B$5001,2),IF(E156&gt;0,VLOOKUP(E156,Направление!A$1:B$4610,2))))))</f>
        <v xml:space="preserve"> Межбюджетные трансферты</v>
      </c>
      <c r="B156" s="304"/>
      <c r="C156" s="295"/>
      <c r="D156" s="305"/>
      <c r="E156" s="295"/>
      <c r="F156" s="305">
        <v>500</v>
      </c>
      <c r="G156" s="308">
        <v>12288066</v>
      </c>
      <c r="H156" s="308">
        <v>-3300000</v>
      </c>
      <c r="I156" s="308">
        <f>G156+H156</f>
        <v>8988066</v>
      </c>
      <c r="J156" s="308">
        <v>12288066</v>
      </c>
      <c r="K156" s="308"/>
      <c r="L156" s="308">
        <f>K156+J156</f>
        <v>12288066</v>
      </c>
    </row>
    <row r="157" spans="1:12" ht="25.5" hidden="1" x14ac:dyDescent="0.2">
      <c r="A157" s="303" t="str">
        <f>IF(B157&gt;0,VLOOKUP(B157,КВСР!A88:B1253,2),IF(C157&gt;0,VLOOKUP(C157,КФСР!A88:B1600,2),IF(D157&gt;0,VLOOKUP(D157,Программа!A$3:B$4988,2),IF(F157&gt;0,VLOOKUP(F157,КВР!A$1:B$5001,2),IF(E157&gt;0,VLOOKUP(E157,Направление!A$1:B$4610,2))))))</f>
        <v>Другие вопросы в области охраны окружающей среды</v>
      </c>
      <c r="B157" s="292"/>
      <c r="C157" s="293">
        <v>605</v>
      </c>
      <c r="D157" s="294"/>
      <c r="E157" s="295"/>
      <c r="F157" s="296"/>
      <c r="G157" s="297">
        <v>3500000</v>
      </c>
      <c r="H157" s="297">
        <f>H158</f>
        <v>0</v>
      </c>
      <c r="I157" s="297">
        <f t="shared" ref="I157:K157" si="114">I158</f>
        <v>3500000</v>
      </c>
      <c r="J157" s="297"/>
      <c r="K157" s="297">
        <f t="shared" si="114"/>
        <v>0</v>
      </c>
      <c r="L157" s="306">
        <f>L158</f>
        <v>0</v>
      </c>
    </row>
    <row r="158" spans="1:12" hidden="1" x14ac:dyDescent="0.2">
      <c r="A158" s="303" t="str">
        <f>IF(B158&gt;0,VLOOKUP(B158,КВСР!A89:B1254,2),IF(C158&gt;0,VLOOKUP(C158,КФСР!A89:B1601,2),IF(D158&gt;0,VLOOKUP(D158,Программа!A$3:B$4988,2),IF(F158&gt;0,VLOOKUP(F158,КВР!A$1:B$5001,2),IF(E158&gt;0,VLOOKUP(E158,Направление!A$1:B$4610,2))))))</f>
        <v>Непрограммные расходы бюджета</v>
      </c>
      <c r="B158" s="299"/>
      <c r="C158" s="300"/>
      <c r="D158" s="301" t="s">
        <v>548</v>
      </c>
      <c r="E158" s="300"/>
      <c r="F158" s="301"/>
      <c r="G158" s="302">
        <v>3500000</v>
      </c>
      <c r="H158" s="302">
        <f>H159</f>
        <v>0</v>
      </c>
      <c r="I158" s="302">
        <f t="shared" ref="I158:K158" si="115">I159</f>
        <v>3500000</v>
      </c>
      <c r="J158" s="302"/>
      <c r="K158" s="302">
        <f t="shared" si="115"/>
        <v>0</v>
      </c>
      <c r="L158" s="306">
        <f>L159</f>
        <v>0</v>
      </c>
    </row>
    <row r="159" spans="1:12" ht="38.25" hidden="1" x14ac:dyDescent="0.2">
      <c r="A159" s="303" t="str">
        <f>IF(B159&gt;0,VLOOKUP(B159,КВСР!A90:B1255,2),IF(C159&gt;0,VLOOKUP(C159,КФСР!A90:B1602,2),IF(D159&gt;0,VLOOKUP(D159,Программа!A$3:B$4988,2),IF(F159&gt;0,VLOOKUP(F159,КВР!A$1:B$5001,2),IF(E159&gt;0,VLOOKUP(E159,Направление!A$1:B$4610,2))))))</f>
        <v>Обеспечение мероприятий по охране окружающей среды и природопользования на территории городского поселения Тутаев</v>
      </c>
      <c r="B159" s="304"/>
      <c r="C159" s="295"/>
      <c r="D159" s="305"/>
      <c r="E159" s="295">
        <v>20180</v>
      </c>
      <c r="F159" s="305"/>
      <c r="G159" s="313">
        <v>3500000</v>
      </c>
      <c r="H159" s="313">
        <f>H160</f>
        <v>0</v>
      </c>
      <c r="I159" s="313">
        <f t="shared" ref="I159:K159" si="116">I160</f>
        <v>3500000</v>
      </c>
      <c r="J159" s="313"/>
      <c r="K159" s="313">
        <f t="shared" si="116"/>
        <v>0</v>
      </c>
      <c r="L159" s="306">
        <f>L160</f>
        <v>0</v>
      </c>
    </row>
    <row r="160" spans="1:12" ht="38.25" hidden="1" x14ac:dyDescent="0.2">
      <c r="A160" s="303" t="str">
        <f>IF(B160&gt;0,VLOOKUP(B160,КВСР!A91:B1256,2),IF(C160&gt;0,VLOOKUP(C160,КФСР!A91:B1603,2),IF(D160&gt;0,VLOOKUP(D160,Программа!A$3:B$4988,2),IF(F160&gt;0,VLOOKUP(F160,КВР!A$1:B$5001,2),IF(E160&gt;0,VLOOKUP(E160,Направление!A$1:B$4610,2))))))</f>
        <v xml:space="preserve">Закупка товаров, работ и услуг для обеспечения государственных (муниципальных) нужд
</v>
      </c>
      <c r="B160" s="304"/>
      <c r="C160" s="295"/>
      <c r="D160" s="305"/>
      <c r="E160" s="295"/>
      <c r="F160" s="305">
        <v>200</v>
      </c>
      <c r="G160" s="314">
        <v>3500000</v>
      </c>
      <c r="H160" s="314"/>
      <c r="I160" s="308">
        <f>G160+H160</f>
        <v>3500000</v>
      </c>
      <c r="J160" s="314"/>
      <c r="K160" s="314">
        <v>0</v>
      </c>
      <c r="L160" s="308">
        <v>0</v>
      </c>
    </row>
    <row r="161" spans="1:12" x14ac:dyDescent="0.2">
      <c r="A161" s="291" t="str">
        <f>IF(B161&gt;0,VLOOKUP(B161,КВСР!A84:B1249,2),IF(C161&gt;0,VLOOKUP(C161,КФСР!A84:B1596,2),IF(D161&gt;0,VLOOKUP(D161,Программа!A$3:B$4988,2),IF(F161&gt;0,VLOOKUP(F161,КВР!A$1:B$5001,2),IF(E161&gt;0,VLOOKUP(E161,Направление!A$1:B$4610,2))))))</f>
        <v>Культура</v>
      </c>
      <c r="B161" s="292"/>
      <c r="C161" s="293">
        <v>801</v>
      </c>
      <c r="D161" s="294"/>
      <c r="E161" s="295"/>
      <c r="F161" s="296"/>
      <c r="G161" s="297">
        <v>1500000</v>
      </c>
      <c r="H161" s="297">
        <f t="shared" ref="H161:I163" si="117">H162</f>
        <v>-1500000</v>
      </c>
      <c r="I161" s="297">
        <f t="shared" si="117"/>
        <v>0</v>
      </c>
      <c r="J161" s="297">
        <v>2400000</v>
      </c>
      <c r="K161" s="297">
        <f t="shared" ref="K161:L163" si="118">K162</f>
        <v>0</v>
      </c>
      <c r="L161" s="297">
        <f t="shared" si="118"/>
        <v>2400000</v>
      </c>
    </row>
    <row r="162" spans="1:12" x14ac:dyDescent="0.2">
      <c r="A162" s="298" t="str">
        <f>IF(B162&gt;0,VLOOKUP(B162,КВСР!A85:B1250,2),IF(C162&gt;0,VLOOKUP(C162,КФСР!A85:B1597,2),IF(D162&gt;0,VLOOKUP(D162,Программа!A$3:B$4988,2),IF(F162&gt;0,VLOOKUP(F162,КВР!A$1:B$5001,2),IF(E162&gt;0,VLOOKUP(E162,Направление!A$1:B$4610,2))))))</f>
        <v>Непрограммные расходы бюджета</v>
      </c>
      <c r="B162" s="299"/>
      <c r="C162" s="300"/>
      <c r="D162" s="301" t="s">
        <v>548</v>
      </c>
      <c r="E162" s="300"/>
      <c r="F162" s="301"/>
      <c r="G162" s="302">
        <v>1500000</v>
      </c>
      <c r="H162" s="302">
        <f t="shared" si="117"/>
        <v>-1500000</v>
      </c>
      <c r="I162" s="302">
        <f t="shared" si="117"/>
        <v>0</v>
      </c>
      <c r="J162" s="302">
        <v>2400000</v>
      </c>
      <c r="K162" s="302">
        <f t="shared" si="118"/>
        <v>0</v>
      </c>
      <c r="L162" s="302">
        <f t="shared" si="118"/>
        <v>2400000</v>
      </c>
    </row>
    <row r="163" spans="1:12" ht="25.5" x14ac:dyDescent="0.2">
      <c r="A163" s="303" t="str">
        <f>IF(B163&gt;0,VLOOKUP(B163,КВСР!A86:B1251,2),IF(C163&gt;0,VLOOKUP(C163,КФСР!A86:B1598,2),IF(D163&gt;0,VLOOKUP(D163,Программа!A$3:B$4988,2),IF(F163&gt;0,VLOOKUP(F163,КВР!A$1:B$5001,2),IF(E163&gt;0,VLOOKUP(E163,Направление!A$1:B$4610,2))))))</f>
        <v xml:space="preserve">Межбюджетные трансферты на обеспечение культурно-досуговых мероприятий </v>
      </c>
      <c r="B163" s="304"/>
      <c r="C163" s="295"/>
      <c r="D163" s="305"/>
      <c r="E163" s="295">
        <v>29216</v>
      </c>
      <c r="F163" s="305"/>
      <c r="G163" s="313">
        <v>1500000</v>
      </c>
      <c r="H163" s="313">
        <f t="shared" si="117"/>
        <v>-1500000</v>
      </c>
      <c r="I163" s="313">
        <f t="shared" si="117"/>
        <v>0</v>
      </c>
      <c r="J163" s="313">
        <v>2400000</v>
      </c>
      <c r="K163" s="313">
        <f t="shared" si="118"/>
        <v>0</v>
      </c>
      <c r="L163" s="313">
        <f t="shared" si="118"/>
        <v>2400000</v>
      </c>
    </row>
    <row r="164" spans="1:12" x14ac:dyDescent="0.2">
      <c r="A164" s="303" t="str">
        <f>IF(B164&gt;0,VLOOKUP(B164,КВСР!A87:B1252,2),IF(C164&gt;0,VLOOKUP(C164,КФСР!A87:B1599,2),IF(D164&gt;0,VLOOKUP(D164,Программа!A$3:B$4988,2),IF(F164&gt;0,VLOOKUP(F164,КВР!A$1:B$5001,2),IF(E164&gt;0,VLOOKUP(E164,Направление!A$1:B$4610,2))))))</f>
        <v xml:space="preserve"> Межбюджетные трансферты</v>
      </c>
      <c r="B164" s="304"/>
      <c r="C164" s="295"/>
      <c r="D164" s="305"/>
      <c r="E164" s="295"/>
      <c r="F164" s="305">
        <v>500</v>
      </c>
      <c r="G164" s="314">
        <v>1500000</v>
      </c>
      <c r="H164" s="314">
        <v>-1500000</v>
      </c>
      <c r="I164" s="308">
        <f>G164+H164</f>
        <v>0</v>
      </c>
      <c r="J164" s="314">
        <v>2400000</v>
      </c>
      <c r="K164" s="314"/>
      <c r="L164" s="308">
        <f>J164+K164</f>
        <v>2400000</v>
      </c>
    </row>
    <row r="165" spans="1:12" x14ac:dyDescent="0.2">
      <c r="A165" s="291" t="str">
        <f>IF(B165&gt;0,VLOOKUP(B165,КВСР!A88:B1253,2),IF(C165&gt;0,VLOOKUP(C165,КФСР!A88:B1600,2),IF(D165&gt;0,VLOOKUP(D165,Программа!A$3:B$4988,2),IF(F165&gt;0,VLOOKUP(F165,КВР!A$1:B$5001,2),IF(E165&gt;0,VLOOKUP(E165,Направление!A$1:B$4610,2))))))</f>
        <v>Пенсионное обеспечение</v>
      </c>
      <c r="B165" s="292"/>
      <c r="C165" s="293">
        <v>1001</v>
      </c>
      <c r="D165" s="294"/>
      <c r="E165" s="295"/>
      <c r="F165" s="296"/>
      <c r="G165" s="297">
        <v>650346</v>
      </c>
      <c r="H165" s="297">
        <f t="shared" ref="H165:I167" si="119">H166</f>
        <v>0</v>
      </c>
      <c r="I165" s="297">
        <f t="shared" si="119"/>
        <v>650346</v>
      </c>
      <c r="J165" s="297">
        <v>650346</v>
      </c>
      <c r="K165" s="297">
        <f t="shared" ref="K165:L167" si="120">K166</f>
        <v>0</v>
      </c>
      <c r="L165" s="297">
        <f t="shared" si="120"/>
        <v>650346</v>
      </c>
    </row>
    <row r="166" spans="1:12" x14ac:dyDescent="0.2">
      <c r="A166" s="298" t="str">
        <f>IF(B166&gt;0,VLOOKUP(B166,КВСР!A89:B1254,2),IF(C166&gt;0,VLOOKUP(C166,КФСР!A89:B1601,2),IF(D166&gt;0,VLOOKUP(D166,Программа!A$3:B$4988,2),IF(F166&gt;0,VLOOKUP(F166,КВР!A$1:B$5001,2),IF(E166&gt;0,VLOOKUP(E166,Направление!A$1:B$4610,2))))))</f>
        <v>Непрограммные расходы бюджета</v>
      </c>
      <c r="B166" s="299"/>
      <c r="C166" s="300"/>
      <c r="D166" s="301" t="s">
        <v>548</v>
      </c>
      <c r="E166" s="300"/>
      <c r="F166" s="301"/>
      <c r="G166" s="302">
        <v>650346</v>
      </c>
      <c r="H166" s="302">
        <f t="shared" si="119"/>
        <v>0</v>
      </c>
      <c r="I166" s="302">
        <f t="shared" si="119"/>
        <v>650346</v>
      </c>
      <c r="J166" s="302">
        <v>650346</v>
      </c>
      <c r="K166" s="302">
        <f t="shared" si="120"/>
        <v>0</v>
      </c>
      <c r="L166" s="302">
        <f t="shared" si="120"/>
        <v>650346</v>
      </c>
    </row>
    <row r="167" spans="1:12" ht="38.25" x14ac:dyDescent="0.2">
      <c r="A167" s="303" t="str">
        <f>IF(B167&gt;0,VLOOKUP(B167,КВСР!A90:B1255,2),IF(C167&gt;0,VLOOKUP(C167,КФСР!A90:B1602,2),IF(D167&gt;0,VLOOKUP(D167,Программа!A$3:B$4988,2),IF(F167&gt;0,VLOOKUP(F167,КВР!A$1:B$5001,2),IF(E167&gt;0,VLOOKUP(E167,Направление!A$1:B$4610,2))))))</f>
        <v>Межбюджетные трансферты на дополнительное пенсионное  обеспечение муниципальных служащих городского поселения Тутаев</v>
      </c>
      <c r="B167" s="304"/>
      <c r="C167" s="295"/>
      <c r="D167" s="305"/>
      <c r="E167" s="295">
        <v>29756</v>
      </c>
      <c r="F167" s="305"/>
      <c r="G167" s="306">
        <v>650346</v>
      </c>
      <c r="H167" s="306">
        <f t="shared" si="119"/>
        <v>0</v>
      </c>
      <c r="I167" s="306">
        <f t="shared" si="119"/>
        <v>650346</v>
      </c>
      <c r="J167" s="306">
        <v>650346</v>
      </c>
      <c r="K167" s="306">
        <f t="shared" si="120"/>
        <v>0</v>
      </c>
      <c r="L167" s="306">
        <f t="shared" si="120"/>
        <v>650346</v>
      </c>
    </row>
    <row r="168" spans="1:12" x14ac:dyDescent="0.2">
      <c r="A168" s="303" t="str">
        <f>IF(B168&gt;0,VLOOKUP(B168,КВСР!A91:B1256,2),IF(C168&gt;0,VLOOKUP(C168,КФСР!A91:B1603,2),IF(D168&gt;0,VLOOKUP(D168,Программа!A$3:B$4988,2),IF(F168&gt;0,VLOOKUP(F168,КВР!A$1:B$5001,2),IF(E168&gt;0,VLOOKUP(E168,Направление!A$1:B$4610,2))))))</f>
        <v xml:space="preserve"> Межбюджетные трансферты</v>
      </c>
      <c r="B168" s="304"/>
      <c r="C168" s="295"/>
      <c r="D168" s="305"/>
      <c r="E168" s="295"/>
      <c r="F168" s="305">
        <v>500</v>
      </c>
      <c r="G168" s="308">
        <v>650346</v>
      </c>
      <c r="H168" s="308"/>
      <c r="I168" s="308">
        <f>G168+H168</f>
        <v>650346</v>
      </c>
      <c r="J168" s="308">
        <v>650346</v>
      </c>
      <c r="K168" s="308"/>
      <c r="L168" s="308">
        <f>J168+K168</f>
        <v>650346</v>
      </c>
    </row>
    <row r="169" spans="1:12" x14ac:dyDescent="0.2">
      <c r="A169" s="291" t="str">
        <f>IF(B169&gt;0,VLOOKUP(B169,КВСР!A92:B1257,2),IF(C169&gt;0,VLOOKUP(C169,КФСР!A92:B1604,2),IF(D169&gt;0,VLOOKUP(D169,Программа!A$3:B$4988,2),IF(F169&gt;0,VLOOKUP(F169,КВР!A$1:B$5001,2),IF(E169&gt;0,VLOOKUP(E169,Направление!A$1:B$4610,2))))))</f>
        <v>Социальное обеспечение населения</v>
      </c>
      <c r="B169" s="292"/>
      <c r="C169" s="293">
        <v>1003</v>
      </c>
      <c r="D169" s="294"/>
      <c r="E169" s="295"/>
      <c r="F169" s="296"/>
      <c r="G169" s="297">
        <v>5191254</v>
      </c>
      <c r="H169" s="297">
        <f t="shared" ref="H169:L169" si="121">H170</f>
        <v>0</v>
      </c>
      <c r="I169" s="297">
        <f t="shared" si="121"/>
        <v>5191254</v>
      </c>
      <c r="J169" s="297">
        <v>5150684</v>
      </c>
      <c r="K169" s="297">
        <f t="shared" si="121"/>
        <v>0</v>
      </c>
      <c r="L169" s="297">
        <f t="shared" si="121"/>
        <v>5150684</v>
      </c>
    </row>
    <row r="170" spans="1:12" x14ac:dyDescent="0.2">
      <c r="A170" s="298" t="str">
        <f>IF(B170&gt;0,VLOOKUP(B170,КВСР!A93:B1258,2),IF(C170&gt;0,VLOOKUP(C170,КФСР!A93:B1605,2),IF(D170&gt;0,VLOOKUP(D170,Программа!A$3:B$4988,2),IF(F170&gt;0,VLOOKUP(F170,КВР!A$1:B$5001,2),IF(E170&gt;0,VLOOKUP(E170,Направление!A$1:B$4610,2))))))</f>
        <v>Программные расходы бюджета</v>
      </c>
      <c r="B170" s="299"/>
      <c r="C170" s="300"/>
      <c r="D170" s="301" t="s">
        <v>673</v>
      </c>
      <c r="E170" s="300"/>
      <c r="F170" s="301"/>
      <c r="G170" s="302">
        <v>5191254</v>
      </c>
      <c r="H170" s="302">
        <f>H171+H175</f>
        <v>0</v>
      </c>
      <c r="I170" s="302">
        <f t="shared" ref="I170:K170" si="122">I171+I175</f>
        <v>5191254</v>
      </c>
      <c r="J170" s="302">
        <v>5150684</v>
      </c>
      <c r="K170" s="302">
        <f t="shared" si="122"/>
        <v>0</v>
      </c>
      <c r="L170" s="302">
        <f t="shared" ref="L170" si="123">L171+L175</f>
        <v>5150684</v>
      </c>
    </row>
    <row r="171" spans="1:12" ht="38.25" x14ac:dyDescent="0.2">
      <c r="A171" s="303" t="str">
        <f>IF(B171&gt;0,VLOOKUP(B171,КВСР!A93:B1258,2),IF(C171&gt;0,VLOOKUP(C171,КФСР!A93:B1605,2),IF(D171&gt;0,VLOOKUP(D171,Программа!A$3:B$4988,2),IF(F171&gt;0,VLOOKUP(F171,КВР!A$1:B$5001,2),IF(E171&gt;0,VLOOKUP(E171,Направление!A$1:B$4610,2))))))</f>
        <v xml:space="preserve">Муниципальная программа "Предоставление молодым семьям социальных выплат на приобретение (строительство) жилья" </v>
      </c>
      <c r="B171" s="304"/>
      <c r="C171" s="295"/>
      <c r="D171" s="305" t="s">
        <v>230</v>
      </c>
      <c r="E171" s="295"/>
      <c r="F171" s="305"/>
      <c r="G171" s="306">
        <v>5114134</v>
      </c>
      <c r="H171" s="306">
        <f t="shared" ref="H171:I173" si="124">H172</f>
        <v>0</v>
      </c>
      <c r="I171" s="306">
        <f t="shared" si="124"/>
        <v>5114134</v>
      </c>
      <c r="J171" s="306">
        <v>5093084</v>
      </c>
      <c r="K171" s="306">
        <f t="shared" ref="K171:L173" si="125">K172</f>
        <v>0</v>
      </c>
      <c r="L171" s="306">
        <f t="shared" si="125"/>
        <v>5093084</v>
      </c>
    </row>
    <row r="172" spans="1:12" ht="38.25" x14ac:dyDescent="0.2">
      <c r="A172" s="303" t="str">
        <f>IF(B172&gt;0,VLOOKUP(B172,КВСР!A93:B1258,2),IF(C172&gt;0,VLOOKUP(C172,КФСР!A93:B1605,2),IF(D172&gt;0,VLOOKUP(D172,Программа!A$3:B$4988,2),IF(F172&gt;0,VLOOKUP(F172,КВР!A$1:B$5001,2),IF(E172&gt;0,VLOOKUP(E172,Направление!A$1:B$4610,2))))))</f>
        <v>Поддержка молодых семей в приобретении (строительстве) жилья на территории городского поселения Тутаев</v>
      </c>
      <c r="B172" s="304"/>
      <c r="C172" s="295"/>
      <c r="D172" s="305" t="s">
        <v>231</v>
      </c>
      <c r="E172" s="295"/>
      <c r="F172" s="305"/>
      <c r="G172" s="306">
        <v>5114134</v>
      </c>
      <c r="H172" s="306">
        <f t="shared" si="124"/>
        <v>0</v>
      </c>
      <c r="I172" s="306">
        <f t="shared" si="124"/>
        <v>5114134</v>
      </c>
      <c r="J172" s="306">
        <v>5093084</v>
      </c>
      <c r="K172" s="306">
        <f t="shared" si="125"/>
        <v>0</v>
      </c>
      <c r="L172" s="306">
        <f t="shared" si="125"/>
        <v>5093084</v>
      </c>
    </row>
    <row r="173" spans="1:12" ht="38.25" x14ac:dyDescent="0.2">
      <c r="A173" s="303" t="str">
        <f>IF(B173&gt;0,VLOOKUP(B173,КВСР!A94:B1259,2),IF(C173&gt;0,VLOOKUP(C173,КФСР!A94:B1606,2),IF(D173&gt;0,VLOOKUP(D173,Программа!A$3:B$4988,2),IF(F173&gt;0,VLOOKUP(F173,КВР!A$1:B$5001,2),IF(E173&gt;0,VLOOKUP(E173,Направление!A$1:B$4610,2))))))</f>
        <v>Обеспечение  мероприятий по поддержке молодых семей в приобретении (строительстве) жилья</v>
      </c>
      <c r="B173" s="304"/>
      <c r="C173" s="295"/>
      <c r="D173" s="305"/>
      <c r="E173" s="322" t="s">
        <v>896</v>
      </c>
      <c r="F173" s="305"/>
      <c r="G173" s="323">
        <v>5114134</v>
      </c>
      <c r="H173" s="323">
        <f t="shared" si="124"/>
        <v>0</v>
      </c>
      <c r="I173" s="323">
        <f t="shared" si="124"/>
        <v>5114134</v>
      </c>
      <c r="J173" s="323">
        <v>5093084</v>
      </c>
      <c r="K173" s="323">
        <f t="shared" si="125"/>
        <v>0</v>
      </c>
      <c r="L173" s="323">
        <f t="shared" si="125"/>
        <v>5093084</v>
      </c>
    </row>
    <row r="174" spans="1:12" ht="25.5" x14ac:dyDescent="0.2">
      <c r="A174" s="303" t="str">
        <f>IF(B174&gt;0,VLOOKUP(B174,КВСР!A95:B1260,2),IF(C174&gt;0,VLOOKUP(C174,КФСР!A95:B1607,2),IF(D174&gt;0,VLOOKUP(D174,Программа!A$3:B$4988,2),IF(F174&gt;0,VLOOKUP(F174,КВР!A$1:B$5001,2),IF(E174&gt;0,VLOOKUP(E174,Направление!A$1:B$4610,2))))))</f>
        <v>Социальное обеспечение и иные выплаты населению</v>
      </c>
      <c r="B174" s="304"/>
      <c r="C174" s="295"/>
      <c r="D174" s="305"/>
      <c r="E174" s="295"/>
      <c r="F174" s="305">
        <v>300</v>
      </c>
      <c r="G174" s="308">
        <v>5114134</v>
      </c>
      <c r="H174" s="308"/>
      <c r="I174" s="308">
        <f>G174+H174</f>
        <v>5114134</v>
      </c>
      <c r="J174" s="308">
        <v>5093084</v>
      </c>
      <c r="K174" s="308"/>
      <c r="L174" s="308">
        <f>J174+K174</f>
        <v>5093084</v>
      </c>
    </row>
    <row r="175" spans="1:12" ht="63.75" x14ac:dyDescent="0.2">
      <c r="A175" s="303" t="str">
        <f>IF(B175&gt;0,VLOOKUP(B175,КВСР!A96:B1261,2),IF(C175&gt;0,VLOOKUP(C175,КФСР!A96:B1608,2),IF(D175&gt;0,VLOOKUP(D175,Программа!A$3:B$4988,2),IF(F175&gt;0,VLOOKUP(F175,КВР!A$1:B$5001,2),IF(E175&gt;0,VLOOKUP(E175,Направление!A$1:B$4610,2))))))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B175" s="304"/>
      <c r="C175" s="295"/>
      <c r="D175" s="305" t="s">
        <v>232</v>
      </c>
      <c r="E175" s="295"/>
      <c r="F175" s="305"/>
      <c r="G175" s="306">
        <v>77120</v>
      </c>
      <c r="H175" s="306">
        <f>H176</f>
        <v>0</v>
      </c>
      <c r="I175" s="306">
        <f t="shared" ref="I175:L177" si="126">I176</f>
        <v>77120</v>
      </c>
      <c r="J175" s="306">
        <v>57600</v>
      </c>
      <c r="K175" s="306">
        <f t="shared" si="126"/>
        <v>0</v>
      </c>
      <c r="L175" s="306">
        <f t="shared" si="126"/>
        <v>57600</v>
      </c>
    </row>
    <row r="176" spans="1:12" ht="38.25" x14ac:dyDescent="0.2">
      <c r="A176" s="303" t="str">
        <f>IF(B176&gt;0,VLOOKUP(B176,КВСР!A97:B1262,2),IF(C176&gt;0,VLOOKUP(C176,КФСР!A97:B1609,2),IF(D176&gt;0,VLOOKUP(D176,Программа!A$3:B$4988,2),IF(F176&gt;0,VLOOKUP(F176,КВР!A$1:B$5001,2),IF(E176&gt;0,VLOOKUP(E176,Направление!A$1:B$4610,2))))))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B176" s="304"/>
      <c r="C176" s="295"/>
      <c r="D176" s="305" t="s">
        <v>547</v>
      </c>
      <c r="E176" s="295"/>
      <c r="F176" s="305"/>
      <c r="G176" s="306">
        <v>77120</v>
      </c>
      <c r="H176" s="306">
        <f>H177</f>
        <v>0</v>
      </c>
      <c r="I176" s="306">
        <f t="shared" si="126"/>
        <v>77120</v>
      </c>
      <c r="J176" s="306">
        <v>57600</v>
      </c>
      <c r="K176" s="306">
        <f t="shared" si="126"/>
        <v>0</v>
      </c>
      <c r="L176" s="306">
        <f t="shared" si="126"/>
        <v>57600</v>
      </c>
    </row>
    <row r="177" spans="1:12" ht="25.5" x14ac:dyDescent="0.2">
      <c r="A177" s="303" t="str">
        <f>IF(B177&gt;0,VLOOKUP(B177,КВСР!A98:B1263,2),IF(C177&gt;0,VLOOKUP(C177,КФСР!A98:B1610,2),IF(D177&gt;0,VLOOKUP(D177,Программа!A$3:B$4988,2),IF(F177&gt;0,VLOOKUP(F177,КВР!A$1:B$5001,2),IF(E177&gt;0,VLOOKUP(E177,Направление!A$1:B$4610,2))))))</f>
        <v>Расходы на обеспечение софинансирования мероприятий в сфере ипотечного кредитования</v>
      </c>
      <c r="B177" s="304"/>
      <c r="C177" s="295"/>
      <c r="D177" s="305"/>
      <c r="E177" s="295">
        <v>21230</v>
      </c>
      <c r="F177" s="305"/>
      <c r="G177" s="306">
        <v>77120</v>
      </c>
      <c r="H177" s="323">
        <f>H178</f>
        <v>0</v>
      </c>
      <c r="I177" s="323">
        <f t="shared" si="126"/>
        <v>77120</v>
      </c>
      <c r="J177" s="323">
        <v>57600</v>
      </c>
      <c r="K177" s="323">
        <f t="shared" si="126"/>
        <v>0</v>
      </c>
      <c r="L177" s="323">
        <f t="shared" si="126"/>
        <v>57600</v>
      </c>
    </row>
    <row r="178" spans="1:12" ht="25.5" x14ac:dyDescent="0.2">
      <c r="A178" s="303" t="str">
        <f>IF(B178&gt;0,VLOOKUP(B178,КВСР!A99:B1264,2),IF(C178&gt;0,VLOOKUP(C178,КФСР!A99:B1611,2),IF(D178&gt;0,VLOOKUP(D178,Программа!A$3:B$4988,2),IF(F178&gt;0,VLOOKUP(F178,КВР!A$1:B$5001,2),IF(E178&gt;0,VLOOKUP(E178,Направление!A$1:B$4610,2))))))</f>
        <v>Социальное обеспечение и иные выплаты населению</v>
      </c>
      <c r="B178" s="304"/>
      <c r="C178" s="295"/>
      <c r="D178" s="305"/>
      <c r="E178" s="295"/>
      <c r="F178" s="305">
        <v>300</v>
      </c>
      <c r="G178" s="308">
        <v>77120</v>
      </c>
      <c r="H178" s="308"/>
      <c r="I178" s="308">
        <f>G178+H178</f>
        <v>77120</v>
      </c>
      <c r="J178" s="308">
        <v>57600</v>
      </c>
      <c r="K178" s="308"/>
      <c r="L178" s="308">
        <f>J178+K178</f>
        <v>57600</v>
      </c>
    </row>
    <row r="179" spans="1:12" hidden="1" x14ac:dyDescent="0.2">
      <c r="A179" s="291" t="str">
        <f>IF(B179&gt;0,VLOOKUP(B179,КВСР!A96:B1261,2),IF(C179&gt;0,VLOOKUP(C179,КФСР!A96:B1608,2),IF(D179&gt;0,VLOOKUP(D179,Программа!A$3:B$4988,2),IF(F179&gt;0,VLOOKUP(F179,КВР!A$1:B$5001,2),IF(E179&gt;0,VLOOKUP(E179,Направление!A$1:B$4610,2))))))</f>
        <v>Массовый спорт</v>
      </c>
      <c r="B179" s="292"/>
      <c r="C179" s="293">
        <v>1102</v>
      </c>
      <c r="D179" s="294"/>
      <c r="E179" s="295"/>
      <c r="F179" s="296"/>
      <c r="G179" s="297">
        <v>0</v>
      </c>
      <c r="H179" s="297">
        <f t="shared" ref="H179:L179" si="127">H180</f>
        <v>0</v>
      </c>
      <c r="I179" s="297">
        <f t="shared" si="127"/>
        <v>0</v>
      </c>
      <c r="J179" s="297">
        <v>0</v>
      </c>
      <c r="K179" s="297">
        <f t="shared" si="127"/>
        <v>0</v>
      </c>
      <c r="L179" s="297">
        <f t="shared" si="127"/>
        <v>0</v>
      </c>
    </row>
    <row r="180" spans="1:12" hidden="1" x14ac:dyDescent="0.2">
      <c r="A180" s="298" t="str">
        <f>IF(B180&gt;0,VLOOKUP(B180,КВСР!A97:B1262,2),IF(C180&gt;0,VLOOKUP(C180,КФСР!A97:B1609,2),IF(D180&gt;0,VLOOKUP(D180,Программа!A$3:B$4988,2),IF(F180&gt;0,VLOOKUP(F180,КВР!A$1:B$5001,2),IF(E180&gt;0,VLOOKUP(E180,Направление!A$1:B$4610,2))))))</f>
        <v>Непрограммные расходы бюджета</v>
      </c>
      <c r="B180" s="299"/>
      <c r="C180" s="300"/>
      <c r="D180" s="301" t="s">
        <v>548</v>
      </c>
      <c r="E180" s="300"/>
      <c r="F180" s="301"/>
      <c r="G180" s="302">
        <v>0</v>
      </c>
      <c r="H180" s="302">
        <f t="shared" ref="H180:L180" si="128">H181</f>
        <v>0</v>
      </c>
      <c r="I180" s="302">
        <f t="shared" si="128"/>
        <v>0</v>
      </c>
      <c r="J180" s="302">
        <v>0</v>
      </c>
      <c r="K180" s="302">
        <f t="shared" si="128"/>
        <v>0</v>
      </c>
      <c r="L180" s="302">
        <f t="shared" si="128"/>
        <v>0</v>
      </c>
    </row>
    <row r="181" spans="1:12" ht="25.5" hidden="1" x14ac:dyDescent="0.2">
      <c r="A181" s="303" t="str">
        <f>IF(B181&gt;0,VLOOKUP(B181,КВСР!A98:B1263,2),IF(C181&gt;0,VLOOKUP(C181,КФСР!A98:B1610,2),IF(D181&gt;0,VLOOKUP(D181,Программа!A$3:B$4988,2),IF(F181&gt;0,VLOOKUP(F181,КВР!A$1:B$5001,2),IF(E181&gt;0,VLOOKUP(E181,Направление!A$1:B$4610,2))))))</f>
        <v>Межбюджетные трансферты на обеспечение  физкультурно-спортивных мероприятий</v>
      </c>
      <c r="B181" s="304"/>
      <c r="C181" s="295"/>
      <c r="D181" s="305"/>
      <c r="E181" s="322">
        <v>29226</v>
      </c>
      <c r="F181" s="305"/>
      <c r="G181" s="323">
        <v>0</v>
      </c>
      <c r="H181" s="323">
        <f t="shared" ref="H181:L181" si="129">H182</f>
        <v>0</v>
      </c>
      <c r="I181" s="323">
        <f t="shared" si="129"/>
        <v>0</v>
      </c>
      <c r="J181" s="323">
        <v>0</v>
      </c>
      <c r="K181" s="323">
        <f t="shared" si="129"/>
        <v>0</v>
      </c>
      <c r="L181" s="323">
        <f t="shared" si="129"/>
        <v>0</v>
      </c>
    </row>
    <row r="182" spans="1:12" hidden="1" x14ac:dyDescent="0.2">
      <c r="A182" s="303" t="str">
        <f>IF(B182&gt;0,VLOOKUP(B182,КВСР!A99:B1264,2),IF(C182&gt;0,VLOOKUP(C182,КФСР!A99:B1611,2),IF(D182&gt;0,VLOOKUP(D182,Программа!A$3:B$4988,2),IF(F182&gt;0,VLOOKUP(F182,КВР!A$1:B$5001,2),IF(E182&gt;0,VLOOKUP(E182,Направление!A$1:B$4610,2))))))</f>
        <v xml:space="preserve"> Межбюджетные трансферты</v>
      </c>
      <c r="B182" s="304"/>
      <c r="C182" s="295"/>
      <c r="D182" s="305"/>
      <c r="E182" s="295"/>
      <c r="F182" s="305">
        <v>500</v>
      </c>
      <c r="G182" s="308">
        <v>0</v>
      </c>
      <c r="H182" s="308">
        <v>0</v>
      </c>
      <c r="I182" s="308">
        <f>G182+H182</f>
        <v>0</v>
      </c>
      <c r="J182" s="308">
        <v>0</v>
      </c>
      <c r="K182" s="308">
        <v>0</v>
      </c>
      <c r="L182" s="308">
        <f>J182+K182</f>
        <v>0</v>
      </c>
    </row>
    <row r="183" spans="1:12" ht="25.5" x14ac:dyDescent="0.2">
      <c r="A183" s="291" t="str">
        <f>IF(B183&gt;0,VLOOKUP(B183,КВСР!A100:B1265,2),IF(C183&gt;0,VLOOKUP(C183,КФСР!A100:B1612,2),IF(D183&gt;0,VLOOKUP(D183,Программа!A$3:B$4988,2),IF(F183&gt;0,VLOOKUP(F183,КВР!A$1:B$5001,2),IF(E183&gt;0,VLOOKUP(E183,Направление!A$1:B$4610,2))))))</f>
        <v>Обслуживание государственного (муниципального) внутреннего долга</v>
      </c>
      <c r="B183" s="292"/>
      <c r="C183" s="293">
        <v>1301</v>
      </c>
      <c r="D183" s="294"/>
      <c r="E183" s="295"/>
      <c r="F183" s="296"/>
      <c r="G183" s="297">
        <v>1250000</v>
      </c>
      <c r="H183" s="297">
        <f t="shared" ref="H183:I185" si="130">H184</f>
        <v>0</v>
      </c>
      <c r="I183" s="297">
        <f t="shared" si="130"/>
        <v>1250000</v>
      </c>
      <c r="J183" s="297">
        <v>1250000</v>
      </c>
      <c r="K183" s="297">
        <f t="shared" ref="K183:L185" si="131">K184</f>
        <v>-32478</v>
      </c>
      <c r="L183" s="297">
        <f t="shared" si="131"/>
        <v>1217522</v>
      </c>
    </row>
    <row r="184" spans="1:12" x14ac:dyDescent="0.2">
      <c r="A184" s="298" t="str">
        <f>IF(B184&gt;0,VLOOKUP(B184,КВСР!A101:B1266,2),IF(C184&gt;0,VLOOKUP(C184,КФСР!A101:B1613,2),IF(D184&gt;0,VLOOKUP(D184,Программа!A$3:B$4988,2),IF(F184&gt;0,VLOOKUP(F184,КВР!A$1:B$5001,2),IF(E184&gt;0,VLOOKUP(E184,Направление!A$1:B$4610,2))))))</f>
        <v>Непрограммные расходы бюджета</v>
      </c>
      <c r="B184" s="299"/>
      <c r="C184" s="300"/>
      <c r="D184" s="301" t="s">
        <v>548</v>
      </c>
      <c r="E184" s="300"/>
      <c r="F184" s="301"/>
      <c r="G184" s="302">
        <v>1250000</v>
      </c>
      <c r="H184" s="302">
        <f t="shared" si="130"/>
        <v>0</v>
      </c>
      <c r="I184" s="302">
        <f t="shared" si="130"/>
        <v>1250000</v>
      </c>
      <c r="J184" s="302">
        <v>1250000</v>
      </c>
      <c r="K184" s="302">
        <f t="shared" si="131"/>
        <v>-32478</v>
      </c>
      <c r="L184" s="302">
        <f t="shared" si="131"/>
        <v>1217522</v>
      </c>
    </row>
    <row r="185" spans="1:12" ht="25.5" x14ac:dyDescent="0.2">
      <c r="A185" s="303" t="str">
        <f>IF(B185&gt;0,VLOOKUP(B185,КВСР!A102:B1267,2),IF(C185&gt;0,VLOOKUP(C185,КФСР!A102:B1614,2),IF(D185&gt;0,VLOOKUP(D185,Программа!A$3:B$4988,2),IF(F185&gt;0,VLOOKUP(F185,КВР!A$1:B$5001,2),IF(E185&gt;0,VLOOKUP(E185,Направление!A$1:B$4610,2))))))</f>
        <v>Обслуживание внутренних долговых обязательств</v>
      </c>
      <c r="B185" s="304"/>
      <c r="C185" s="295"/>
      <c r="D185" s="305"/>
      <c r="E185" s="295">
        <v>20050</v>
      </c>
      <c r="F185" s="305"/>
      <c r="G185" s="313">
        <v>1250000</v>
      </c>
      <c r="H185" s="313">
        <f t="shared" si="130"/>
        <v>0</v>
      </c>
      <c r="I185" s="313">
        <f t="shared" si="130"/>
        <v>1250000</v>
      </c>
      <c r="J185" s="313">
        <v>1250000</v>
      </c>
      <c r="K185" s="313">
        <f t="shared" si="131"/>
        <v>-32478</v>
      </c>
      <c r="L185" s="313">
        <f t="shared" si="131"/>
        <v>1217522</v>
      </c>
    </row>
    <row r="186" spans="1:12" ht="25.5" x14ac:dyDescent="0.2">
      <c r="A186" s="303" t="str">
        <f>IF(B186&gt;0,VLOOKUP(B186,КВСР!A103:B1268,2),IF(C186&gt;0,VLOOKUP(C186,КФСР!A103:B1615,2),IF(D186&gt;0,VLOOKUP(D186,Программа!A$3:B$4988,2),IF(F186&gt;0,VLOOKUP(F186,КВР!A$1:B$5001,2),IF(E186&gt;0,VLOOKUP(E186,Направление!A$1:B$4610,2))))))</f>
        <v>Обслуживание государственного долга Российской Федерации</v>
      </c>
      <c r="B186" s="304"/>
      <c r="C186" s="295"/>
      <c r="D186" s="305"/>
      <c r="E186" s="295"/>
      <c r="F186" s="305">
        <v>700</v>
      </c>
      <c r="G186" s="314">
        <v>1250000</v>
      </c>
      <c r="H186" s="314"/>
      <c r="I186" s="308">
        <f>G186+H186</f>
        <v>1250000</v>
      </c>
      <c r="J186" s="314">
        <v>1250000</v>
      </c>
      <c r="K186" s="314">
        <v>-32478</v>
      </c>
      <c r="L186" s="308">
        <f>J186+K186</f>
        <v>1217522</v>
      </c>
    </row>
    <row r="187" spans="1:12" ht="27" x14ac:dyDescent="0.2">
      <c r="A187" s="285" t="str">
        <f>IF(B187&gt;0,VLOOKUP(B187,КВСР!A95:B1260,2),IF(C187&gt;0,VLOOKUP(C187,КФСР!A95:B1607,2),IF(D187&gt;0,VLOOKUP(D187,Программа!A$3:B$4988,2),IF(F187&gt;0,VLOOKUP(F187,КВР!A$1:B$5001,2),IF(E187&gt;0,VLOOKUP(E187,Направление!A$1:B$4610,2))))))</f>
        <v>Муниципальный Совет городского поселения Тутаев</v>
      </c>
      <c r="B187" s="286">
        <v>993</v>
      </c>
      <c r="C187" s="287"/>
      <c r="D187" s="289"/>
      <c r="E187" s="287"/>
      <c r="F187" s="289"/>
      <c r="G187" s="324">
        <v>1024716</v>
      </c>
      <c r="H187" s="324">
        <f t="shared" ref="H187:I190" si="132">H188</f>
        <v>0</v>
      </c>
      <c r="I187" s="324">
        <f t="shared" si="132"/>
        <v>1024716</v>
      </c>
      <c r="J187" s="324">
        <v>1024716</v>
      </c>
      <c r="K187" s="324">
        <f t="shared" ref="K187:L187" si="133">K188</f>
        <v>0</v>
      </c>
      <c r="L187" s="324">
        <f t="shared" si="133"/>
        <v>1024716</v>
      </c>
    </row>
    <row r="188" spans="1:12" ht="51" x14ac:dyDescent="0.2">
      <c r="A188" s="291" t="str">
        <f>IF(B188&gt;0,VLOOKUP(B188,КВСР!A106:B1271,2),IF(C188&gt;0,VLOOKUP(C188,КФСР!A106:B1618,2),IF(D188&gt;0,VLOOKUP(D188,Программа!A$3:B$4988,2),IF(F188&gt;0,VLOOKUP(F188,КВР!A$1:B$5001,2),IF(E188&gt;0,VLOOKUP(E188,Направление!A$1:B$4610,2))))))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188" s="292"/>
      <c r="C188" s="293">
        <v>103</v>
      </c>
      <c r="D188" s="294"/>
      <c r="E188" s="295"/>
      <c r="F188" s="296"/>
      <c r="G188" s="297">
        <v>1024716</v>
      </c>
      <c r="H188" s="297">
        <f t="shared" si="132"/>
        <v>0</v>
      </c>
      <c r="I188" s="297">
        <f t="shared" si="132"/>
        <v>1024716</v>
      </c>
      <c r="J188" s="297">
        <v>1024716</v>
      </c>
      <c r="K188" s="297">
        <f t="shared" ref="K188:L190" si="134">K189</f>
        <v>0</v>
      </c>
      <c r="L188" s="297">
        <f t="shared" si="134"/>
        <v>1024716</v>
      </c>
    </row>
    <row r="189" spans="1:12" x14ac:dyDescent="0.2">
      <c r="A189" s="298" t="str">
        <f>IF(B189&gt;0,VLOOKUP(B189,КВСР!A107:B1272,2),IF(C189&gt;0,VLOOKUP(C189,КФСР!A107:B1619,2),IF(D189&gt;0,VLOOKUP(D189,Программа!A$3:B$4988,2),IF(F189&gt;0,VLOOKUP(F189,КВР!A$1:B$5001,2),IF(E189&gt;0,VLOOKUP(E189,Направление!A$1:B$4610,2))))))</f>
        <v>Непрограммные расходы бюджета</v>
      </c>
      <c r="B189" s="299"/>
      <c r="C189" s="300"/>
      <c r="D189" s="301" t="s">
        <v>548</v>
      </c>
      <c r="E189" s="300"/>
      <c r="F189" s="301"/>
      <c r="G189" s="302">
        <v>1024716</v>
      </c>
      <c r="H189" s="302">
        <f t="shared" si="132"/>
        <v>0</v>
      </c>
      <c r="I189" s="302">
        <f t="shared" si="132"/>
        <v>1024716</v>
      </c>
      <c r="J189" s="302">
        <v>1024716</v>
      </c>
      <c r="K189" s="302">
        <f t="shared" si="134"/>
        <v>0</v>
      </c>
      <c r="L189" s="302">
        <f t="shared" si="134"/>
        <v>1024716</v>
      </c>
    </row>
    <row r="190" spans="1:12" ht="25.5" x14ac:dyDescent="0.2">
      <c r="A190" s="303" t="str">
        <f>IF(B190&gt;0,VLOOKUP(B190,КВСР!A108:B1273,2),IF(C190&gt;0,VLOOKUP(C190,КФСР!A108:B1620,2),IF(D190&gt;0,VLOOKUP(D190,Программа!A$3:B$4988,2),IF(F190&gt;0,VLOOKUP(F190,КВР!A$1:B$5001,2),IF(E190&gt;0,VLOOKUP(E190,Направление!A$1:B$4610,2))))))</f>
        <v>Содержание Председателя Муниципального Совета городского поселения Тутаев</v>
      </c>
      <c r="B190" s="304"/>
      <c r="C190" s="295"/>
      <c r="D190" s="294"/>
      <c r="E190" s="295">
        <v>20010</v>
      </c>
      <c r="F190" s="305"/>
      <c r="G190" s="309">
        <v>1024716</v>
      </c>
      <c r="H190" s="309">
        <f t="shared" si="132"/>
        <v>0</v>
      </c>
      <c r="I190" s="309">
        <f t="shared" si="132"/>
        <v>1024716</v>
      </c>
      <c r="J190" s="309">
        <v>1024716</v>
      </c>
      <c r="K190" s="309">
        <f t="shared" si="134"/>
        <v>0</v>
      </c>
      <c r="L190" s="309">
        <f t="shared" si="134"/>
        <v>1024716</v>
      </c>
    </row>
    <row r="191" spans="1:12" ht="89.25" x14ac:dyDescent="0.2">
      <c r="A191" s="303" t="str">
        <f>IF(B191&gt;0,VLOOKUP(B191,КВСР!A109:B1274,2),IF(C191&gt;0,VLOOKUP(C191,КФСР!A109:B1621,2),IF(D191&gt;0,VLOOKUP(D191,Программа!A$3:B$4988,2),IF(F191&gt;0,VLOOKUP(F191,КВР!A$1:B$5001,2),IF(E191&gt;0,VLOOKUP(E191,Направление!A$1:B$4610,2))))))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1" s="304"/>
      <c r="C191" s="295"/>
      <c r="D191" s="294"/>
      <c r="E191" s="295"/>
      <c r="F191" s="305">
        <v>100</v>
      </c>
      <c r="G191" s="307">
        <v>1024716</v>
      </c>
      <c r="H191" s="307"/>
      <c r="I191" s="308">
        <f>G191+H191</f>
        <v>1024716</v>
      </c>
      <c r="J191" s="307">
        <v>1024716</v>
      </c>
      <c r="K191" s="307"/>
      <c r="L191" s="308">
        <f>J191+K191</f>
        <v>1024716</v>
      </c>
    </row>
    <row r="192" spans="1:12" x14ac:dyDescent="0.2">
      <c r="A192" s="325" t="s">
        <v>62</v>
      </c>
      <c r="B192" s="326"/>
      <c r="C192" s="326"/>
      <c r="D192" s="327"/>
      <c r="E192" s="328"/>
      <c r="F192" s="326"/>
      <c r="G192" s="329">
        <v>176065959</v>
      </c>
      <c r="H192" s="329">
        <f>H187+H10</f>
        <v>0</v>
      </c>
      <c r="I192" s="329">
        <f>I187+I10</f>
        <v>176065959</v>
      </c>
      <c r="J192" s="329">
        <v>172270347</v>
      </c>
      <c r="K192" s="329">
        <f>K187+K10</f>
        <v>0</v>
      </c>
      <c r="L192" s="329">
        <f>L187+L10</f>
        <v>172270347</v>
      </c>
    </row>
    <row r="193" spans="1:12" s="272" customFormat="1" x14ac:dyDescent="0.2">
      <c r="A193" s="330" t="s">
        <v>179</v>
      </c>
      <c r="B193" s="331"/>
      <c r="C193" s="331"/>
      <c r="D193" s="332"/>
      <c r="E193" s="333"/>
      <c r="F193" s="331"/>
      <c r="G193" s="334">
        <v>4405863</v>
      </c>
      <c r="H193" s="334"/>
      <c r="I193" s="334">
        <f>G193+H193</f>
        <v>4405863</v>
      </c>
      <c r="J193" s="334">
        <v>8618521</v>
      </c>
      <c r="K193" s="334"/>
      <c r="L193" s="335">
        <f>J193</f>
        <v>8618521</v>
      </c>
    </row>
    <row r="194" spans="1:12" s="272" customFormat="1" x14ac:dyDescent="0.2">
      <c r="A194" s="330" t="s">
        <v>234</v>
      </c>
      <c r="B194" s="331"/>
      <c r="C194" s="331"/>
      <c r="D194" s="332"/>
      <c r="E194" s="333"/>
      <c r="F194" s="331"/>
      <c r="G194" s="297">
        <v>180471822</v>
      </c>
      <c r="H194" s="297">
        <f t="shared" ref="H194:L194" si="135">H192+H193</f>
        <v>0</v>
      </c>
      <c r="I194" s="297">
        <f t="shared" si="135"/>
        <v>180471822</v>
      </c>
      <c r="J194" s="297">
        <v>180888868</v>
      </c>
      <c r="K194" s="297">
        <f t="shared" si="135"/>
        <v>0</v>
      </c>
      <c r="L194" s="297">
        <f t="shared" si="135"/>
        <v>180888868</v>
      </c>
    </row>
    <row r="195" spans="1:12" x14ac:dyDescent="0.2">
      <c r="A195" s="273"/>
      <c r="B195" s="274"/>
      <c r="C195" s="274"/>
      <c r="D195" s="275"/>
      <c r="E195" s="276"/>
      <c r="F195" s="274"/>
      <c r="H195" s="277"/>
      <c r="I195" s="277"/>
    </row>
    <row r="196" spans="1:12" hidden="1" x14ac:dyDescent="0.2">
      <c r="H196" s="279">
        <f>SUBTOTAL(9,H14:H182)</f>
        <v>6200000</v>
      </c>
      <c r="I196" s="279">
        <f t="shared" ref="I196:K196" si="136">SUBTOTAL(9,I14:I182)</f>
        <v>986420811</v>
      </c>
      <c r="J196" s="279">
        <f t="shared" si="136"/>
        <v>946973041</v>
      </c>
      <c r="K196" s="279">
        <f t="shared" si="136"/>
        <v>194868</v>
      </c>
    </row>
    <row r="197" spans="1:12" hidden="1" x14ac:dyDescent="0.2"/>
    <row r="198" spans="1:12" hidden="1" x14ac:dyDescent="0.2"/>
  </sheetData>
  <autoFilter ref="F1:F195" xr:uid="{00000000-0009-0000-0000-00000B000000}"/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70" type="noConversion"/>
  <printOptions gridLinesSet="0"/>
  <pageMargins left="0.70866141732283472" right="0.70866141732283472" top="0.74803149606299213" bottom="0.74803149606299213" header="0.51181102362204722" footer="0.51181102362204722"/>
  <pageSetup paperSize="9" scale="73" fitToHeight="5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FD126"/>
  <sheetViews>
    <sheetView showGridLines="0" view="pageBreakPreview" zoomScale="115" zoomScaleSheetLayoutView="115" workbookViewId="0">
      <selection activeCell="C10" sqref="C10"/>
    </sheetView>
  </sheetViews>
  <sheetFormatPr defaultColWidth="9.140625" defaultRowHeight="15" x14ac:dyDescent="0.2"/>
  <cols>
    <col min="1" max="1" width="6" style="363" customWidth="1"/>
    <col min="2" max="2" width="49" style="414" customWidth="1"/>
    <col min="3" max="3" width="9.7109375" style="416" customWidth="1"/>
    <col min="4" max="4" width="13" style="416" hidden="1" customWidth="1"/>
    <col min="5" max="5" width="14.5703125" style="417" customWidth="1"/>
    <col min="6" max="6" width="9.5703125" style="686" hidden="1" customWidth="1"/>
    <col min="7" max="7" width="0.28515625" style="362" hidden="1" customWidth="1"/>
    <col min="8" max="8" width="9.140625" style="362" customWidth="1"/>
    <col min="9" max="9" width="10.85546875" style="362" customWidth="1"/>
    <col min="10" max="16384" width="9.140625" style="362"/>
  </cols>
  <sheetData>
    <row r="1" spans="1:16384" ht="15.75" x14ac:dyDescent="0.25">
      <c r="A1" s="706" t="s">
        <v>189</v>
      </c>
      <c r="B1" s="774"/>
      <c r="C1" s="774"/>
      <c r="D1" s="774"/>
      <c r="E1" s="774"/>
      <c r="F1" s="683"/>
      <c r="G1" s="619"/>
      <c r="H1" s="619"/>
      <c r="I1" s="619"/>
    </row>
    <row r="2" spans="1:16384" ht="15.75" x14ac:dyDescent="0.25">
      <c r="A2" s="706" t="s">
        <v>1025</v>
      </c>
      <c r="B2" s="774"/>
      <c r="C2" s="774"/>
      <c r="D2" s="774"/>
      <c r="E2" s="774"/>
      <c r="F2" s="697"/>
      <c r="G2" s="697"/>
      <c r="H2" s="697"/>
      <c r="I2" s="697"/>
    </row>
    <row r="3" spans="1:16384" ht="15.75" x14ac:dyDescent="0.25">
      <c r="A3" s="706" t="s">
        <v>1026</v>
      </c>
      <c r="B3" s="774"/>
      <c r="C3" s="774"/>
      <c r="D3" s="774"/>
      <c r="E3" s="774"/>
      <c r="F3" s="706"/>
      <c r="G3" s="774"/>
      <c r="H3" s="774"/>
      <c r="I3" s="774"/>
      <c r="J3" s="774"/>
      <c r="K3" s="706"/>
      <c r="L3" s="774"/>
      <c r="M3" s="774"/>
      <c r="N3" s="774"/>
      <c r="O3" s="774"/>
      <c r="P3" s="706"/>
      <c r="Q3" s="774"/>
      <c r="R3" s="774"/>
      <c r="S3" s="774"/>
      <c r="T3" s="774"/>
      <c r="U3" s="706"/>
      <c r="V3" s="774"/>
      <c r="W3" s="774"/>
      <c r="X3" s="774"/>
      <c r="Y3" s="774"/>
      <c r="Z3" s="706"/>
      <c r="AA3" s="774"/>
      <c r="AB3" s="774"/>
      <c r="AC3" s="774"/>
      <c r="AD3" s="774"/>
      <c r="AE3" s="706"/>
      <c r="AF3" s="774"/>
      <c r="AG3" s="774"/>
      <c r="AH3" s="774"/>
      <c r="AI3" s="774"/>
      <c r="AJ3" s="706"/>
      <c r="AK3" s="774"/>
      <c r="AL3" s="774"/>
      <c r="AM3" s="774"/>
      <c r="AN3" s="774"/>
      <c r="AO3" s="706"/>
      <c r="AP3" s="774"/>
      <c r="AQ3" s="774"/>
      <c r="AR3" s="774"/>
      <c r="AS3" s="774"/>
      <c r="AT3" s="706"/>
      <c r="AU3" s="774"/>
      <c r="AV3" s="774"/>
      <c r="AW3" s="774"/>
      <c r="AX3" s="774"/>
      <c r="AY3" s="706"/>
      <c r="AZ3" s="774"/>
      <c r="BA3" s="774"/>
      <c r="BB3" s="774"/>
      <c r="BC3" s="774"/>
      <c r="BD3" s="706"/>
      <c r="BE3" s="774"/>
      <c r="BF3" s="774"/>
      <c r="BG3" s="774"/>
      <c r="BH3" s="774"/>
      <c r="BI3" s="706"/>
      <c r="BJ3" s="774"/>
      <c r="BK3" s="774"/>
      <c r="BL3" s="774"/>
      <c r="BM3" s="774"/>
      <c r="BN3" s="706"/>
      <c r="BO3" s="774"/>
      <c r="BP3" s="774"/>
      <c r="BQ3" s="774"/>
      <c r="BR3" s="774"/>
      <c r="BS3" s="706"/>
      <c r="BT3" s="774"/>
      <c r="BU3" s="774"/>
      <c r="BV3" s="774"/>
      <c r="BW3" s="774"/>
      <c r="BX3" s="706"/>
      <c r="BY3" s="774"/>
      <c r="BZ3" s="774"/>
      <c r="CA3" s="774"/>
      <c r="CB3" s="774"/>
      <c r="CC3" s="706"/>
      <c r="CD3" s="774"/>
      <c r="CE3" s="774"/>
      <c r="CF3" s="774"/>
      <c r="CG3" s="774"/>
      <c r="CH3" s="706"/>
      <c r="CI3" s="774"/>
      <c r="CJ3" s="774"/>
      <c r="CK3" s="774"/>
      <c r="CL3" s="774"/>
      <c r="CM3" s="706"/>
      <c r="CN3" s="774"/>
      <c r="CO3" s="774"/>
      <c r="CP3" s="774"/>
      <c r="CQ3" s="774"/>
      <c r="CR3" s="706"/>
      <c r="CS3" s="774"/>
      <c r="CT3" s="774"/>
      <c r="CU3" s="774"/>
      <c r="CV3" s="774"/>
      <c r="CW3" s="706"/>
      <c r="CX3" s="774"/>
      <c r="CY3" s="774"/>
      <c r="CZ3" s="774"/>
      <c r="DA3" s="774"/>
      <c r="DB3" s="706"/>
      <c r="DC3" s="774"/>
      <c r="DD3" s="774"/>
      <c r="DE3" s="774"/>
      <c r="DF3" s="774"/>
      <c r="DG3" s="706"/>
      <c r="DH3" s="774"/>
      <c r="DI3" s="774"/>
      <c r="DJ3" s="774"/>
      <c r="DK3" s="774"/>
      <c r="DL3" s="706"/>
      <c r="DM3" s="774"/>
      <c r="DN3" s="774"/>
      <c r="DO3" s="774"/>
      <c r="DP3" s="774"/>
      <c r="DQ3" s="706"/>
      <c r="DR3" s="774"/>
      <c r="DS3" s="774"/>
      <c r="DT3" s="774"/>
      <c r="DU3" s="774"/>
      <c r="DV3" s="706"/>
      <c r="DW3" s="774"/>
      <c r="DX3" s="774"/>
      <c r="DY3" s="774"/>
      <c r="DZ3" s="774"/>
      <c r="EA3" s="706"/>
      <c r="EB3" s="774"/>
      <c r="EC3" s="774"/>
      <c r="ED3" s="774"/>
      <c r="EE3" s="774"/>
      <c r="EF3" s="706"/>
      <c r="EG3" s="774"/>
      <c r="EH3" s="774"/>
      <c r="EI3" s="774"/>
      <c r="EJ3" s="774"/>
      <c r="EK3" s="706"/>
      <c r="EL3" s="774"/>
      <c r="EM3" s="774"/>
      <c r="EN3" s="774"/>
      <c r="EO3" s="774"/>
      <c r="EP3" s="706"/>
      <c r="EQ3" s="774"/>
      <c r="ER3" s="774"/>
      <c r="ES3" s="774"/>
      <c r="ET3" s="774"/>
      <c r="EU3" s="706"/>
      <c r="EV3" s="774"/>
      <c r="EW3" s="774"/>
      <c r="EX3" s="774"/>
      <c r="EY3" s="774"/>
      <c r="EZ3" s="706"/>
      <c r="FA3" s="774"/>
      <c r="FB3" s="774"/>
      <c r="FC3" s="774"/>
      <c r="FD3" s="774"/>
      <c r="FE3" s="706"/>
      <c r="FF3" s="774"/>
      <c r="FG3" s="774"/>
      <c r="FH3" s="774"/>
      <c r="FI3" s="774"/>
      <c r="FJ3" s="706"/>
      <c r="FK3" s="774"/>
      <c r="FL3" s="774"/>
      <c r="FM3" s="774"/>
      <c r="FN3" s="774"/>
      <c r="FO3" s="706"/>
      <c r="FP3" s="774"/>
      <c r="FQ3" s="774"/>
      <c r="FR3" s="774"/>
      <c r="FS3" s="774"/>
      <c r="FT3" s="706"/>
      <c r="FU3" s="774"/>
      <c r="FV3" s="774"/>
      <c r="FW3" s="774"/>
      <c r="FX3" s="774"/>
      <c r="FY3" s="706"/>
      <c r="FZ3" s="774"/>
      <c r="GA3" s="774"/>
      <c r="GB3" s="774"/>
      <c r="GC3" s="774"/>
      <c r="GD3" s="706"/>
      <c r="GE3" s="774"/>
      <c r="GF3" s="774"/>
      <c r="GG3" s="774"/>
      <c r="GH3" s="774"/>
      <c r="GI3" s="706"/>
      <c r="GJ3" s="774"/>
      <c r="GK3" s="774"/>
      <c r="GL3" s="774"/>
      <c r="GM3" s="774"/>
      <c r="GN3" s="706"/>
      <c r="GO3" s="774"/>
      <c r="GP3" s="774"/>
      <c r="GQ3" s="774"/>
      <c r="GR3" s="774"/>
      <c r="GS3" s="706"/>
      <c r="GT3" s="774"/>
      <c r="GU3" s="774"/>
      <c r="GV3" s="774"/>
      <c r="GW3" s="774"/>
      <c r="GX3" s="706"/>
      <c r="GY3" s="774"/>
      <c r="GZ3" s="774"/>
      <c r="HA3" s="774"/>
      <c r="HB3" s="774"/>
      <c r="HC3" s="706"/>
      <c r="HD3" s="774"/>
      <c r="HE3" s="774"/>
      <c r="HF3" s="774"/>
      <c r="HG3" s="774"/>
      <c r="HH3" s="706"/>
      <c r="HI3" s="774"/>
      <c r="HJ3" s="774"/>
      <c r="HK3" s="774"/>
      <c r="HL3" s="774"/>
      <c r="HM3" s="706"/>
      <c r="HN3" s="774"/>
      <c r="HO3" s="774"/>
      <c r="HP3" s="774"/>
      <c r="HQ3" s="774"/>
      <c r="HR3" s="706"/>
      <c r="HS3" s="774"/>
      <c r="HT3" s="774"/>
      <c r="HU3" s="774"/>
      <c r="HV3" s="774"/>
      <c r="HW3" s="706"/>
      <c r="HX3" s="774"/>
      <c r="HY3" s="774"/>
      <c r="HZ3" s="774"/>
      <c r="IA3" s="774"/>
      <c r="IB3" s="706"/>
      <c r="IC3" s="774"/>
      <c r="ID3" s="774"/>
      <c r="IE3" s="774"/>
      <c r="IF3" s="774"/>
      <c r="IG3" s="706"/>
      <c r="IH3" s="774"/>
      <c r="II3" s="774"/>
      <c r="IJ3" s="774"/>
      <c r="IK3" s="774"/>
      <c r="IL3" s="706"/>
      <c r="IM3" s="774"/>
      <c r="IN3" s="774"/>
      <c r="IO3" s="774"/>
      <c r="IP3" s="774"/>
      <c r="IQ3" s="706"/>
      <c r="IR3" s="774"/>
      <c r="IS3" s="774"/>
      <c r="IT3" s="774"/>
      <c r="IU3" s="774"/>
      <c r="IV3" s="706"/>
      <c r="IW3" s="774"/>
      <c r="IX3" s="774"/>
      <c r="IY3" s="774"/>
      <c r="IZ3" s="774"/>
      <c r="JA3" s="706"/>
      <c r="JB3" s="774"/>
      <c r="JC3" s="774"/>
      <c r="JD3" s="774"/>
      <c r="JE3" s="774"/>
      <c r="JF3" s="706"/>
      <c r="JG3" s="774"/>
      <c r="JH3" s="774"/>
      <c r="JI3" s="774"/>
      <c r="JJ3" s="774"/>
      <c r="JK3" s="706"/>
      <c r="JL3" s="774"/>
      <c r="JM3" s="774"/>
      <c r="JN3" s="774"/>
      <c r="JO3" s="774"/>
      <c r="JP3" s="706"/>
      <c r="JQ3" s="774"/>
      <c r="JR3" s="774"/>
      <c r="JS3" s="774"/>
      <c r="JT3" s="774"/>
      <c r="JU3" s="706"/>
      <c r="JV3" s="774"/>
      <c r="JW3" s="774"/>
      <c r="JX3" s="774"/>
      <c r="JY3" s="774"/>
      <c r="JZ3" s="706"/>
      <c r="KA3" s="774"/>
      <c r="KB3" s="774"/>
      <c r="KC3" s="774"/>
      <c r="KD3" s="774"/>
      <c r="KE3" s="706"/>
      <c r="KF3" s="774"/>
      <c r="KG3" s="774"/>
      <c r="KH3" s="774"/>
      <c r="KI3" s="774"/>
      <c r="KJ3" s="706"/>
      <c r="KK3" s="774"/>
      <c r="KL3" s="774"/>
      <c r="KM3" s="774"/>
      <c r="KN3" s="774"/>
      <c r="KO3" s="706"/>
      <c r="KP3" s="774"/>
      <c r="KQ3" s="774"/>
      <c r="KR3" s="774"/>
      <c r="KS3" s="774"/>
      <c r="KT3" s="706"/>
      <c r="KU3" s="774"/>
      <c r="KV3" s="774"/>
      <c r="KW3" s="774"/>
      <c r="KX3" s="774"/>
      <c r="KY3" s="706"/>
      <c r="KZ3" s="774"/>
      <c r="LA3" s="774"/>
      <c r="LB3" s="774"/>
      <c r="LC3" s="774"/>
      <c r="LD3" s="706"/>
      <c r="LE3" s="774"/>
      <c r="LF3" s="774"/>
      <c r="LG3" s="774"/>
      <c r="LH3" s="774"/>
      <c r="LI3" s="706"/>
      <c r="LJ3" s="774"/>
      <c r="LK3" s="774"/>
      <c r="LL3" s="774"/>
      <c r="LM3" s="774"/>
      <c r="LN3" s="706"/>
      <c r="LO3" s="774"/>
      <c r="LP3" s="774"/>
      <c r="LQ3" s="774"/>
      <c r="LR3" s="774"/>
      <c r="LS3" s="706"/>
      <c r="LT3" s="774"/>
      <c r="LU3" s="774"/>
      <c r="LV3" s="774"/>
      <c r="LW3" s="774"/>
      <c r="LX3" s="706"/>
      <c r="LY3" s="774"/>
      <c r="LZ3" s="774"/>
      <c r="MA3" s="774"/>
      <c r="MB3" s="774"/>
      <c r="MC3" s="706"/>
      <c r="MD3" s="774"/>
      <c r="ME3" s="774"/>
      <c r="MF3" s="774"/>
      <c r="MG3" s="774"/>
      <c r="MH3" s="706"/>
      <c r="MI3" s="774"/>
      <c r="MJ3" s="774"/>
      <c r="MK3" s="774"/>
      <c r="ML3" s="774"/>
      <c r="MM3" s="706"/>
      <c r="MN3" s="774"/>
      <c r="MO3" s="774"/>
      <c r="MP3" s="774"/>
      <c r="MQ3" s="774"/>
      <c r="MR3" s="706"/>
      <c r="MS3" s="774"/>
      <c r="MT3" s="774"/>
      <c r="MU3" s="774"/>
      <c r="MV3" s="774"/>
      <c r="MW3" s="706"/>
      <c r="MX3" s="774"/>
      <c r="MY3" s="774"/>
      <c r="MZ3" s="774"/>
      <c r="NA3" s="774"/>
      <c r="NB3" s="706"/>
      <c r="NC3" s="774"/>
      <c r="ND3" s="774"/>
      <c r="NE3" s="774"/>
      <c r="NF3" s="774"/>
      <c r="NG3" s="706"/>
      <c r="NH3" s="774"/>
      <c r="NI3" s="774"/>
      <c r="NJ3" s="774"/>
      <c r="NK3" s="774"/>
      <c r="NL3" s="706"/>
      <c r="NM3" s="774"/>
      <c r="NN3" s="774"/>
      <c r="NO3" s="774"/>
      <c r="NP3" s="774"/>
      <c r="NQ3" s="706"/>
      <c r="NR3" s="774"/>
      <c r="NS3" s="774"/>
      <c r="NT3" s="774"/>
      <c r="NU3" s="774"/>
      <c r="NV3" s="706"/>
      <c r="NW3" s="774"/>
      <c r="NX3" s="774"/>
      <c r="NY3" s="774"/>
      <c r="NZ3" s="774"/>
      <c r="OA3" s="706"/>
      <c r="OB3" s="774"/>
      <c r="OC3" s="774"/>
      <c r="OD3" s="774"/>
      <c r="OE3" s="774"/>
      <c r="OF3" s="706"/>
      <c r="OG3" s="774"/>
      <c r="OH3" s="774"/>
      <c r="OI3" s="774"/>
      <c r="OJ3" s="774"/>
      <c r="OK3" s="706"/>
      <c r="OL3" s="774"/>
      <c r="OM3" s="774"/>
      <c r="ON3" s="774"/>
      <c r="OO3" s="774"/>
      <c r="OP3" s="706"/>
      <c r="OQ3" s="774"/>
      <c r="OR3" s="774"/>
      <c r="OS3" s="774"/>
      <c r="OT3" s="774"/>
      <c r="OU3" s="706"/>
      <c r="OV3" s="774"/>
      <c r="OW3" s="774"/>
      <c r="OX3" s="774"/>
      <c r="OY3" s="774"/>
      <c r="OZ3" s="706"/>
      <c r="PA3" s="774"/>
      <c r="PB3" s="774"/>
      <c r="PC3" s="774"/>
      <c r="PD3" s="774"/>
      <c r="PE3" s="706"/>
      <c r="PF3" s="774"/>
      <c r="PG3" s="774"/>
      <c r="PH3" s="774"/>
      <c r="PI3" s="774"/>
      <c r="PJ3" s="706"/>
      <c r="PK3" s="774"/>
      <c r="PL3" s="774"/>
      <c r="PM3" s="774"/>
      <c r="PN3" s="774"/>
      <c r="PO3" s="706"/>
      <c r="PP3" s="774"/>
      <c r="PQ3" s="774"/>
      <c r="PR3" s="774"/>
      <c r="PS3" s="774"/>
      <c r="PT3" s="706"/>
      <c r="PU3" s="774"/>
      <c r="PV3" s="774"/>
      <c r="PW3" s="774"/>
      <c r="PX3" s="774"/>
      <c r="PY3" s="706"/>
      <c r="PZ3" s="774"/>
      <c r="QA3" s="774"/>
      <c r="QB3" s="774"/>
      <c r="QC3" s="774"/>
      <c r="QD3" s="706"/>
      <c r="QE3" s="774"/>
      <c r="QF3" s="774"/>
      <c r="QG3" s="774"/>
      <c r="QH3" s="774"/>
      <c r="QI3" s="706"/>
      <c r="QJ3" s="774"/>
      <c r="QK3" s="774"/>
      <c r="QL3" s="774"/>
      <c r="QM3" s="774"/>
      <c r="QN3" s="706"/>
      <c r="QO3" s="774"/>
      <c r="QP3" s="774"/>
      <c r="QQ3" s="774"/>
      <c r="QR3" s="774"/>
      <c r="QS3" s="706"/>
      <c r="QT3" s="774"/>
      <c r="QU3" s="774"/>
      <c r="QV3" s="774"/>
      <c r="QW3" s="774"/>
      <c r="QX3" s="706"/>
      <c r="QY3" s="774"/>
      <c r="QZ3" s="774"/>
      <c r="RA3" s="774"/>
      <c r="RB3" s="774"/>
      <c r="RC3" s="706"/>
      <c r="RD3" s="774"/>
      <c r="RE3" s="774"/>
      <c r="RF3" s="774"/>
      <c r="RG3" s="774"/>
      <c r="RH3" s="706"/>
      <c r="RI3" s="774"/>
      <c r="RJ3" s="774"/>
      <c r="RK3" s="774"/>
      <c r="RL3" s="774"/>
      <c r="RM3" s="706"/>
      <c r="RN3" s="774"/>
      <c r="RO3" s="774"/>
      <c r="RP3" s="774"/>
      <c r="RQ3" s="774"/>
      <c r="RR3" s="706"/>
      <c r="RS3" s="774"/>
      <c r="RT3" s="774"/>
      <c r="RU3" s="774"/>
      <c r="RV3" s="774"/>
      <c r="RW3" s="706"/>
      <c r="RX3" s="774"/>
      <c r="RY3" s="774"/>
      <c r="RZ3" s="774"/>
      <c r="SA3" s="774"/>
      <c r="SB3" s="706"/>
      <c r="SC3" s="774"/>
      <c r="SD3" s="774"/>
      <c r="SE3" s="774"/>
      <c r="SF3" s="774"/>
      <c r="SG3" s="706"/>
      <c r="SH3" s="774"/>
      <c r="SI3" s="774"/>
      <c r="SJ3" s="774"/>
      <c r="SK3" s="774"/>
      <c r="SL3" s="706"/>
      <c r="SM3" s="774"/>
      <c r="SN3" s="774"/>
      <c r="SO3" s="774"/>
      <c r="SP3" s="774"/>
      <c r="SQ3" s="706"/>
      <c r="SR3" s="774"/>
      <c r="SS3" s="774"/>
      <c r="ST3" s="774"/>
      <c r="SU3" s="774"/>
      <c r="SV3" s="706"/>
      <c r="SW3" s="774"/>
      <c r="SX3" s="774"/>
      <c r="SY3" s="774"/>
      <c r="SZ3" s="774"/>
      <c r="TA3" s="706"/>
      <c r="TB3" s="774"/>
      <c r="TC3" s="774"/>
      <c r="TD3" s="774"/>
      <c r="TE3" s="774"/>
      <c r="TF3" s="706"/>
      <c r="TG3" s="774"/>
      <c r="TH3" s="774"/>
      <c r="TI3" s="774"/>
      <c r="TJ3" s="774"/>
      <c r="TK3" s="706"/>
      <c r="TL3" s="774"/>
      <c r="TM3" s="774"/>
      <c r="TN3" s="774"/>
      <c r="TO3" s="774"/>
      <c r="TP3" s="706"/>
      <c r="TQ3" s="774"/>
      <c r="TR3" s="774"/>
      <c r="TS3" s="774"/>
      <c r="TT3" s="774"/>
      <c r="TU3" s="706"/>
      <c r="TV3" s="774"/>
      <c r="TW3" s="774"/>
      <c r="TX3" s="774"/>
      <c r="TY3" s="774"/>
      <c r="TZ3" s="706"/>
      <c r="UA3" s="774"/>
      <c r="UB3" s="774"/>
      <c r="UC3" s="774"/>
      <c r="UD3" s="774"/>
      <c r="UE3" s="706"/>
      <c r="UF3" s="774"/>
      <c r="UG3" s="774"/>
      <c r="UH3" s="774"/>
      <c r="UI3" s="774"/>
      <c r="UJ3" s="706"/>
      <c r="UK3" s="774"/>
      <c r="UL3" s="774"/>
      <c r="UM3" s="774"/>
      <c r="UN3" s="774"/>
      <c r="UO3" s="706"/>
      <c r="UP3" s="774"/>
      <c r="UQ3" s="774"/>
      <c r="UR3" s="774"/>
      <c r="US3" s="774"/>
      <c r="UT3" s="706"/>
      <c r="UU3" s="774"/>
      <c r="UV3" s="774"/>
      <c r="UW3" s="774"/>
      <c r="UX3" s="774"/>
      <c r="UY3" s="706"/>
      <c r="UZ3" s="774"/>
      <c r="VA3" s="774"/>
      <c r="VB3" s="774"/>
      <c r="VC3" s="774"/>
      <c r="VD3" s="706"/>
      <c r="VE3" s="774"/>
      <c r="VF3" s="774"/>
      <c r="VG3" s="774"/>
      <c r="VH3" s="774"/>
      <c r="VI3" s="706"/>
      <c r="VJ3" s="774"/>
      <c r="VK3" s="774"/>
      <c r="VL3" s="774"/>
      <c r="VM3" s="774"/>
      <c r="VN3" s="706"/>
      <c r="VO3" s="774"/>
      <c r="VP3" s="774"/>
      <c r="VQ3" s="774"/>
      <c r="VR3" s="774"/>
      <c r="VS3" s="706"/>
      <c r="VT3" s="774"/>
      <c r="VU3" s="774"/>
      <c r="VV3" s="774"/>
      <c r="VW3" s="774"/>
      <c r="VX3" s="706"/>
      <c r="VY3" s="774"/>
      <c r="VZ3" s="774"/>
      <c r="WA3" s="774"/>
      <c r="WB3" s="774"/>
      <c r="WC3" s="706"/>
      <c r="WD3" s="774"/>
      <c r="WE3" s="774"/>
      <c r="WF3" s="774"/>
      <c r="WG3" s="774"/>
      <c r="WH3" s="706"/>
      <c r="WI3" s="774"/>
      <c r="WJ3" s="774"/>
      <c r="WK3" s="774"/>
      <c r="WL3" s="774"/>
      <c r="WM3" s="706"/>
      <c r="WN3" s="774"/>
      <c r="WO3" s="774"/>
      <c r="WP3" s="774"/>
      <c r="WQ3" s="774"/>
      <c r="WR3" s="706"/>
      <c r="WS3" s="774"/>
      <c r="WT3" s="774"/>
      <c r="WU3" s="774"/>
      <c r="WV3" s="774"/>
      <c r="WW3" s="706"/>
      <c r="WX3" s="774"/>
      <c r="WY3" s="774"/>
      <c r="WZ3" s="774"/>
      <c r="XA3" s="774"/>
      <c r="XB3" s="706"/>
      <c r="XC3" s="774"/>
      <c r="XD3" s="774"/>
      <c r="XE3" s="774"/>
      <c r="XF3" s="774"/>
      <c r="XG3" s="706"/>
      <c r="XH3" s="774"/>
      <c r="XI3" s="774"/>
      <c r="XJ3" s="774"/>
      <c r="XK3" s="774"/>
      <c r="XL3" s="706"/>
      <c r="XM3" s="774"/>
      <c r="XN3" s="774"/>
      <c r="XO3" s="774"/>
      <c r="XP3" s="774"/>
      <c r="XQ3" s="706"/>
      <c r="XR3" s="774"/>
      <c r="XS3" s="774"/>
      <c r="XT3" s="774"/>
      <c r="XU3" s="774"/>
      <c r="XV3" s="706"/>
      <c r="XW3" s="774"/>
      <c r="XX3" s="774"/>
      <c r="XY3" s="774"/>
      <c r="XZ3" s="774"/>
      <c r="YA3" s="706"/>
      <c r="YB3" s="774"/>
      <c r="YC3" s="774"/>
      <c r="YD3" s="774"/>
      <c r="YE3" s="774"/>
      <c r="YF3" s="706"/>
      <c r="YG3" s="774"/>
      <c r="YH3" s="774"/>
      <c r="YI3" s="774"/>
      <c r="YJ3" s="774"/>
      <c r="YK3" s="706"/>
      <c r="YL3" s="774"/>
      <c r="YM3" s="774"/>
      <c r="YN3" s="774"/>
      <c r="YO3" s="774"/>
      <c r="YP3" s="706"/>
      <c r="YQ3" s="774"/>
      <c r="YR3" s="774"/>
      <c r="YS3" s="774"/>
      <c r="YT3" s="774"/>
      <c r="YU3" s="706"/>
      <c r="YV3" s="774"/>
      <c r="YW3" s="774"/>
      <c r="YX3" s="774"/>
      <c r="YY3" s="774"/>
      <c r="YZ3" s="706"/>
      <c r="ZA3" s="774"/>
      <c r="ZB3" s="774"/>
      <c r="ZC3" s="774"/>
      <c r="ZD3" s="774"/>
      <c r="ZE3" s="706"/>
      <c r="ZF3" s="774"/>
      <c r="ZG3" s="774"/>
      <c r="ZH3" s="774"/>
      <c r="ZI3" s="774"/>
      <c r="ZJ3" s="706"/>
      <c r="ZK3" s="774"/>
      <c r="ZL3" s="774"/>
      <c r="ZM3" s="774"/>
      <c r="ZN3" s="774"/>
      <c r="ZO3" s="706"/>
      <c r="ZP3" s="774"/>
      <c r="ZQ3" s="774"/>
      <c r="ZR3" s="774"/>
      <c r="ZS3" s="774"/>
      <c r="ZT3" s="706"/>
      <c r="ZU3" s="774"/>
      <c r="ZV3" s="774"/>
      <c r="ZW3" s="774"/>
      <c r="ZX3" s="774"/>
      <c r="ZY3" s="706"/>
      <c r="ZZ3" s="774"/>
      <c r="AAA3" s="774"/>
      <c r="AAB3" s="774"/>
      <c r="AAC3" s="774"/>
      <c r="AAD3" s="706"/>
      <c r="AAE3" s="774"/>
      <c r="AAF3" s="774"/>
      <c r="AAG3" s="774"/>
      <c r="AAH3" s="774"/>
      <c r="AAI3" s="706"/>
      <c r="AAJ3" s="774"/>
      <c r="AAK3" s="774"/>
      <c r="AAL3" s="774"/>
      <c r="AAM3" s="774"/>
      <c r="AAN3" s="706"/>
      <c r="AAO3" s="774"/>
      <c r="AAP3" s="774"/>
      <c r="AAQ3" s="774"/>
      <c r="AAR3" s="774"/>
      <c r="AAS3" s="706"/>
      <c r="AAT3" s="774"/>
      <c r="AAU3" s="774"/>
      <c r="AAV3" s="774"/>
      <c r="AAW3" s="774"/>
      <c r="AAX3" s="706"/>
      <c r="AAY3" s="774"/>
      <c r="AAZ3" s="774"/>
      <c r="ABA3" s="774"/>
      <c r="ABB3" s="774"/>
      <c r="ABC3" s="706"/>
      <c r="ABD3" s="774"/>
      <c r="ABE3" s="774"/>
      <c r="ABF3" s="774"/>
      <c r="ABG3" s="774"/>
      <c r="ABH3" s="706"/>
      <c r="ABI3" s="774"/>
      <c r="ABJ3" s="774"/>
      <c r="ABK3" s="774"/>
      <c r="ABL3" s="774"/>
      <c r="ABM3" s="706"/>
      <c r="ABN3" s="774"/>
      <c r="ABO3" s="774"/>
      <c r="ABP3" s="774"/>
      <c r="ABQ3" s="774"/>
      <c r="ABR3" s="706"/>
      <c r="ABS3" s="774"/>
      <c r="ABT3" s="774"/>
      <c r="ABU3" s="774"/>
      <c r="ABV3" s="774"/>
      <c r="ABW3" s="706"/>
      <c r="ABX3" s="774"/>
      <c r="ABY3" s="774"/>
      <c r="ABZ3" s="774"/>
      <c r="ACA3" s="774"/>
      <c r="ACB3" s="706"/>
      <c r="ACC3" s="774"/>
      <c r="ACD3" s="774"/>
      <c r="ACE3" s="774"/>
      <c r="ACF3" s="774"/>
      <c r="ACG3" s="706"/>
      <c r="ACH3" s="774"/>
      <c r="ACI3" s="774"/>
      <c r="ACJ3" s="774"/>
      <c r="ACK3" s="774"/>
      <c r="ACL3" s="706"/>
      <c r="ACM3" s="774"/>
      <c r="ACN3" s="774"/>
      <c r="ACO3" s="774"/>
      <c r="ACP3" s="774"/>
      <c r="ACQ3" s="706"/>
      <c r="ACR3" s="774"/>
      <c r="ACS3" s="774"/>
      <c r="ACT3" s="774"/>
      <c r="ACU3" s="774"/>
      <c r="ACV3" s="706"/>
      <c r="ACW3" s="774"/>
      <c r="ACX3" s="774"/>
      <c r="ACY3" s="774"/>
      <c r="ACZ3" s="774"/>
      <c r="ADA3" s="706"/>
      <c r="ADB3" s="774"/>
      <c r="ADC3" s="774"/>
      <c r="ADD3" s="774"/>
      <c r="ADE3" s="774"/>
      <c r="ADF3" s="706"/>
      <c r="ADG3" s="774"/>
      <c r="ADH3" s="774"/>
      <c r="ADI3" s="774"/>
      <c r="ADJ3" s="774"/>
      <c r="ADK3" s="706"/>
      <c r="ADL3" s="774"/>
      <c r="ADM3" s="774"/>
      <c r="ADN3" s="774"/>
      <c r="ADO3" s="774"/>
      <c r="ADP3" s="706"/>
      <c r="ADQ3" s="774"/>
      <c r="ADR3" s="774"/>
      <c r="ADS3" s="774"/>
      <c r="ADT3" s="774"/>
      <c r="ADU3" s="706"/>
      <c r="ADV3" s="774"/>
      <c r="ADW3" s="774"/>
      <c r="ADX3" s="774"/>
      <c r="ADY3" s="774"/>
      <c r="ADZ3" s="706"/>
      <c r="AEA3" s="774"/>
      <c r="AEB3" s="774"/>
      <c r="AEC3" s="774"/>
      <c r="AED3" s="774"/>
      <c r="AEE3" s="706"/>
      <c r="AEF3" s="774"/>
      <c r="AEG3" s="774"/>
      <c r="AEH3" s="774"/>
      <c r="AEI3" s="774"/>
      <c r="AEJ3" s="706"/>
      <c r="AEK3" s="774"/>
      <c r="AEL3" s="774"/>
      <c r="AEM3" s="774"/>
      <c r="AEN3" s="774"/>
      <c r="AEO3" s="706"/>
      <c r="AEP3" s="774"/>
      <c r="AEQ3" s="774"/>
      <c r="AER3" s="774"/>
      <c r="AES3" s="774"/>
      <c r="AET3" s="706"/>
      <c r="AEU3" s="774"/>
      <c r="AEV3" s="774"/>
      <c r="AEW3" s="774"/>
      <c r="AEX3" s="774"/>
      <c r="AEY3" s="706"/>
      <c r="AEZ3" s="774"/>
      <c r="AFA3" s="774"/>
      <c r="AFB3" s="774"/>
      <c r="AFC3" s="774"/>
      <c r="AFD3" s="706"/>
      <c r="AFE3" s="774"/>
      <c r="AFF3" s="774"/>
      <c r="AFG3" s="774"/>
      <c r="AFH3" s="774"/>
      <c r="AFI3" s="706"/>
      <c r="AFJ3" s="774"/>
      <c r="AFK3" s="774"/>
      <c r="AFL3" s="774"/>
      <c r="AFM3" s="774"/>
      <c r="AFN3" s="706"/>
      <c r="AFO3" s="774"/>
      <c r="AFP3" s="774"/>
      <c r="AFQ3" s="774"/>
      <c r="AFR3" s="774"/>
      <c r="AFS3" s="706"/>
      <c r="AFT3" s="774"/>
      <c r="AFU3" s="774"/>
      <c r="AFV3" s="774"/>
      <c r="AFW3" s="774"/>
      <c r="AFX3" s="706"/>
      <c r="AFY3" s="774"/>
      <c r="AFZ3" s="774"/>
      <c r="AGA3" s="774"/>
      <c r="AGB3" s="774"/>
      <c r="AGC3" s="706"/>
      <c r="AGD3" s="774"/>
      <c r="AGE3" s="774"/>
      <c r="AGF3" s="774"/>
      <c r="AGG3" s="774"/>
      <c r="AGH3" s="706"/>
      <c r="AGI3" s="774"/>
      <c r="AGJ3" s="774"/>
      <c r="AGK3" s="774"/>
      <c r="AGL3" s="774"/>
      <c r="AGM3" s="706"/>
      <c r="AGN3" s="774"/>
      <c r="AGO3" s="774"/>
      <c r="AGP3" s="774"/>
      <c r="AGQ3" s="774"/>
      <c r="AGR3" s="706"/>
      <c r="AGS3" s="774"/>
      <c r="AGT3" s="774"/>
      <c r="AGU3" s="774"/>
      <c r="AGV3" s="774"/>
      <c r="AGW3" s="706"/>
      <c r="AGX3" s="774"/>
      <c r="AGY3" s="774"/>
      <c r="AGZ3" s="774"/>
      <c r="AHA3" s="774"/>
      <c r="AHB3" s="706"/>
      <c r="AHC3" s="774"/>
      <c r="AHD3" s="774"/>
      <c r="AHE3" s="774"/>
      <c r="AHF3" s="774"/>
      <c r="AHG3" s="706"/>
      <c r="AHH3" s="774"/>
      <c r="AHI3" s="774"/>
      <c r="AHJ3" s="774"/>
      <c r="AHK3" s="774"/>
      <c r="AHL3" s="706"/>
      <c r="AHM3" s="774"/>
      <c r="AHN3" s="774"/>
      <c r="AHO3" s="774"/>
      <c r="AHP3" s="774"/>
      <c r="AHQ3" s="706"/>
      <c r="AHR3" s="774"/>
      <c r="AHS3" s="774"/>
      <c r="AHT3" s="774"/>
      <c r="AHU3" s="774"/>
      <c r="AHV3" s="706"/>
      <c r="AHW3" s="774"/>
      <c r="AHX3" s="774"/>
      <c r="AHY3" s="774"/>
      <c r="AHZ3" s="774"/>
      <c r="AIA3" s="706"/>
      <c r="AIB3" s="774"/>
      <c r="AIC3" s="774"/>
      <c r="AID3" s="774"/>
      <c r="AIE3" s="774"/>
      <c r="AIF3" s="706"/>
      <c r="AIG3" s="774"/>
      <c r="AIH3" s="774"/>
      <c r="AII3" s="774"/>
      <c r="AIJ3" s="774"/>
      <c r="AIK3" s="706"/>
      <c r="AIL3" s="774"/>
      <c r="AIM3" s="774"/>
      <c r="AIN3" s="774"/>
      <c r="AIO3" s="774"/>
      <c r="AIP3" s="706"/>
      <c r="AIQ3" s="774"/>
      <c r="AIR3" s="774"/>
      <c r="AIS3" s="774"/>
      <c r="AIT3" s="774"/>
      <c r="AIU3" s="706"/>
      <c r="AIV3" s="774"/>
      <c r="AIW3" s="774"/>
      <c r="AIX3" s="774"/>
      <c r="AIY3" s="774"/>
      <c r="AIZ3" s="706"/>
      <c r="AJA3" s="774"/>
      <c r="AJB3" s="774"/>
      <c r="AJC3" s="774"/>
      <c r="AJD3" s="774"/>
      <c r="AJE3" s="706"/>
      <c r="AJF3" s="774"/>
      <c r="AJG3" s="774"/>
      <c r="AJH3" s="774"/>
      <c r="AJI3" s="774"/>
      <c r="AJJ3" s="706"/>
      <c r="AJK3" s="774"/>
      <c r="AJL3" s="774"/>
      <c r="AJM3" s="774"/>
      <c r="AJN3" s="774"/>
      <c r="AJO3" s="706"/>
      <c r="AJP3" s="774"/>
      <c r="AJQ3" s="774"/>
      <c r="AJR3" s="774"/>
      <c r="AJS3" s="774"/>
      <c r="AJT3" s="706"/>
      <c r="AJU3" s="774"/>
      <c r="AJV3" s="774"/>
      <c r="AJW3" s="774"/>
      <c r="AJX3" s="774"/>
      <c r="AJY3" s="706"/>
      <c r="AJZ3" s="774"/>
      <c r="AKA3" s="774"/>
      <c r="AKB3" s="774"/>
      <c r="AKC3" s="774"/>
      <c r="AKD3" s="706"/>
      <c r="AKE3" s="774"/>
      <c r="AKF3" s="774"/>
      <c r="AKG3" s="774"/>
      <c r="AKH3" s="774"/>
      <c r="AKI3" s="706"/>
      <c r="AKJ3" s="774"/>
      <c r="AKK3" s="774"/>
      <c r="AKL3" s="774"/>
      <c r="AKM3" s="774"/>
      <c r="AKN3" s="706"/>
      <c r="AKO3" s="774"/>
      <c r="AKP3" s="774"/>
      <c r="AKQ3" s="774"/>
      <c r="AKR3" s="774"/>
      <c r="AKS3" s="706"/>
      <c r="AKT3" s="774"/>
      <c r="AKU3" s="774"/>
      <c r="AKV3" s="774"/>
      <c r="AKW3" s="774"/>
      <c r="AKX3" s="706"/>
      <c r="AKY3" s="774"/>
      <c r="AKZ3" s="774"/>
      <c r="ALA3" s="774"/>
      <c r="ALB3" s="774"/>
      <c r="ALC3" s="706"/>
      <c r="ALD3" s="774"/>
      <c r="ALE3" s="774"/>
      <c r="ALF3" s="774"/>
      <c r="ALG3" s="774"/>
      <c r="ALH3" s="706"/>
      <c r="ALI3" s="774"/>
      <c r="ALJ3" s="774"/>
      <c r="ALK3" s="774"/>
      <c r="ALL3" s="774"/>
      <c r="ALM3" s="706"/>
      <c r="ALN3" s="774"/>
      <c r="ALO3" s="774"/>
      <c r="ALP3" s="774"/>
      <c r="ALQ3" s="774"/>
      <c r="ALR3" s="706"/>
      <c r="ALS3" s="774"/>
      <c r="ALT3" s="774"/>
      <c r="ALU3" s="774"/>
      <c r="ALV3" s="774"/>
      <c r="ALW3" s="706"/>
      <c r="ALX3" s="774"/>
      <c r="ALY3" s="774"/>
      <c r="ALZ3" s="774"/>
      <c r="AMA3" s="774"/>
      <c r="AMB3" s="706"/>
      <c r="AMC3" s="774"/>
      <c r="AMD3" s="774"/>
      <c r="AME3" s="774"/>
      <c r="AMF3" s="774"/>
      <c r="AMG3" s="706"/>
      <c r="AMH3" s="774"/>
      <c r="AMI3" s="774"/>
      <c r="AMJ3" s="774"/>
      <c r="AMK3" s="774"/>
      <c r="AML3" s="706"/>
      <c r="AMM3" s="774"/>
      <c r="AMN3" s="774"/>
      <c r="AMO3" s="774"/>
      <c r="AMP3" s="774"/>
      <c r="AMQ3" s="706"/>
      <c r="AMR3" s="774"/>
      <c r="AMS3" s="774"/>
      <c r="AMT3" s="774"/>
      <c r="AMU3" s="774"/>
      <c r="AMV3" s="706"/>
      <c r="AMW3" s="774"/>
      <c r="AMX3" s="774"/>
      <c r="AMY3" s="774"/>
      <c r="AMZ3" s="774"/>
      <c r="ANA3" s="706"/>
      <c r="ANB3" s="774"/>
      <c r="ANC3" s="774"/>
      <c r="AND3" s="774"/>
      <c r="ANE3" s="774"/>
      <c r="ANF3" s="706"/>
      <c r="ANG3" s="774"/>
      <c r="ANH3" s="774"/>
      <c r="ANI3" s="774"/>
      <c r="ANJ3" s="774"/>
      <c r="ANK3" s="706"/>
      <c r="ANL3" s="774"/>
      <c r="ANM3" s="774"/>
      <c r="ANN3" s="774"/>
      <c r="ANO3" s="774"/>
      <c r="ANP3" s="706"/>
      <c r="ANQ3" s="774"/>
      <c r="ANR3" s="774"/>
      <c r="ANS3" s="774"/>
      <c r="ANT3" s="774"/>
      <c r="ANU3" s="706"/>
      <c r="ANV3" s="774"/>
      <c r="ANW3" s="774"/>
      <c r="ANX3" s="774"/>
      <c r="ANY3" s="774"/>
      <c r="ANZ3" s="706"/>
      <c r="AOA3" s="774"/>
      <c r="AOB3" s="774"/>
      <c r="AOC3" s="774"/>
      <c r="AOD3" s="774"/>
      <c r="AOE3" s="706"/>
      <c r="AOF3" s="774"/>
      <c r="AOG3" s="774"/>
      <c r="AOH3" s="774"/>
      <c r="AOI3" s="774"/>
      <c r="AOJ3" s="706"/>
      <c r="AOK3" s="774"/>
      <c r="AOL3" s="774"/>
      <c r="AOM3" s="774"/>
      <c r="AON3" s="774"/>
      <c r="AOO3" s="706"/>
      <c r="AOP3" s="774"/>
      <c r="AOQ3" s="774"/>
      <c r="AOR3" s="774"/>
      <c r="AOS3" s="774"/>
      <c r="AOT3" s="706"/>
      <c r="AOU3" s="774"/>
      <c r="AOV3" s="774"/>
      <c r="AOW3" s="774"/>
      <c r="AOX3" s="774"/>
      <c r="AOY3" s="706"/>
      <c r="AOZ3" s="774"/>
      <c r="APA3" s="774"/>
      <c r="APB3" s="774"/>
      <c r="APC3" s="774"/>
      <c r="APD3" s="706"/>
      <c r="APE3" s="774"/>
      <c r="APF3" s="774"/>
      <c r="APG3" s="774"/>
      <c r="APH3" s="774"/>
      <c r="API3" s="706"/>
      <c r="APJ3" s="774"/>
      <c r="APK3" s="774"/>
      <c r="APL3" s="774"/>
      <c r="APM3" s="774"/>
      <c r="APN3" s="706"/>
      <c r="APO3" s="774"/>
      <c r="APP3" s="774"/>
      <c r="APQ3" s="774"/>
      <c r="APR3" s="774"/>
      <c r="APS3" s="706"/>
      <c r="APT3" s="774"/>
      <c r="APU3" s="774"/>
      <c r="APV3" s="774"/>
      <c r="APW3" s="774"/>
      <c r="APX3" s="706"/>
      <c r="APY3" s="774"/>
      <c r="APZ3" s="774"/>
      <c r="AQA3" s="774"/>
      <c r="AQB3" s="774"/>
      <c r="AQC3" s="706"/>
      <c r="AQD3" s="774"/>
      <c r="AQE3" s="774"/>
      <c r="AQF3" s="774"/>
      <c r="AQG3" s="774"/>
      <c r="AQH3" s="706"/>
      <c r="AQI3" s="774"/>
      <c r="AQJ3" s="774"/>
      <c r="AQK3" s="774"/>
      <c r="AQL3" s="774"/>
      <c r="AQM3" s="706"/>
      <c r="AQN3" s="774"/>
      <c r="AQO3" s="774"/>
      <c r="AQP3" s="774"/>
      <c r="AQQ3" s="774"/>
      <c r="AQR3" s="706"/>
      <c r="AQS3" s="774"/>
      <c r="AQT3" s="774"/>
      <c r="AQU3" s="774"/>
      <c r="AQV3" s="774"/>
      <c r="AQW3" s="706"/>
      <c r="AQX3" s="774"/>
      <c r="AQY3" s="774"/>
      <c r="AQZ3" s="774"/>
      <c r="ARA3" s="774"/>
      <c r="ARB3" s="706"/>
      <c r="ARC3" s="774"/>
      <c r="ARD3" s="774"/>
      <c r="ARE3" s="774"/>
      <c r="ARF3" s="774"/>
      <c r="ARG3" s="706"/>
      <c r="ARH3" s="774"/>
      <c r="ARI3" s="774"/>
      <c r="ARJ3" s="774"/>
      <c r="ARK3" s="774"/>
      <c r="ARL3" s="706"/>
      <c r="ARM3" s="774"/>
      <c r="ARN3" s="774"/>
      <c r="ARO3" s="774"/>
      <c r="ARP3" s="774"/>
      <c r="ARQ3" s="706"/>
      <c r="ARR3" s="774"/>
      <c r="ARS3" s="774"/>
      <c r="ART3" s="774"/>
      <c r="ARU3" s="774"/>
      <c r="ARV3" s="706"/>
      <c r="ARW3" s="774"/>
      <c r="ARX3" s="774"/>
      <c r="ARY3" s="774"/>
      <c r="ARZ3" s="774"/>
      <c r="ASA3" s="706"/>
      <c r="ASB3" s="774"/>
      <c r="ASC3" s="774"/>
      <c r="ASD3" s="774"/>
      <c r="ASE3" s="774"/>
      <c r="ASF3" s="706"/>
      <c r="ASG3" s="774"/>
      <c r="ASH3" s="774"/>
      <c r="ASI3" s="774"/>
      <c r="ASJ3" s="774"/>
      <c r="ASK3" s="706"/>
      <c r="ASL3" s="774"/>
      <c r="ASM3" s="774"/>
      <c r="ASN3" s="774"/>
      <c r="ASO3" s="774"/>
      <c r="ASP3" s="706"/>
      <c r="ASQ3" s="774"/>
      <c r="ASR3" s="774"/>
      <c r="ASS3" s="774"/>
      <c r="AST3" s="774"/>
      <c r="ASU3" s="706"/>
      <c r="ASV3" s="774"/>
      <c r="ASW3" s="774"/>
      <c r="ASX3" s="774"/>
      <c r="ASY3" s="774"/>
      <c r="ASZ3" s="706"/>
      <c r="ATA3" s="774"/>
      <c r="ATB3" s="774"/>
      <c r="ATC3" s="774"/>
      <c r="ATD3" s="774"/>
      <c r="ATE3" s="706"/>
      <c r="ATF3" s="774"/>
      <c r="ATG3" s="774"/>
      <c r="ATH3" s="774"/>
      <c r="ATI3" s="774"/>
      <c r="ATJ3" s="706"/>
      <c r="ATK3" s="774"/>
      <c r="ATL3" s="774"/>
      <c r="ATM3" s="774"/>
      <c r="ATN3" s="774"/>
      <c r="ATO3" s="706"/>
      <c r="ATP3" s="774"/>
      <c r="ATQ3" s="774"/>
      <c r="ATR3" s="774"/>
      <c r="ATS3" s="774"/>
      <c r="ATT3" s="706"/>
      <c r="ATU3" s="774"/>
      <c r="ATV3" s="774"/>
      <c r="ATW3" s="774"/>
      <c r="ATX3" s="774"/>
      <c r="ATY3" s="706"/>
      <c r="ATZ3" s="774"/>
      <c r="AUA3" s="774"/>
      <c r="AUB3" s="774"/>
      <c r="AUC3" s="774"/>
      <c r="AUD3" s="706"/>
      <c r="AUE3" s="774"/>
      <c r="AUF3" s="774"/>
      <c r="AUG3" s="774"/>
      <c r="AUH3" s="774"/>
      <c r="AUI3" s="706"/>
      <c r="AUJ3" s="774"/>
      <c r="AUK3" s="774"/>
      <c r="AUL3" s="774"/>
      <c r="AUM3" s="774"/>
      <c r="AUN3" s="706"/>
      <c r="AUO3" s="774"/>
      <c r="AUP3" s="774"/>
      <c r="AUQ3" s="774"/>
      <c r="AUR3" s="774"/>
      <c r="AUS3" s="706"/>
      <c r="AUT3" s="774"/>
      <c r="AUU3" s="774"/>
      <c r="AUV3" s="774"/>
      <c r="AUW3" s="774"/>
      <c r="AUX3" s="706"/>
      <c r="AUY3" s="774"/>
      <c r="AUZ3" s="774"/>
      <c r="AVA3" s="774"/>
      <c r="AVB3" s="774"/>
      <c r="AVC3" s="706"/>
      <c r="AVD3" s="774"/>
      <c r="AVE3" s="774"/>
      <c r="AVF3" s="774"/>
      <c r="AVG3" s="774"/>
      <c r="AVH3" s="706"/>
      <c r="AVI3" s="774"/>
      <c r="AVJ3" s="774"/>
      <c r="AVK3" s="774"/>
      <c r="AVL3" s="774"/>
      <c r="AVM3" s="706"/>
      <c r="AVN3" s="774"/>
      <c r="AVO3" s="774"/>
      <c r="AVP3" s="774"/>
      <c r="AVQ3" s="774"/>
      <c r="AVR3" s="706"/>
      <c r="AVS3" s="774"/>
      <c r="AVT3" s="774"/>
      <c r="AVU3" s="774"/>
      <c r="AVV3" s="774"/>
      <c r="AVW3" s="706"/>
      <c r="AVX3" s="774"/>
      <c r="AVY3" s="774"/>
      <c r="AVZ3" s="774"/>
      <c r="AWA3" s="774"/>
      <c r="AWB3" s="706"/>
      <c r="AWC3" s="774"/>
      <c r="AWD3" s="774"/>
      <c r="AWE3" s="774"/>
      <c r="AWF3" s="774"/>
      <c r="AWG3" s="706"/>
      <c r="AWH3" s="774"/>
      <c r="AWI3" s="774"/>
      <c r="AWJ3" s="774"/>
      <c r="AWK3" s="774"/>
      <c r="AWL3" s="706"/>
      <c r="AWM3" s="774"/>
      <c r="AWN3" s="774"/>
      <c r="AWO3" s="774"/>
      <c r="AWP3" s="774"/>
      <c r="AWQ3" s="706"/>
      <c r="AWR3" s="774"/>
      <c r="AWS3" s="774"/>
      <c r="AWT3" s="774"/>
      <c r="AWU3" s="774"/>
      <c r="AWV3" s="706"/>
      <c r="AWW3" s="774"/>
      <c r="AWX3" s="774"/>
      <c r="AWY3" s="774"/>
      <c r="AWZ3" s="774"/>
      <c r="AXA3" s="706"/>
      <c r="AXB3" s="774"/>
      <c r="AXC3" s="774"/>
      <c r="AXD3" s="774"/>
      <c r="AXE3" s="774"/>
      <c r="AXF3" s="706"/>
      <c r="AXG3" s="774"/>
      <c r="AXH3" s="774"/>
      <c r="AXI3" s="774"/>
      <c r="AXJ3" s="774"/>
      <c r="AXK3" s="706"/>
      <c r="AXL3" s="774"/>
      <c r="AXM3" s="774"/>
      <c r="AXN3" s="774"/>
      <c r="AXO3" s="774"/>
      <c r="AXP3" s="706"/>
      <c r="AXQ3" s="774"/>
      <c r="AXR3" s="774"/>
      <c r="AXS3" s="774"/>
      <c r="AXT3" s="774"/>
      <c r="AXU3" s="706"/>
      <c r="AXV3" s="774"/>
      <c r="AXW3" s="774"/>
      <c r="AXX3" s="774"/>
      <c r="AXY3" s="774"/>
      <c r="AXZ3" s="706"/>
      <c r="AYA3" s="774"/>
      <c r="AYB3" s="774"/>
      <c r="AYC3" s="774"/>
      <c r="AYD3" s="774"/>
      <c r="AYE3" s="706"/>
      <c r="AYF3" s="774"/>
      <c r="AYG3" s="774"/>
      <c r="AYH3" s="774"/>
      <c r="AYI3" s="774"/>
      <c r="AYJ3" s="706"/>
      <c r="AYK3" s="774"/>
      <c r="AYL3" s="774"/>
      <c r="AYM3" s="774"/>
      <c r="AYN3" s="774"/>
      <c r="AYO3" s="706"/>
      <c r="AYP3" s="774"/>
      <c r="AYQ3" s="774"/>
      <c r="AYR3" s="774"/>
      <c r="AYS3" s="774"/>
      <c r="AYT3" s="706"/>
      <c r="AYU3" s="774"/>
      <c r="AYV3" s="774"/>
      <c r="AYW3" s="774"/>
      <c r="AYX3" s="774"/>
      <c r="AYY3" s="706"/>
      <c r="AYZ3" s="774"/>
      <c r="AZA3" s="774"/>
      <c r="AZB3" s="774"/>
      <c r="AZC3" s="774"/>
      <c r="AZD3" s="706"/>
      <c r="AZE3" s="774"/>
      <c r="AZF3" s="774"/>
      <c r="AZG3" s="774"/>
      <c r="AZH3" s="774"/>
      <c r="AZI3" s="706"/>
      <c r="AZJ3" s="774"/>
      <c r="AZK3" s="774"/>
      <c r="AZL3" s="774"/>
      <c r="AZM3" s="774"/>
      <c r="AZN3" s="706"/>
      <c r="AZO3" s="774"/>
      <c r="AZP3" s="774"/>
      <c r="AZQ3" s="774"/>
      <c r="AZR3" s="774"/>
      <c r="AZS3" s="706"/>
      <c r="AZT3" s="774"/>
      <c r="AZU3" s="774"/>
      <c r="AZV3" s="774"/>
      <c r="AZW3" s="774"/>
      <c r="AZX3" s="706"/>
      <c r="AZY3" s="774"/>
      <c r="AZZ3" s="774"/>
      <c r="BAA3" s="774"/>
      <c r="BAB3" s="774"/>
      <c r="BAC3" s="706"/>
      <c r="BAD3" s="774"/>
      <c r="BAE3" s="774"/>
      <c r="BAF3" s="774"/>
      <c r="BAG3" s="774"/>
      <c r="BAH3" s="706"/>
      <c r="BAI3" s="774"/>
      <c r="BAJ3" s="774"/>
      <c r="BAK3" s="774"/>
      <c r="BAL3" s="774"/>
      <c r="BAM3" s="706"/>
      <c r="BAN3" s="774"/>
      <c r="BAO3" s="774"/>
      <c r="BAP3" s="774"/>
      <c r="BAQ3" s="774"/>
      <c r="BAR3" s="706"/>
      <c r="BAS3" s="774"/>
      <c r="BAT3" s="774"/>
      <c r="BAU3" s="774"/>
      <c r="BAV3" s="774"/>
      <c r="BAW3" s="706"/>
      <c r="BAX3" s="774"/>
      <c r="BAY3" s="774"/>
      <c r="BAZ3" s="774"/>
      <c r="BBA3" s="774"/>
      <c r="BBB3" s="706"/>
      <c r="BBC3" s="774"/>
      <c r="BBD3" s="774"/>
      <c r="BBE3" s="774"/>
      <c r="BBF3" s="774"/>
      <c r="BBG3" s="706"/>
      <c r="BBH3" s="774"/>
      <c r="BBI3" s="774"/>
      <c r="BBJ3" s="774"/>
      <c r="BBK3" s="774"/>
      <c r="BBL3" s="706"/>
      <c r="BBM3" s="774"/>
      <c r="BBN3" s="774"/>
      <c r="BBO3" s="774"/>
      <c r="BBP3" s="774"/>
      <c r="BBQ3" s="706"/>
      <c r="BBR3" s="774"/>
      <c r="BBS3" s="774"/>
      <c r="BBT3" s="774"/>
      <c r="BBU3" s="774"/>
      <c r="BBV3" s="706"/>
      <c r="BBW3" s="774"/>
      <c r="BBX3" s="774"/>
      <c r="BBY3" s="774"/>
      <c r="BBZ3" s="774"/>
      <c r="BCA3" s="706"/>
      <c r="BCB3" s="774"/>
      <c r="BCC3" s="774"/>
      <c r="BCD3" s="774"/>
      <c r="BCE3" s="774"/>
      <c r="BCF3" s="706"/>
      <c r="BCG3" s="774"/>
      <c r="BCH3" s="774"/>
      <c r="BCI3" s="774"/>
      <c r="BCJ3" s="774"/>
      <c r="BCK3" s="706"/>
      <c r="BCL3" s="774"/>
      <c r="BCM3" s="774"/>
      <c r="BCN3" s="774"/>
      <c r="BCO3" s="774"/>
      <c r="BCP3" s="706"/>
      <c r="BCQ3" s="774"/>
      <c r="BCR3" s="774"/>
      <c r="BCS3" s="774"/>
      <c r="BCT3" s="774"/>
      <c r="BCU3" s="706"/>
      <c r="BCV3" s="774"/>
      <c r="BCW3" s="774"/>
      <c r="BCX3" s="774"/>
      <c r="BCY3" s="774"/>
      <c r="BCZ3" s="706"/>
      <c r="BDA3" s="774"/>
      <c r="BDB3" s="774"/>
      <c r="BDC3" s="774"/>
      <c r="BDD3" s="774"/>
      <c r="BDE3" s="706"/>
      <c r="BDF3" s="774"/>
      <c r="BDG3" s="774"/>
      <c r="BDH3" s="774"/>
      <c r="BDI3" s="774"/>
      <c r="BDJ3" s="706"/>
      <c r="BDK3" s="774"/>
      <c r="BDL3" s="774"/>
      <c r="BDM3" s="774"/>
      <c r="BDN3" s="774"/>
      <c r="BDO3" s="706"/>
      <c r="BDP3" s="774"/>
      <c r="BDQ3" s="774"/>
      <c r="BDR3" s="774"/>
      <c r="BDS3" s="774"/>
      <c r="BDT3" s="706"/>
      <c r="BDU3" s="774"/>
      <c r="BDV3" s="774"/>
      <c r="BDW3" s="774"/>
      <c r="BDX3" s="774"/>
      <c r="BDY3" s="706"/>
      <c r="BDZ3" s="774"/>
      <c r="BEA3" s="774"/>
      <c r="BEB3" s="774"/>
      <c r="BEC3" s="774"/>
      <c r="BED3" s="706"/>
      <c r="BEE3" s="774"/>
      <c r="BEF3" s="774"/>
      <c r="BEG3" s="774"/>
      <c r="BEH3" s="774"/>
      <c r="BEI3" s="706"/>
      <c r="BEJ3" s="774"/>
      <c r="BEK3" s="774"/>
      <c r="BEL3" s="774"/>
      <c r="BEM3" s="774"/>
      <c r="BEN3" s="706"/>
      <c r="BEO3" s="774"/>
      <c r="BEP3" s="774"/>
      <c r="BEQ3" s="774"/>
      <c r="BER3" s="774"/>
      <c r="BES3" s="706"/>
      <c r="BET3" s="774"/>
      <c r="BEU3" s="774"/>
      <c r="BEV3" s="774"/>
      <c r="BEW3" s="774"/>
      <c r="BEX3" s="706"/>
      <c r="BEY3" s="774"/>
      <c r="BEZ3" s="774"/>
      <c r="BFA3" s="774"/>
      <c r="BFB3" s="774"/>
      <c r="BFC3" s="706"/>
      <c r="BFD3" s="774"/>
      <c r="BFE3" s="774"/>
      <c r="BFF3" s="774"/>
      <c r="BFG3" s="774"/>
      <c r="BFH3" s="706"/>
      <c r="BFI3" s="774"/>
      <c r="BFJ3" s="774"/>
      <c r="BFK3" s="774"/>
      <c r="BFL3" s="774"/>
      <c r="BFM3" s="706"/>
      <c r="BFN3" s="774"/>
      <c r="BFO3" s="774"/>
      <c r="BFP3" s="774"/>
      <c r="BFQ3" s="774"/>
      <c r="BFR3" s="706"/>
      <c r="BFS3" s="774"/>
      <c r="BFT3" s="774"/>
      <c r="BFU3" s="774"/>
      <c r="BFV3" s="774"/>
      <c r="BFW3" s="706"/>
      <c r="BFX3" s="774"/>
      <c r="BFY3" s="774"/>
      <c r="BFZ3" s="774"/>
      <c r="BGA3" s="774"/>
      <c r="BGB3" s="706"/>
      <c r="BGC3" s="774"/>
      <c r="BGD3" s="774"/>
      <c r="BGE3" s="774"/>
      <c r="BGF3" s="774"/>
      <c r="BGG3" s="706"/>
      <c r="BGH3" s="774"/>
      <c r="BGI3" s="774"/>
      <c r="BGJ3" s="774"/>
      <c r="BGK3" s="774"/>
      <c r="BGL3" s="706"/>
      <c r="BGM3" s="774"/>
      <c r="BGN3" s="774"/>
      <c r="BGO3" s="774"/>
      <c r="BGP3" s="774"/>
      <c r="BGQ3" s="706"/>
      <c r="BGR3" s="774"/>
      <c r="BGS3" s="774"/>
      <c r="BGT3" s="774"/>
      <c r="BGU3" s="774"/>
      <c r="BGV3" s="706"/>
      <c r="BGW3" s="774"/>
      <c r="BGX3" s="774"/>
      <c r="BGY3" s="774"/>
      <c r="BGZ3" s="774"/>
      <c r="BHA3" s="706"/>
      <c r="BHB3" s="774"/>
      <c r="BHC3" s="774"/>
      <c r="BHD3" s="774"/>
      <c r="BHE3" s="774"/>
      <c r="BHF3" s="706"/>
      <c r="BHG3" s="774"/>
      <c r="BHH3" s="774"/>
      <c r="BHI3" s="774"/>
      <c r="BHJ3" s="774"/>
      <c r="BHK3" s="706"/>
      <c r="BHL3" s="774"/>
      <c r="BHM3" s="774"/>
      <c r="BHN3" s="774"/>
      <c r="BHO3" s="774"/>
      <c r="BHP3" s="706"/>
      <c r="BHQ3" s="774"/>
      <c r="BHR3" s="774"/>
      <c r="BHS3" s="774"/>
      <c r="BHT3" s="774"/>
      <c r="BHU3" s="706"/>
      <c r="BHV3" s="774"/>
      <c r="BHW3" s="774"/>
      <c r="BHX3" s="774"/>
      <c r="BHY3" s="774"/>
      <c r="BHZ3" s="706"/>
      <c r="BIA3" s="774"/>
      <c r="BIB3" s="774"/>
      <c r="BIC3" s="774"/>
      <c r="BID3" s="774"/>
      <c r="BIE3" s="706"/>
      <c r="BIF3" s="774"/>
      <c r="BIG3" s="774"/>
      <c r="BIH3" s="774"/>
      <c r="BII3" s="774"/>
      <c r="BIJ3" s="706"/>
      <c r="BIK3" s="774"/>
      <c r="BIL3" s="774"/>
      <c r="BIM3" s="774"/>
      <c r="BIN3" s="774"/>
      <c r="BIO3" s="706"/>
      <c r="BIP3" s="774"/>
      <c r="BIQ3" s="774"/>
      <c r="BIR3" s="774"/>
      <c r="BIS3" s="774"/>
      <c r="BIT3" s="706"/>
      <c r="BIU3" s="774"/>
      <c r="BIV3" s="774"/>
      <c r="BIW3" s="774"/>
      <c r="BIX3" s="774"/>
      <c r="BIY3" s="706"/>
      <c r="BIZ3" s="774"/>
      <c r="BJA3" s="774"/>
      <c r="BJB3" s="774"/>
      <c r="BJC3" s="774"/>
      <c r="BJD3" s="706"/>
      <c r="BJE3" s="774"/>
      <c r="BJF3" s="774"/>
      <c r="BJG3" s="774"/>
      <c r="BJH3" s="774"/>
      <c r="BJI3" s="706"/>
      <c r="BJJ3" s="774"/>
      <c r="BJK3" s="774"/>
      <c r="BJL3" s="774"/>
      <c r="BJM3" s="774"/>
      <c r="BJN3" s="706"/>
      <c r="BJO3" s="774"/>
      <c r="BJP3" s="774"/>
      <c r="BJQ3" s="774"/>
      <c r="BJR3" s="774"/>
      <c r="BJS3" s="706"/>
      <c r="BJT3" s="774"/>
      <c r="BJU3" s="774"/>
      <c r="BJV3" s="774"/>
      <c r="BJW3" s="774"/>
      <c r="BJX3" s="706"/>
      <c r="BJY3" s="774"/>
      <c r="BJZ3" s="774"/>
      <c r="BKA3" s="774"/>
      <c r="BKB3" s="774"/>
      <c r="BKC3" s="706"/>
      <c r="BKD3" s="774"/>
      <c r="BKE3" s="774"/>
      <c r="BKF3" s="774"/>
      <c r="BKG3" s="774"/>
      <c r="BKH3" s="706"/>
      <c r="BKI3" s="774"/>
      <c r="BKJ3" s="774"/>
      <c r="BKK3" s="774"/>
      <c r="BKL3" s="774"/>
      <c r="BKM3" s="706"/>
      <c r="BKN3" s="774"/>
      <c r="BKO3" s="774"/>
      <c r="BKP3" s="774"/>
      <c r="BKQ3" s="774"/>
      <c r="BKR3" s="706"/>
      <c r="BKS3" s="774"/>
      <c r="BKT3" s="774"/>
      <c r="BKU3" s="774"/>
      <c r="BKV3" s="774"/>
      <c r="BKW3" s="706"/>
      <c r="BKX3" s="774"/>
      <c r="BKY3" s="774"/>
      <c r="BKZ3" s="774"/>
      <c r="BLA3" s="774"/>
      <c r="BLB3" s="706"/>
      <c r="BLC3" s="774"/>
      <c r="BLD3" s="774"/>
      <c r="BLE3" s="774"/>
      <c r="BLF3" s="774"/>
      <c r="BLG3" s="706"/>
      <c r="BLH3" s="774"/>
      <c r="BLI3" s="774"/>
      <c r="BLJ3" s="774"/>
      <c r="BLK3" s="774"/>
      <c r="BLL3" s="706"/>
      <c r="BLM3" s="774"/>
      <c r="BLN3" s="774"/>
      <c r="BLO3" s="774"/>
      <c r="BLP3" s="774"/>
      <c r="BLQ3" s="706"/>
      <c r="BLR3" s="774"/>
      <c r="BLS3" s="774"/>
      <c r="BLT3" s="774"/>
      <c r="BLU3" s="774"/>
      <c r="BLV3" s="706"/>
      <c r="BLW3" s="774"/>
      <c r="BLX3" s="774"/>
      <c r="BLY3" s="774"/>
      <c r="BLZ3" s="774"/>
      <c r="BMA3" s="706"/>
      <c r="BMB3" s="774"/>
      <c r="BMC3" s="774"/>
      <c r="BMD3" s="774"/>
      <c r="BME3" s="774"/>
      <c r="BMF3" s="706"/>
      <c r="BMG3" s="774"/>
      <c r="BMH3" s="774"/>
      <c r="BMI3" s="774"/>
      <c r="BMJ3" s="774"/>
      <c r="BMK3" s="706"/>
      <c r="BML3" s="774"/>
      <c r="BMM3" s="774"/>
      <c r="BMN3" s="774"/>
      <c r="BMO3" s="774"/>
      <c r="BMP3" s="706"/>
      <c r="BMQ3" s="774"/>
      <c r="BMR3" s="774"/>
      <c r="BMS3" s="774"/>
      <c r="BMT3" s="774"/>
      <c r="BMU3" s="706"/>
      <c r="BMV3" s="774"/>
      <c r="BMW3" s="774"/>
      <c r="BMX3" s="774"/>
      <c r="BMY3" s="774"/>
      <c r="BMZ3" s="706"/>
      <c r="BNA3" s="774"/>
      <c r="BNB3" s="774"/>
      <c r="BNC3" s="774"/>
      <c r="BND3" s="774"/>
      <c r="BNE3" s="706"/>
      <c r="BNF3" s="774"/>
      <c r="BNG3" s="774"/>
      <c r="BNH3" s="774"/>
      <c r="BNI3" s="774"/>
      <c r="BNJ3" s="706"/>
      <c r="BNK3" s="774"/>
      <c r="BNL3" s="774"/>
      <c r="BNM3" s="774"/>
      <c r="BNN3" s="774"/>
      <c r="BNO3" s="706"/>
      <c r="BNP3" s="774"/>
      <c r="BNQ3" s="774"/>
      <c r="BNR3" s="774"/>
      <c r="BNS3" s="774"/>
      <c r="BNT3" s="706"/>
      <c r="BNU3" s="774"/>
      <c r="BNV3" s="774"/>
      <c r="BNW3" s="774"/>
      <c r="BNX3" s="774"/>
      <c r="BNY3" s="706"/>
      <c r="BNZ3" s="774"/>
      <c r="BOA3" s="774"/>
      <c r="BOB3" s="774"/>
      <c r="BOC3" s="774"/>
      <c r="BOD3" s="706"/>
      <c r="BOE3" s="774"/>
      <c r="BOF3" s="774"/>
      <c r="BOG3" s="774"/>
      <c r="BOH3" s="774"/>
      <c r="BOI3" s="706"/>
      <c r="BOJ3" s="774"/>
      <c r="BOK3" s="774"/>
      <c r="BOL3" s="774"/>
      <c r="BOM3" s="774"/>
      <c r="BON3" s="706"/>
      <c r="BOO3" s="774"/>
      <c r="BOP3" s="774"/>
      <c r="BOQ3" s="774"/>
      <c r="BOR3" s="774"/>
      <c r="BOS3" s="706"/>
      <c r="BOT3" s="774"/>
      <c r="BOU3" s="774"/>
      <c r="BOV3" s="774"/>
      <c r="BOW3" s="774"/>
      <c r="BOX3" s="706"/>
      <c r="BOY3" s="774"/>
      <c r="BOZ3" s="774"/>
      <c r="BPA3" s="774"/>
      <c r="BPB3" s="774"/>
      <c r="BPC3" s="706"/>
      <c r="BPD3" s="774"/>
      <c r="BPE3" s="774"/>
      <c r="BPF3" s="774"/>
      <c r="BPG3" s="774"/>
      <c r="BPH3" s="706"/>
      <c r="BPI3" s="774"/>
      <c r="BPJ3" s="774"/>
      <c r="BPK3" s="774"/>
      <c r="BPL3" s="774"/>
      <c r="BPM3" s="706"/>
      <c r="BPN3" s="774"/>
      <c r="BPO3" s="774"/>
      <c r="BPP3" s="774"/>
      <c r="BPQ3" s="774"/>
      <c r="BPR3" s="706"/>
      <c r="BPS3" s="774"/>
      <c r="BPT3" s="774"/>
      <c r="BPU3" s="774"/>
      <c r="BPV3" s="774"/>
      <c r="BPW3" s="706"/>
      <c r="BPX3" s="774"/>
      <c r="BPY3" s="774"/>
      <c r="BPZ3" s="774"/>
      <c r="BQA3" s="774"/>
      <c r="BQB3" s="706"/>
      <c r="BQC3" s="774"/>
      <c r="BQD3" s="774"/>
      <c r="BQE3" s="774"/>
      <c r="BQF3" s="774"/>
      <c r="BQG3" s="706"/>
      <c r="BQH3" s="774"/>
      <c r="BQI3" s="774"/>
      <c r="BQJ3" s="774"/>
      <c r="BQK3" s="774"/>
      <c r="BQL3" s="706"/>
      <c r="BQM3" s="774"/>
      <c r="BQN3" s="774"/>
      <c r="BQO3" s="774"/>
      <c r="BQP3" s="774"/>
      <c r="BQQ3" s="706"/>
      <c r="BQR3" s="774"/>
      <c r="BQS3" s="774"/>
      <c r="BQT3" s="774"/>
      <c r="BQU3" s="774"/>
      <c r="BQV3" s="706"/>
      <c r="BQW3" s="774"/>
      <c r="BQX3" s="774"/>
      <c r="BQY3" s="774"/>
      <c r="BQZ3" s="774"/>
      <c r="BRA3" s="706"/>
      <c r="BRB3" s="774"/>
      <c r="BRC3" s="774"/>
      <c r="BRD3" s="774"/>
      <c r="BRE3" s="774"/>
      <c r="BRF3" s="706"/>
      <c r="BRG3" s="774"/>
      <c r="BRH3" s="774"/>
      <c r="BRI3" s="774"/>
      <c r="BRJ3" s="774"/>
      <c r="BRK3" s="706"/>
      <c r="BRL3" s="774"/>
      <c r="BRM3" s="774"/>
      <c r="BRN3" s="774"/>
      <c r="BRO3" s="774"/>
      <c r="BRP3" s="706"/>
      <c r="BRQ3" s="774"/>
      <c r="BRR3" s="774"/>
      <c r="BRS3" s="774"/>
      <c r="BRT3" s="774"/>
      <c r="BRU3" s="706"/>
      <c r="BRV3" s="774"/>
      <c r="BRW3" s="774"/>
      <c r="BRX3" s="774"/>
      <c r="BRY3" s="774"/>
      <c r="BRZ3" s="706"/>
      <c r="BSA3" s="774"/>
      <c r="BSB3" s="774"/>
      <c r="BSC3" s="774"/>
      <c r="BSD3" s="774"/>
      <c r="BSE3" s="706"/>
      <c r="BSF3" s="774"/>
      <c r="BSG3" s="774"/>
      <c r="BSH3" s="774"/>
      <c r="BSI3" s="774"/>
      <c r="BSJ3" s="706"/>
      <c r="BSK3" s="774"/>
      <c r="BSL3" s="774"/>
      <c r="BSM3" s="774"/>
      <c r="BSN3" s="774"/>
      <c r="BSO3" s="706"/>
      <c r="BSP3" s="774"/>
      <c r="BSQ3" s="774"/>
      <c r="BSR3" s="774"/>
      <c r="BSS3" s="774"/>
      <c r="BST3" s="706"/>
      <c r="BSU3" s="774"/>
      <c r="BSV3" s="774"/>
      <c r="BSW3" s="774"/>
      <c r="BSX3" s="774"/>
      <c r="BSY3" s="706"/>
      <c r="BSZ3" s="774"/>
      <c r="BTA3" s="774"/>
      <c r="BTB3" s="774"/>
      <c r="BTC3" s="774"/>
      <c r="BTD3" s="706"/>
      <c r="BTE3" s="774"/>
      <c r="BTF3" s="774"/>
      <c r="BTG3" s="774"/>
      <c r="BTH3" s="774"/>
      <c r="BTI3" s="706"/>
      <c r="BTJ3" s="774"/>
      <c r="BTK3" s="774"/>
      <c r="BTL3" s="774"/>
      <c r="BTM3" s="774"/>
      <c r="BTN3" s="706"/>
      <c r="BTO3" s="774"/>
      <c r="BTP3" s="774"/>
      <c r="BTQ3" s="774"/>
      <c r="BTR3" s="774"/>
      <c r="BTS3" s="706"/>
      <c r="BTT3" s="774"/>
      <c r="BTU3" s="774"/>
      <c r="BTV3" s="774"/>
      <c r="BTW3" s="774"/>
      <c r="BTX3" s="706"/>
      <c r="BTY3" s="774"/>
      <c r="BTZ3" s="774"/>
      <c r="BUA3" s="774"/>
      <c r="BUB3" s="774"/>
      <c r="BUC3" s="706"/>
      <c r="BUD3" s="774"/>
      <c r="BUE3" s="774"/>
      <c r="BUF3" s="774"/>
      <c r="BUG3" s="774"/>
      <c r="BUH3" s="706"/>
      <c r="BUI3" s="774"/>
      <c r="BUJ3" s="774"/>
      <c r="BUK3" s="774"/>
      <c r="BUL3" s="774"/>
      <c r="BUM3" s="706"/>
      <c r="BUN3" s="774"/>
      <c r="BUO3" s="774"/>
      <c r="BUP3" s="774"/>
      <c r="BUQ3" s="774"/>
      <c r="BUR3" s="706"/>
      <c r="BUS3" s="774"/>
      <c r="BUT3" s="774"/>
      <c r="BUU3" s="774"/>
      <c r="BUV3" s="774"/>
      <c r="BUW3" s="706"/>
      <c r="BUX3" s="774"/>
      <c r="BUY3" s="774"/>
      <c r="BUZ3" s="774"/>
      <c r="BVA3" s="774"/>
      <c r="BVB3" s="706"/>
      <c r="BVC3" s="774"/>
      <c r="BVD3" s="774"/>
      <c r="BVE3" s="774"/>
      <c r="BVF3" s="774"/>
      <c r="BVG3" s="706"/>
      <c r="BVH3" s="774"/>
      <c r="BVI3" s="774"/>
      <c r="BVJ3" s="774"/>
      <c r="BVK3" s="774"/>
      <c r="BVL3" s="706"/>
      <c r="BVM3" s="774"/>
      <c r="BVN3" s="774"/>
      <c r="BVO3" s="774"/>
      <c r="BVP3" s="774"/>
      <c r="BVQ3" s="706"/>
      <c r="BVR3" s="774"/>
      <c r="BVS3" s="774"/>
      <c r="BVT3" s="774"/>
      <c r="BVU3" s="774"/>
      <c r="BVV3" s="706"/>
      <c r="BVW3" s="774"/>
      <c r="BVX3" s="774"/>
      <c r="BVY3" s="774"/>
      <c r="BVZ3" s="774"/>
      <c r="BWA3" s="706"/>
      <c r="BWB3" s="774"/>
      <c r="BWC3" s="774"/>
      <c r="BWD3" s="774"/>
      <c r="BWE3" s="774"/>
      <c r="BWF3" s="706"/>
      <c r="BWG3" s="774"/>
      <c r="BWH3" s="774"/>
      <c r="BWI3" s="774"/>
      <c r="BWJ3" s="774"/>
      <c r="BWK3" s="706"/>
      <c r="BWL3" s="774"/>
      <c r="BWM3" s="774"/>
      <c r="BWN3" s="774"/>
      <c r="BWO3" s="774"/>
      <c r="BWP3" s="706"/>
      <c r="BWQ3" s="774"/>
      <c r="BWR3" s="774"/>
      <c r="BWS3" s="774"/>
      <c r="BWT3" s="774"/>
      <c r="BWU3" s="706"/>
      <c r="BWV3" s="774"/>
      <c r="BWW3" s="774"/>
      <c r="BWX3" s="774"/>
      <c r="BWY3" s="774"/>
      <c r="BWZ3" s="706"/>
      <c r="BXA3" s="774"/>
      <c r="BXB3" s="774"/>
      <c r="BXC3" s="774"/>
      <c r="BXD3" s="774"/>
      <c r="BXE3" s="706"/>
      <c r="BXF3" s="774"/>
      <c r="BXG3" s="774"/>
      <c r="BXH3" s="774"/>
      <c r="BXI3" s="774"/>
      <c r="BXJ3" s="706"/>
      <c r="BXK3" s="774"/>
      <c r="BXL3" s="774"/>
      <c r="BXM3" s="774"/>
      <c r="BXN3" s="774"/>
      <c r="BXO3" s="706"/>
      <c r="BXP3" s="774"/>
      <c r="BXQ3" s="774"/>
      <c r="BXR3" s="774"/>
      <c r="BXS3" s="774"/>
      <c r="BXT3" s="706"/>
      <c r="BXU3" s="774"/>
      <c r="BXV3" s="774"/>
      <c r="BXW3" s="774"/>
      <c r="BXX3" s="774"/>
      <c r="BXY3" s="706"/>
      <c r="BXZ3" s="774"/>
      <c r="BYA3" s="774"/>
      <c r="BYB3" s="774"/>
      <c r="BYC3" s="774"/>
      <c r="BYD3" s="706"/>
      <c r="BYE3" s="774"/>
      <c r="BYF3" s="774"/>
      <c r="BYG3" s="774"/>
      <c r="BYH3" s="774"/>
      <c r="BYI3" s="706"/>
      <c r="BYJ3" s="774"/>
      <c r="BYK3" s="774"/>
      <c r="BYL3" s="774"/>
      <c r="BYM3" s="774"/>
      <c r="BYN3" s="706"/>
      <c r="BYO3" s="774"/>
      <c r="BYP3" s="774"/>
      <c r="BYQ3" s="774"/>
      <c r="BYR3" s="774"/>
      <c r="BYS3" s="706"/>
      <c r="BYT3" s="774"/>
      <c r="BYU3" s="774"/>
      <c r="BYV3" s="774"/>
      <c r="BYW3" s="774"/>
      <c r="BYX3" s="706"/>
      <c r="BYY3" s="774"/>
      <c r="BYZ3" s="774"/>
      <c r="BZA3" s="774"/>
      <c r="BZB3" s="774"/>
      <c r="BZC3" s="706"/>
      <c r="BZD3" s="774"/>
      <c r="BZE3" s="774"/>
      <c r="BZF3" s="774"/>
      <c r="BZG3" s="774"/>
      <c r="BZH3" s="706"/>
      <c r="BZI3" s="774"/>
      <c r="BZJ3" s="774"/>
      <c r="BZK3" s="774"/>
      <c r="BZL3" s="774"/>
      <c r="BZM3" s="706"/>
      <c r="BZN3" s="774"/>
      <c r="BZO3" s="774"/>
      <c r="BZP3" s="774"/>
      <c r="BZQ3" s="774"/>
      <c r="BZR3" s="706"/>
      <c r="BZS3" s="774"/>
      <c r="BZT3" s="774"/>
      <c r="BZU3" s="774"/>
      <c r="BZV3" s="774"/>
      <c r="BZW3" s="706"/>
      <c r="BZX3" s="774"/>
      <c r="BZY3" s="774"/>
      <c r="BZZ3" s="774"/>
      <c r="CAA3" s="774"/>
      <c r="CAB3" s="706"/>
      <c r="CAC3" s="774"/>
      <c r="CAD3" s="774"/>
      <c r="CAE3" s="774"/>
      <c r="CAF3" s="774"/>
      <c r="CAG3" s="706"/>
      <c r="CAH3" s="774"/>
      <c r="CAI3" s="774"/>
      <c r="CAJ3" s="774"/>
      <c r="CAK3" s="774"/>
      <c r="CAL3" s="706"/>
      <c r="CAM3" s="774"/>
      <c r="CAN3" s="774"/>
      <c r="CAO3" s="774"/>
      <c r="CAP3" s="774"/>
      <c r="CAQ3" s="706"/>
      <c r="CAR3" s="774"/>
      <c r="CAS3" s="774"/>
      <c r="CAT3" s="774"/>
      <c r="CAU3" s="774"/>
      <c r="CAV3" s="706"/>
      <c r="CAW3" s="774"/>
      <c r="CAX3" s="774"/>
      <c r="CAY3" s="774"/>
      <c r="CAZ3" s="774"/>
      <c r="CBA3" s="706"/>
      <c r="CBB3" s="774"/>
      <c r="CBC3" s="774"/>
      <c r="CBD3" s="774"/>
      <c r="CBE3" s="774"/>
      <c r="CBF3" s="706"/>
      <c r="CBG3" s="774"/>
      <c r="CBH3" s="774"/>
      <c r="CBI3" s="774"/>
      <c r="CBJ3" s="774"/>
      <c r="CBK3" s="706"/>
      <c r="CBL3" s="774"/>
      <c r="CBM3" s="774"/>
      <c r="CBN3" s="774"/>
      <c r="CBO3" s="774"/>
      <c r="CBP3" s="706"/>
      <c r="CBQ3" s="774"/>
      <c r="CBR3" s="774"/>
      <c r="CBS3" s="774"/>
      <c r="CBT3" s="774"/>
      <c r="CBU3" s="706"/>
      <c r="CBV3" s="774"/>
      <c r="CBW3" s="774"/>
      <c r="CBX3" s="774"/>
      <c r="CBY3" s="774"/>
      <c r="CBZ3" s="706"/>
      <c r="CCA3" s="774"/>
      <c r="CCB3" s="774"/>
      <c r="CCC3" s="774"/>
      <c r="CCD3" s="774"/>
      <c r="CCE3" s="706"/>
      <c r="CCF3" s="774"/>
      <c r="CCG3" s="774"/>
      <c r="CCH3" s="774"/>
      <c r="CCI3" s="774"/>
      <c r="CCJ3" s="706"/>
      <c r="CCK3" s="774"/>
      <c r="CCL3" s="774"/>
      <c r="CCM3" s="774"/>
      <c r="CCN3" s="774"/>
      <c r="CCO3" s="706"/>
      <c r="CCP3" s="774"/>
      <c r="CCQ3" s="774"/>
      <c r="CCR3" s="774"/>
      <c r="CCS3" s="774"/>
      <c r="CCT3" s="706"/>
      <c r="CCU3" s="774"/>
      <c r="CCV3" s="774"/>
      <c r="CCW3" s="774"/>
      <c r="CCX3" s="774"/>
      <c r="CCY3" s="706"/>
      <c r="CCZ3" s="774"/>
      <c r="CDA3" s="774"/>
      <c r="CDB3" s="774"/>
      <c r="CDC3" s="774"/>
      <c r="CDD3" s="706"/>
      <c r="CDE3" s="774"/>
      <c r="CDF3" s="774"/>
      <c r="CDG3" s="774"/>
      <c r="CDH3" s="774"/>
      <c r="CDI3" s="706"/>
      <c r="CDJ3" s="774"/>
      <c r="CDK3" s="774"/>
      <c r="CDL3" s="774"/>
      <c r="CDM3" s="774"/>
      <c r="CDN3" s="706"/>
      <c r="CDO3" s="774"/>
      <c r="CDP3" s="774"/>
      <c r="CDQ3" s="774"/>
      <c r="CDR3" s="774"/>
      <c r="CDS3" s="706"/>
      <c r="CDT3" s="774"/>
      <c r="CDU3" s="774"/>
      <c r="CDV3" s="774"/>
      <c r="CDW3" s="774"/>
      <c r="CDX3" s="706"/>
      <c r="CDY3" s="774"/>
      <c r="CDZ3" s="774"/>
      <c r="CEA3" s="774"/>
      <c r="CEB3" s="774"/>
      <c r="CEC3" s="706"/>
      <c r="CED3" s="774"/>
      <c r="CEE3" s="774"/>
      <c r="CEF3" s="774"/>
      <c r="CEG3" s="774"/>
      <c r="CEH3" s="706"/>
      <c r="CEI3" s="774"/>
      <c r="CEJ3" s="774"/>
      <c r="CEK3" s="774"/>
      <c r="CEL3" s="774"/>
      <c r="CEM3" s="706"/>
      <c r="CEN3" s="774"/>
      <c r="CEO3" s="774"/>
      <c r="CEP3" s="774"/>
      <c r="CEQ3" s="774"/>
      <c r="CER3" s="706"/>
      <c r="CES3" s="774"/>
      <c r="CET3" s="774"/>
      <c r="CEU3" s="774"/>
      <c r="CEV3" s="774"/>
      <c r="CEW3" s="706"/>
      <c r="CEX3" s="774"/>
      <c r="CEY3" s="774"/>
      <c r="CEZ3" s="774"/>
      <c r="CFA3" s="774"/>
      <c r="CFB3" s="706"/>
      <c r="CFC3" s="774"/>
      <c r="CFD3" s="774"/>
      <c r="CFE3" s="774"/>
      <c r="CFF3" s="774"/>
      <c r="CFG3" s="706"/>
      <c r="CFH3" s="774"/>
      <c r="CFI3" s="774"/>
      <c r="CFJ3" s="774"/>
      <c r="CFK3" s="774"/>
      <c r="CFL3" s="706"/>
      <c r="CFM3" s="774"/>
      <c r="CFN3" s="774"/>
      <c r="CFO3" s="774"/>
      <c r="CFP3" s="774"/>
      <c r="CFQ3" s="706"/>
      <c r="CFR3" s="774"/>
      <c r="CFS3" s="774"/>
      <c r="CFT3" s="774"/>
      <c r="CFU3" s="774"/>
      <c r="CFV3" s="706"/>
      <c r="CFW3" s="774"/>
      <c r="CFX3" s="774"/>
      <c r="CFY3" s="774"/>
      <c r="CFZ3" s="774"/>
      <c r="CGA3" s="706"/>
      <c r="CGB3" s="774"/>
      <c r="CGC3" s="774"/>
      <c r="CGD3" s="774"/>
      <c r="CGE3" s="774"/>
      <c r="CGF3" s="706"/>
      <c r="CGG3" s="774"/>
      <c r="CGH3" s="774"/>
      <c r="CGI3" s="774"/>
      <c r="CGJ3" s="774"/>
      <c r="CGK3" s="706"/>
      <c r="CGL3" s="774"/>
      <c r="CGM3" s="774"/>
      <c r="CGN3" s="774"/>
      <c r="CGO3" s="774"/>
      <c r="CGP3" s="706"/>
      <c r="CGQ3" s="774"/>
      <c r="CGR3" s="774"/>
      <c r="CGS3" s="774"/>
      <c r="CGT3" s="774"/>
      <c r="CGU3" s="706"/>
      <c r="CGV3" s="774"/>
      <c r="CGW3" s="774"/>
      <c r="CGX3" s="774"/>
      <c r="CGY3" s="774"/>
      <c r="CGZ3" s="706"/>
      <c r="CHA3" s="774"/>
      <c r="CHB3" s="774"/>
      <c r="CHC3" s="774"/>
      <c r="CHD3" s="774"/>
      <c r="CHE3" s="706"/>
      <c r="CHF3" s="774"/>
      <c r="CHG3" s="774"/>
      <c r="CHH3" s="774"/>
      <c r="CHI3" s="774"/>
      <c r="CHJ3" s="706"/>
      <c r="CHK3" s="774"/>
      <c r="CHL3" s="774"/>
      <c r="CHM3" s="774"/>
      <c r="CHN3" s="774"/>
      <c r="CHO3" s="706"/>
      <c r="CHP3" s="774"/>
      <c r="CHQ3" s="774"/>
      <c r="CHR3" s="774"/>
      <c r="CHS3" s="774"/>
      <c r="CHT3" s="706"/>
      <c r="CHU3" s="774"/>
      <c r="CHV3" s="774"/>
      <c r="CHW3" s="774"/>
      <c r="CHX3" s="774"/>
      <c r="CHY3" s="706"/>
      <c r="CHZ3" s="774"/>
      <c r="CIA3" s="774"/>
      <c r="CIB3" s="774"/>
      <c r="CIC3" s="774"/>
      <c r="CID3" s="706"/>
      <c r="CIE3" s="774"/>
      <c r="CIF3" s="774"/>
      <c r="CIG3" s="774"/>
      <c r="CIH3" s="774"/>
      <c r="CII3" s="706"/>
      <c r="CIJ3" s="774"/>
      <c r="CIK3" s="774"/>
      <c r="CIL3" s="774"/>
      <c r="CIM3" s="774"/>
      <c r="CIN3" s="706"/>
      <c r="CIO3" s="774"/>
      <c r="CIP3" s="774"/>
      <c r="CIQ3" s="774"/>
      <c r="CIR3" s="774"/>
      <c r="CIS3" s="706"/>
      <c r="CIT3" s="774"/>
      <c r="CIU3" s="774"/>
      <c r="CIV3" s="774"/>
      <c r="CIW3" s="774"/>
      <c r="CIX3" s="706"/>
      <c r="CIY3" s="774"/>
      <c r="CIZ3" s="774"/>
      <c r="CJA3" s="774"/>
      <c r="CJB3" s="774"/>
      <c r="CJC3" s="706"/>
      <c r="CJD3" s="774"/>
      <c r="CJE3" s="774"/>
      <c r="CJF3" s="774"/>
      <c r="CJG3" s="774"/>
      <c r="CJH3" s="706"/>
      <c r="CJI3" s="774"/>
      <c r="CJJ3" s="774"/>
      <c r="CJK3" s="774"/>
      <c r="CJL3" s="774"/>
      <c r="CJM3" s="706"/>
      <c r="CJN3" s="774"/>
      <c r="CJO3" s="774"/>
      <c r="CJP3" s="774"/>
      <c r="CJQ3" s="774"/>
      <c r="CJR3" s="706"/>
      <c r="CJS3" s="774"/>
      <c r="CJT3" s="774"/>
      <c r="CJU3" s="774"/>
      <c r="CJV3" s="774"/>
      <c r="CJW3" s="706"/>
      <c r="CJX3" s="774"/>
      <c r="CJY3" s="774"/>
      <c r="CJZ3" s="774"/>
      <c r="CKA3" s="774"/>
      <c r="CKB3" s="706"/>
      <c r="CKC3" s="774"/>
      <c r="CKD3" s="774"/>
      <c r="CKE3" s="774"/>
      <c r="CKF3" s="774"/>
      <c r="CKG3" s="706"/>
      <c r="CKH3" s="774"/>
      <c r="CKI3" s="774"/>
      <c r="CKJ3" s="774"/>
      <c r="CKK3" s="774"/>
      <c r="CKL3" s="706"/>
      <c r="CKM3" s="774"/>
      <c r="CKN3" s="774"/>
      <c r="CKO3" s="774"/>
      <c r="CKP3" s="774"/>
      <c r="CKQ3" s="706"/>
      <c r="CKR3" s="774"/>
      <c r="CKS3" s="774"/>
      <c r="CKT3" s="774"/>
      <c r="CKU3" s="774"/>
      <c r="CKV3" s="706"/>
      <c r="CKW3" s="774"/>
      <c r="CKX3" s="774"/>
      <c r="CKY3" s="774"/>
      <c r="CKZ3" s="774"/>
      <c r="CLA3" s="706"/>
      <c r="CLB3" s="774"/>
      <c r="CLC3" s="774"/>
      <c r="CLD3" s="774"/>
      <c r="CLE3" s="774"/>
      <c r="CLF3" s="706"/>
      <c r="CLG3" s="774"/>
      <c r="CLH3" s="774"/>
      <c r="CLI3" s="774"/>
      <c r="CLJ3" s="774"/>
      <c r="CLK3" s="706"/>
      <c r="CLL3" s="774"/>
      <c r="CLM3" s="774"/>
      <c r="CLN3" s="774"/>
      <c r="CLO3" s="774"/>
      <c r="CLP3" s="706"/>
      <c r="CLQ3" s="774"/>
      <c r="CLR3" s="774"/>
      <c r="CLS3" s="774"/>
      <c r="CLT3" s="774"/>
      <c r="CLU3" s="706"/>
      <c r="CLV3" s="774"/>
      <c r="CLW3" s="774"/>
      <c r="CLX3" s="774"/>
      <c r="CLY3" s="774"/>
      <c r="CLZ3" s="706"/>
      <c r="CMA3" s="774"/>
      <c r="CMB3" s="774"/>
      <c r="CMC3" s="774"/>
      <c r="CMD3" s="774"/>
      <c r="CME3" s="706"/>
      <c r="CMF3" s="774"/>
      <c r="CMG3" s="774"/>
      <c r="CMH3" s="774"/>
      <c r="CMI3" s="774"/>
      <c r="CMJ3" s="706"/>
      <c r="CMK3" s="774"/>
      <c r="CML3" s="774"/>
      <c r="CMM3" s="774"/>
      <c r="CMN3" s="774"/>
      <c r="CMO3" s="706"/>
      <c r="CMP3" s="774"/>
      <c r="CMQ3" s="774"/>
      <c r="CMR3" s="774"/>
      <c r="CMS3" s="774"/>
      <c r="CMT3" s="706"/>
      <c r="CMU3" s="774"/>
      <c r="CMV3" s="774"/>
      <c r="CMW3" s="774"/>
      <c r="CMX3" s="774"/>
      <c r="CMY3" s="706"/>
      <c r="CMZ3" s="774"/>
      <c r="CNA3" s="774"/>
      <c r="CNB3" s="774"/>
      <c r="CNC3" s="774"/>
      <c r="CND3" s="706"/>
      <c r="CNE3" s="774"/>
      <c r="CNF3" s="774"/>
      <c r="CNG3" s="774"/>
      <c r="CNH3" s="774"/>
      <c r="CNI3" s="706"/>
      <c r="CNJ3" s="774"/>
      <c r="CNK3" s="774"/>
      <c r="CNL3" s="774"/>
      <c r="CNM3" s="774"/>
      <c r="CNN3" s="706"/>
      <c r="CNO3" s="774"/>
      <c r="CNP3" s="774"/>
      <c r="CNQ3" s="774"/>
      <c r="CNR3" s="774"/>
      <c r="CNS3" s="706"/>
      <c r="CNT3" s="774"/>
      <c r="CNU3" s="774"/>
      <c r="CNV3" s="774"/>
      <c r="CNW3" s="774"/>
      <c r="CNX3" s="706"/>
      <c r="CNY3" s="774"/>
      <c r="CNZ3" s="774"/>
      <c r="COA3" s="774"/>
      <c r="COB3" s="774"/>
      <c r="COC3" s="706"/>
      <c r="COD3" s="774"/>
      <c r="COE3" s="774"/>
      <c r="COF3" s="774"/>
      <c r="COG3" s="774"/>
      <c r="COH3" s="706"/>
      <c r="COI3" s="774"/>
      <c r="COJ3" s="774"/>
      <c r="COK3" s="774"/>
      <c r="COL3" s="774"/>
      <c r="COM3" s="706"/>
      <c r="CON3" s="774"/>
      <c r="COO3" s="774"/>
      <c r="COP3" s="774"/>
      <c r="COQ3" s="774"/>
      <c r="COR3" s="706"/>
      <c r="COS3" s="774"/>
      <c r="COT3" s="774"/>
      <c r="COU3" s="774"/>
      <c r="COV3" s="774"/>
      <c r="COW3" s="706"/>
      <c r="COX3" s="774"/>
      <c r="COY3" s="774"/>
      <c r="COZ3" s="774"/>
      <c r="CPA3" s="774"/>
      <c r="CPB3" s="706"/>
      <c r="CPC3" s="774"/>
      <c r="CPD3" s="774"/>
      <c r="CPE3" s="774"/>
      <c r="CPF3" s="774"/>
      <c r="CPG3" s="706"/>
      <c r="CPH3" s="774"/>
      <c r="CPI3" s="774"/>
      <c r="CPJ3" s="774"/>
      <c r="CPK3" s="774"/>
      <c r="CPL3" s="706"/>
      <c r="CPM3" s="774"/>
      <c r="CPN3" s="774"/>
      <c r="CPO3" s="774"/>
      <c r="CPP3" s="774"/>
      <c r="CPQ3" s="706"/>
      <c r="CPR3" s="774"/>
      <c r="CPS3" s="774"/>
      <c r="CPT3" s="774"/>
      <c r="CPU3" s="774"/>
      <c r="CPV3" s="706"/>
      <c r="CPW3" s="774"/>
      <c r="CPX3" s="774"/>
      <c r="CPY3" s="774"/>
      <c r="CPZ3" s="774"/>
      <c r="CQA3" s="706"/>
      <c r="CQB3" s="774"/>
      <c r="CQC3" s="774"/>
      <c r="CQD3" s="774"/>
      <c r="CQE3" s="774"/>
      <c r="CQF3" s="706"/>
      <c r="CQG3" s="774"/>
      <c r="CQH3" s="774"/>
      <c r="CQI3" s="774"/>
      <c r="CQJ3" s="774"/>
      <c r="CQK3" s="706"/>
      <c r="CQL3" s="774"/>
      <c r="CQM3" s="774"/>
      <c r="CQN3" s="774"/>
      <c r="CQO3" s="774"/>
      <c r="CQP3" s="706"/>
      <c r="CQQ3" s="774"/>
      <c r="CQR3" s="774"/>
      <c r="CQS3" s="774"/>
      <c r="CQT3" s="774"/>
      <c r="CQU3" s="706"/>
      <c r="CQV3" s="774"/>
      <c r="CQW3" s="774"/>
      <c r="CQX3" s="774"/>
      <c r="CQY3" s="774"/>
      <c r="CQZ3" s="706"/>
      <c r="CRA3" s="774"/>
      <c r="CRB3" s="774"/>
      <c r="CRC3" s="774"/>
      <c r="CRD3" s="774"/>
      <c r="CRE3" s="706"/>
      <c r="CRF3" s="774"/>
      <c r="CRG3" s="774"/>
      <c r="CRH3" s="774"/>
      <c r="CRI3" s="774"/>
      <c r="CRJ3" s="706"/>
      <c r="CRK3" s="774"/>
      <c r="CRL3" s="774"/>
      <c r="CRM3" s="774"/>
      <c r="CRN3" s="774"/>
      <c r="CRO3" s="706"/>
      <c r="CRP3" s="774"/>
      <c r="CRQ3" s="774"/>
      <c r="CRR3" s="774"/>
      <c r="CRS3" s="774"/>
      <c r="CRT3" s="706"/>
      <c r="CRU3" s="774"/>
      <c r="CRV3" s="774"/>
      <c r="CRW3" s="774"/>
      <c r="CRX3" s="774"/>
      <c r="CRY3" s="706"/>
      <c r="CRZ3" s="774"/>
      <c r="CSA3" s="774"/>
      <c r="CSB3" s="774"/>
      <c r="CSC3" s="774"/>
      <c r="CSD3" s="706"/>
      <c r="CSE3" s="774"/>
      <c r="CSF3" s="774"/>
      <c r="CSG3" s="774"/>
      <c r="CSH3" s="774"/>
      <c r="CSI3" s="706"/>
      <c r="CSJ3" s="774"/>
      <c r="CSK3" s="774"/>
      <c r="CSL3" s="774"/>
      <c r="CSM3" s="774"/>
      <c r="CSN3" s="706"/>
      <c r="CSO3" s="774"/>
      <c r="CSP3" s="774"/>
      <c r="CSQ3" s="774"/>
      <c r="CSR3" s="774"/>
      <c r="CSS3" s="706"/>
      <c r="CST3" s="774"/>
      <c r="CSU3" s="774"/>
      <c r="CSV3" s="774"/>
      <c r="CSW3" s="774"/>
      <c r="CSX3" s="706"/>
      <c r="CSY3" s="774"/>
      <c r="CSZ3" s="774"/>
      <c r="CTA3" s="774"/>
      <c r="CTB3" s="774"/>
      <c r="CTC3" s="706"/>
      <c r="CTD3" s="774"/>
      <c r="CTE3" s="774"/>
      <c r="CTF3" s="774"/>
      <c r="CTG3" s="774"/>
      <c r="CTH3" s="706"/>
      <c r="CTI3" s="774"/>
      <c r="CTJ3" s="774"/>
      <c r="CTK3" s="774"/>
      <c r="CTL3" s="774"/>
      <c r="CTM3" s="706"/>
      <c r="CTN3" s="774"/>
      <c r="CTO3" s="774"/>
      <c r="CTP3" s="774"/>
      <c r="CTQ3" s="774"/>
      <c r="CTR3" s="706"/>
      <c r="CTS3" s="774"/>
      <c r="CTT3" s="774"/>
      <c r="CTU3" s="774"/>
      <c r="CTV3" s="774"/>
      <c r="CTW3" s="706"/>
      <c r="CTX3" s="774"/>
      <c r="CTY3" s="774"/>
      <c r="CTZ3" s="774"/>
      <c r="CUA3" s="774"/>
      <c r="CUB3" s="706"/>
      <c r="CUC3" s="774"/>
      <c r="CUD3" s="774"/>
      <c r="CUE3" s="774"/>
      <c r="CUF3" s="774"/>
      <c r="CUG3" s="706"/>
      <c r="CUH3" s="774"/>
      <c r="CUI3" s="774"/>
      <c r="CUJ3" s="774"/>
      <c r="CUK3" s="774"/>
      <c r="CUL3" s="706"/>
      <c r="CUM3" s="774"/>
      <c r="CUN3" s="774"/>
      <c r="CUO3" s="774"/>
      <c r="CUP3" s="774"/>
      <c r="CUQ3" s="706"/>
      <c r="CUR3" s="774"/>
      <c r="CUS3" s="774"/>
      <c r="CUT3" s="774"/>
      <c r="CUU3" s="774"/>
      <c r="CUV3" s="706"/>
      <c r="CUW3" s="774"/>
      <c r="CUX3" s="774"/>
      <c r="CUY3" s="774"/>
      <c r="CUZ3" s="774"/>
      <c r="CVA3" s="706"/>
      <c r="CVB3" s="774"/>
      <c r="CVC3" s="774"/>
      <c r="CVD3" s="774"/>
      <c r="CVE3" s="774"/>
      <c r="CVF3" s="706"/>
      <c r="CVG3" s="774"/>
      <c r="CVH3" s="774"/>
      <c r="CVI3" s="774"/>
      <c r="CVJ3" s="774"/>
      <c r="CVK3" s="706"/>
      <c r="CVL3" s="774"/>
      <c r="CVM3" s="774"/>
      <c r="CVN3" s="774"/>
      <c r="CVO3" s="774"/>
      <c r="CVP3" s="706"/>
      <c r="CVQ3" s="774"/>
      <c r="CVR3" s="774"/>
      <c r="CVS3" s="774"/>
      <c r="CVT3" s="774"/>
      <c r="CVU3" s="706"/>
      <c r="CVV3" s="774"/>
      <c r="CVW3" s="774"/>
      <c r="CVX3" s="774"/>
      <c r="CVY3" s="774"/>
      <c r="CVZ3" s="706"/>
      <c r="CWA3" s="774"/>
      <c r="CWB3" s="774"/>
      <c r="CWC3" s="774"/>
      <c r="CWD3" s="774"/>
      <c r="CWE3" s="706"/>
      <c r="CWF3" s="774"/>
      <c r="CWG3" s="774"/>
      <c r="CWH3" s="774"/>
      <c r="CWI3" s="774"/>
      <c r="CWJ3" s="706"/>
      <c r="CWK3" s="774"/>
      <c r="CWL3" s="774"/>
      <c r="CWM3" s="774"/>
      <c r="CWN3" s="774"/>
      <c r="CWO3" s="706"/>
      <c r="CWP3" s="774"/>
      <c r="CWQ3" s="774"/>
      <c r="CWR3" s="774"/>
      <c r="CWS3" s="774"/>
      <c r="CWT3" s="706"/>
      <c r="CWU3" s="774"/>
      <c r="CWV3" s="774"/>
      <c r="CWW3" s="774"/>
      <c r="CWX3" s="774"/>
      <c r="CWY3" s="706"/>
      <c r="CWZ3" s="774"/>
      <c r="CXA3" s="774"/>
      <c r="CXB3" s="774"/>
      <c r="CXC3" s="774"/>
      <c r="CXD3" s="706"/>
      <c r="CXE3" s="774"/>
      <c r="CXF3" s="774"/>
      <c r="CXG3" s="774"/>
      <c r="CXH3" s="774"/>
      <c r="CXI3" s="706"/>
      <c r="CXJ3" s="774"/>
      <c r="CXK3" s="774"/>
      <c r="CXL3" s="774"/>
      <c r="CXM3" s="774"/>
      <c r="CXN3" s="706"/>
      <c r="CXO3" s="774"/>
      <c r="CXP3" s="774"/>
      <c r="CXQ3" s="774"/>
      <c r="CXR3" s="774"/>
      <c r="CXS3" s="706"/>
      <c r="CXT3" s="774"/>
      <c r="CXU3" s="774"/>
      <c r="CXV3" s="774"/>
      <c r="CXW3" s="774"/>
      <c r="CXX3" s="706"/>
      <c r="CXY3" s="774"/>
      <c r="CXZ3" s="774"/>
      <c r="CYA3" s="774"/>
      <c r="CYB3" s="774"/>
      <c r="CYC3" s="706"/>
      <c r="CYD3" s="774"/>
      <c r="CYE3" s="774"/>
      <c r="CYF3" s="774"/>
      <c r="CYG3" s="774"/>
      <c r="CYH3" s="706"/>
      <c r="CYI3" s="774"/>
      <c r="CYJ3" s="774"/>
      <c r="CYK3" s="774"/>
      <c r="CYL3" s="774"/>
      <c r="CYM3" s="706"/>
      <c r="CYN3" s="774"/>
      <c r="CYO3" s="774"/>
      <c r="CYP3" s="774"/>
      <c r="CYQ3" s="774"/>
      <c r="CYR3" s="706"/>
      <c r="CYS3" s="774"/>
      <c r="CYT3" s="774"/>
      <c r="CYU3" s="774"/>
      <c r="CYV3" s="774"/>
      <c r="CYW3" s="706"/>
      <c r="CYX3" s="774"/>
      <c r="CYY3" s="774"/>
      <c r="CYZ3" s="774"/>
      <c r="CZA3" s="774"/>
      <c r="CZB3" s="706"/>
      <c r="CZC3" s="774"/>
      <c r="CZD3" s="774"/>
      <c r="CZE3" s="774"/>
      <c r="CZF3" s="774"/>
      <c r="CZG3" s="706"/>
      <c r="CZH3" s="774"/>
      <c r="CZI3" s="774"/>
      <c r="CZJ3" s="774"/>
      <c r="CZK3" s="774"/>
      <c r="CZL3" s="706"/>
      <c r="CZM3" s="774"/>
      <c r="CZN3" s="774"/>
      <c r="CZO3" s="774"/>
      <c r="CZP3" s="774"/>
      <c r="CZQ3" s="706"/>
      <c r="CZR3" s="774"/>
      <c r="CZS3" s="774"/>
      <c r="CZT3" s="774"/>
      <c r="CZU3" s="774"/>
      <c r="CZV3" s="706"/>
      <c r="CZW3" s="774"/>
      <c r="CZX3" s="774"/>
      <c r="CZY3" s="774"/>
      <c r="CZZ3" s="774"/>
      <c r="DAA3" s="706"/>
      <c r="DAB3" s="774"/>
      <c r="DAC3" s="774"/>
      <c r="DAD3" s="774"/>
      <c r="DAE3" s="774"/>
      <c r="DAF3" s="706"/>
      <c r="DAG3" s="774"/>
      <c r="DAH3" s="774"/>
      <c r="DAI3" s="774"/>
      <c r="DAJ3" s="774"/>
      <c r="DAK3" s="706"/>
      <c r="DAL3" s="774"/>
      <c r="DAM3" s="774"/>
      <c r="DAN3" s="774"/>
      <c r="DAO3" s="774"/>
      <c r="DAP3" s="706"/>
      <c r="DAQ3" s="774"/>
      <c r="DAR3" s="774"/>
      <c r="DAS3" s="774"/>
      <c r="DAT3" s="774"/>
      <c r="DAU3" s="706"/>
      <c r="DAV3" s="774"/>
      <c r="DAW3" s="774"/>
      <c r="DAX3" s="774"/>
      <c r="DAY3" s="774"/>
      <c r="DAZ3" s="706"/>
      <c r="DBA3" s="774"/>
      <c r="DBB3" s="774"/>
      <c r="DBC3" s="774"/>
      <c r="DBD3" s="774"/>
      <c r="DBE3" s="706"/>
      <c r="DBF3" s="774"/>
      <c r="DBG3" s="774"/>
      <c r="DBH3" s="774"/>
      <c r="DBI3" s="774"/>
      <c r="DBJ3" s="706"/>
      <c r="DBK3" s="774"/>
      <c r="DBL3" s="774"/>
      <c r="DBM3" s="774"/>
      <c r="DBN3" s="774"/>
      <c r="DBO3" s="706"/>
      <c r="DBP3" s="774"/>
      <c r="DBQ3" s="774"/>
      <c r="DBR3" s="774"/>
      <c r="DBS3" s="774"/>
      <c r="DBT3" s="706"/>
      <c r="DBU3" s="774"/>
      <c r="DBV3" s="774"/>
      <c r="DBW3" s="774"/>
      <c r="DBX3" s="774"/>
      <c r="DBY3" s="706"/>
      <c r="DBZ3" s="774"/>
      <c r="DCA3" s="774"/>
      <c r="DCB3" s="774"/>
      <c r="DCC3" s="774"/>
      <c r="DCD3" s="706"/>
      <c r="DCE3" s="774"/>
      <c r="DCF3" s="774"/>
      <c r="DCG3" s="774"/>
      <c r="DCH3" s="774"/>
      <c r="DCI3" s="706"/>
      <c r="DCJ3" s="774"/>
      <c r="DCK3" s="774"/>
      <c r="DCL3" s="774"/>
      <c r="DCM3" s="774"/>
      <c r="DCN3" s="706"/>
      <c r="DCO3" s="774"/>
      <c r="DCP3" s="774"/>
      <c r="DCQ3" s="774"/>
      <c r="DCR3" s="774"/>
      <c r="DCS3" s="706"/>
      <c r="DCT3" s="774"/>
      <c r="DCU3" s="774"/>
      <c r="DCV3" s="774"/>
      <c r="DCW3" s="774"/>
      <c r="DCX3" s="706"/>
      <c r="DCY3" s="774"/>
      <c r="DCZ3" s="774"/>
      <c r="DDA3" s="774"/>
      <c r="DDB3" s="774"/>
      <c r="DDC3" s="706"/>
      <c r="DDD3" s="774"/>
      <c r="DDE3" s="774"/>
      <c r="DDF3" s="774"/>
      <c r="DDG3" s="774"/>
      <c r="DDH3" s="706"/>
      <c r="DDI3" s="774"/>
      <c r="DDJ3" s="774"/>
      <c r="DDK3" s="774"/>
      <c r="DDL3" s="774"/>
      <c r="DDM3" s="706"/>
      <c r="DDN3" s="774"/>
      <c r="DDO3" s="774"/>
      <c r="DDP3" s="774"/>
      <c r="DDQ3" s="774"/>
      <c r="DDR3" s="706"/>
      <c r="DDS3" s="774"/>
      <c r="DDT3" s="774"/>
      <c r="DDU3" s="774"/>
      <c r="DDV3" s="774"/>
      <c r="DDW3" s="706"/>
      <c r="DDX3" s="774"/>
      <c r="DDY3" s="774"/>
      <c r="DDZ3" s="774"/>
      <c r="DEA3" s="774"/>
      <c r="DEB3" s="706"/>
      <c r="DEC3" s="774"/>
      <c r="DED3" s="774"/>
      <c r="DEE3" s="774"/>
      <c r="DEF3" s="774"/>
      <c r="DEG3" s="706"/>
      <c r="DEH3" s="774"/>
      <c r="DEI3" s="774"/>
      <c r="DEJ3" s="774"/>
      <c r="DEK3" s="774"/>
      <c r="DEL3" s="706"/>
      <c r="DEM3" s="774"/>
      <c r="DEN3" s="774"/>
      <c r="DEO3" s="774"/>
      <c r="DEP3" s="774"/>
      <c r="DEQ3" s="706"/>
      <c r="DER3" s="774"/>
      <c r="DES3" s="774"/>
      <c r="DET3" s="774"/>
      <c r="DEU3" s="774"/>
      <c r="DEV3" s="706"/>
      <c r="DEW3" s="774"/>
      <c r="DEX3" s="774"/>
      <c r="DEY3" s="774"/>
      <c r="DEZ3" s="774"/>
      <c r="DFA3" s="706"/>
      <c r="DFB3" s="774"/>
      <c r="DFC3" s="774"/>
      <c r="DFD3" s="774"/>
      <c r="DFE3" s="774"/>
      <c r="DFF3" s="706"/>
      <c r="DFG3" s="774"/>
      <c r="DFH3" s="774"/>
      <c r="DFI3" s="774"/>
      <c r="DFJ3" s="774"/>
      <c r="DFK3" s="706"/>
      <c r="DFL3" s="774"/>
      <c r="DFM3" s="774"/>
      <c r="DFN3" s="774"/>
      <c r="DFO3" s="774"/>
      <c r="DFP3" s="706"/>
      <c r="DFQ3" s="774"/>
      <c r="DFR3" s="774"/>
      <c r="DFS3" s="774"/>
      <c r="DFT3" s="774"/>
      <c r="DFU3" s="706"/>
      <c r="DFV3" s="774"/>
      <c r="DFW3" s="774"/>
      <c r="DFX3" s="774"/>
      <c r="DFY3" s="774"/>
      <c r="DFZ3" s="706"/>
      <c r="DGA3" s="774"/>
      <c r="DGB3" s="774"/>
      <c r="DGC3" s="774"/>
      <c r="DGD3" s="774"/>
      <c r="DGE3" s="706"/>
      <c r="DGF3" s="774"/>
      <c r="DGG3" s="774"/>
      <c r="DGH3" s="774"/>
      <c r="DGI3" s="774"/>
      <c r="DGJ3" s="706"/>
      <c r="DGK3" s="774"/>
      <c r="DGL3" s="774"/>
      <c r="DGM3" s="774"/>
      <c r="DGN3" s="774"/>
      <c r="DGO3" s="706"/>
      <c r="DGP3" s="774"/>
      <c r="DGQ3" s="774"/>
      <c r="DGR3" s="774"/>
      <c r="DGS3" s="774"/>
      <c r="DGT3" s="706"/>
      <c r="DGU3" s="774"/>
      <c r="DGV3" s="774"/>
      <c r="DGW3" s="774"/>
      <c r="DGX3" s="774"/>
      <c r="DGY3" s="706"/>
      <c r="DGZ3" s="774"/>
      <c r="DHA3" s="774"/>
      <c r="DHB3" s="774"/>
      <c r="DHC3" s="774"/>
      <c r="DHD3" s="706"/>
      <c r="DHE3" s="774"/>
      <c r="DHF3" s="774"/>
      <c r="DHG3" s="774"/>
      <c r="DHH3" s="774"/>
      <c r="DHI3" s="706"/>
      <c r="DHJ3" s="774"/>
      <c r="DHK3" s="774"/>
      <c r="DHL3" s="774"/>
      <c r="DHM3" s="774"/>
      <c r="DHN3" s="706"/>
      <c r="DHO3" s="774"/>
      <c r="DHP3" s="774"/>
      <c r="DHQ3" s="774"/>
      <c r="DHR3" s="774"/>
      <c r="DHS3" s="706"/>
      <c r="DHT3" s="774"/>
      <c r="DHU3" s="774"/>
      <c r="DHV3" s="774"/>
      <c r="DHW3" s="774"/>
      <c r="DHX3" s="706"/>
      <c r="DHY3" s="774"/>
      <c r="DHZ3" s="774"/>
      <c r="DIA3" s="774"/>
      <c r="DIB3" s="774"/>
      <c r="DIC3" s="706"/>
      <c r="DID3" s="774"/>
      <c r="DIE3" s="774"/>
      <c r="DIF3" s="774"/>
      <c r="DIG3" s="774"/>
      <c r="DIH3" s="706"/>
      <c r="DII3" s="774"/>
      <c r="DIJ3" s="774"/>
      <c r="DIK3" s="774"/>
      <c r="DIL3" s="774"/>
      <c r="DIM3" s="706"/>
      <c r="DIN3" s="774"/>
      <c r="DIO3" s="774"/>
      <c r="DIP3" s="774"/>
      <c r="DIQ3" s="774"/>
      <c r="DIR3" s="706"/>
      <c r="DIS3" s="774"/>
      <c r="DIT3" s="774"/>
      <c r="DIU3" s="774"/>
      <c r="DIV3" s="774"/>
      <c r="DIW3" s="706"/>
      <c r="DIX3" s="774"/>
      <c r="DIY3" s="774"/>
      <c r="DIZ3" s="774"/>
      <c r="DJA3" s="774"/>
      <c r="DJB3" s="706"/>
      <c r="DJC3" s="774"/>
      <c r="DJD3" s="774"/>
      <c r="DJE3" s="774"/>
      <c r="DJF3" s="774"/>
      <c r="DJG3" s="706"/>
      <c r="DJH3" s="774"/>
      <c r="DJI3" s="774"/>
      <c r="DJJ3" s="774"/>
      <c r="DJK3" s="774"/>
      <c r="DJL3" s="706"/>
      <c r="DJM3" s="774"/>
      <c r="DJN3" s="774"/>
      <c r="DJO3" s="774"/>
      <c r="DJP3" s="774"/>
      <c r="DJQ3" s="706"/>
      <c r="DJR3" s="774"/>
      <c r="DJS3" s="774"/>
      <c r="DJT3" s="774"/>
      <c r="DJU3" s="774"/>
      <c r="DJV3" s="706"/>
      <c r="DJW3" s="774"/>
      <c r="DJX3" s="774"/>
      <c r="DJY3" s="774"/>
      <c r="DJZ3" s="774"/>
      <c r="DKA3" s="706"/>
      <c r="DKB3" s="774"/>
      <c r="DKC3" s="774"/>
      <c r="DKD3" s="774"/>
      <c r="DKE3" s="774"/>
      <c r="DKF3" s="706"/>
      <c r="DKG3" s="774"/>
      <c r="DKH3" s="774"/>
      <c r="DKI3" s="774"/>
      <c r="DKJ3" s="774"/>
      <c r="DKK3" s="706"/>
      <c r="DKL3" s="774"/>
      <c r="DKM3" s="774"/>
      <c r="DKN3" s="774"/>
      <c r="DKO3" s="774"/>
      <c r="DKP3" s="706"/>
      <c r="DKQ3" s="774"/>
      <c r="DKR3" s="774"/>
      <c r="DKS3" s="774"/>
      <c r="DKT3" s="774"/>
      <c r="DKU3" s="706"/>
      <c r="DKV3" s="774"/>
      <c r="DKW3" s="774"/>
      <c r="DKX3" s="774"/>
      <c r="DKY3" s="774"/>
      <c r="DKZ3" s="706"/>
      <c r="DLA3" s="774"/>
      <c r="DLB3" s="774"/>
      <c r="DLC3" s="774"/>
      <c r="DLD3" s="774"/>
      <c r="DLE3" s="706"/>
      <c r="DLF3" s="774"/>
      <c r="DLG3" s="774"/>
      <c r="DLH3" s="774"/>
      <c r="DLI3" s="774"/>
      <c r="DLJ3" s="706"/>
      <c r="DLK3" s="774"/>
      <c r="DLL3" s="774"/>
      <c r="DLM3" s="774"/>
      <c r="DLN3" s="774"/>
      <c r="DLO3" s="706"/>
      <c r="DLP3" s="774"/>
      <c r="DLQ3" s="774"/>
      <c r="DLR3" s="774"/>
      <c r="DLS3" s="774"/>
      <c r="DLT3" s="706"/>
      <c r="DLU3" s="774"/>
      <c r="DLV3" s="774"/>
      <c r="DLW3" s="774"/>
      <c r="DLX3" s="774"/>
      <c r="DLY3" s="706"/>
      <c r="DLZ3" s="774"/>
      <c r="DMA3" s="774"/>
      <c r="DMB3" s="774"/>
      <c r="DMC3" s="774"/>
      <c r="DMD3" s="706"/>
      <c r="DME3" s="774"/>
      <c r="DMF3" s="774"/>
      <c r="DMG3" s="774"/>
      <c r="DMH3" s="774"/>
      <c r="DMI3" s="706"/>
      <c r="DMJ3" s="774"/>
      <c r="DMK3" s="774"/>
      <c r="DML3" s="774"/>
      <c r="DMM3" s="774"/>
      <c r="DMN3" s="706"/>
      <c r="DMO3" s="774"/>
      <c r="DMP3" s="774"/>
      <c r="DMQ3" s="774"/>
      <c r="DMR3" s="774"/>
      <c r="DMS3" s="706"/>
      <c r="DMT3" s="774"/>
      <c r="DMU3" s="774"/>
      <c r="DMV3" s="774"/>
      <c r="DMW3" s="774"/>
      <c r="DMX3" s="706"/>
      <c r="DMY3" s="774"/>
      <c r="DMZ3" s="774"/>
      <c r="DNA3" s="774"/>
      <c r="DNB3" s="774"/>
      <c r="DNC3" s="706"/>
      <c r="DND3" s="774"/>
      <c r="DNE3" s="774"/>
      <c r="DNF3" s="774"/>
      <c r="DNG3" s="774"/>
      <c r="DNH3" s="706"/>
      <c r="DNI3" s="774"/>
      <c r="DNJ3" s="774"/>
      <c r="DNK3" s="774"/>
      <c r="DNL3" s="774"/>
      <c r="DNM3" s="706"/>
      <c r="DNN3" s="774"/>
      <c r="DNO3" s="774"/>
      <c r="DNP3" s="774"/>
      <c r="DNQ3" s="774"/>
      <c r="DNR3" s="706"/>
      <c r="DNS3" s="774"/>
      <c r="DNT3" s="774"/>
      <c r="DNU3" s="774"/>
      <c r="DNV3" s="774"/>
      <c r="DNW3" s="706"/>
      <c r="DNX3" s="774"/>
      <c r="DNY3" s="774"/>
      <c r="DNZ3" s="774"/>
      <c r="DOA3" s="774"/>
      <c r="DOB3" s="706"/>
      <c r="DOC3" s="774"/>
      <c r="DOD3" s="774"/>
      <c r="DOE3" s="774"/>
      <c r="DOF3" s="774"/>
      <c r="DOG3" s="706"/>
      <c r="DOH3" s="774"/>
      <c r="DOI3" s="774"/>
      <c r="DOJ3" s="774"/>
      <c r="DOK3" s="774"/>
      <c r="DOL3" s="706"/>
      <c r="DOM3" s="774"/>
      <c r="DON3" s="774"/>
      <c r="DOO3" s="774"/>
      <c r="DOP3" s="774"/>
      <c r="DOQ3" s="706"/>
      <c r="DOR3" s="774"/>
      <c r="DOS3" s="774"/>
      <c r="DOT3" s="774"/>
      <c r="DOU3" s="774"/>
      <c r="DOV3" s="706"/>
      <c r="DOW3" s="774"/>
      <c r="DOX3" s="774"/>
      <c r="DOY3" s="774"/>
      <c r="DOZ3" s="774"/>
      <c r="DPA3" s="706"/>
      <c r="DPB3" s="774"/>
      <c r="DPC3" s="774"/>
      <c r="DPD3" s="774"/>
      <c r="DPE3" s="774"/>
      <c r="DPF3" s="706"/>
      <c r="DPG3" s="774"/>
      <c r="DPH3" s="774"/>
      <c r="DPI3" s="774"/>
      <c r="DPJ3" s="774"/>
      <c r="DPK3" s="706"/>
      <c r="DPL3" s="774"/>
      <c r="DPM3" s="774"/>
      <c r="DPN3" s="774"/>
      <c r="DPO3" s="774"/>
      <c r="DPP3" s="706"/>
      <c r="DPQ3" s="774"/>
      <c r="DPR3" s="774"/>
      <c r="DPS3" s="774"/>
      <c r="DPT3" s="774"/>
      <c r="DPU3" s="706"/>
      <c r="DPV3" s="774"/>
      <c r="DPW3" s="774"/>
      <c r="DPX3" s="774"/>
      <c r="DPY3" s="774"/>
      <c r="DPZ3" s="706"/>
      <c r="DQA3" s="774"/>
      <c r="DQB3" s="774"/>
      <c r="DQC3" s="774"/>
      <c r="DQD3" s="774"/>
      <c r="DQE3" s="706"/>
      <c r="DQF3" s="774"/>
      <c r="DQG3" s="774"/>
      <c r="DQH3" s="774"/>
      <c r="DQI3" s="774"/>
      <c r="DQJ3" s="706"/>
      <c r="DQK3" s="774"/>
      <c r="DQL3" s="774"/>
      <c r="DQM3" s="774"/>
      <c r="DQN3" s="774"/>
      <c r="DQO3" s="706"/>
      <c r="DQP3" s="774"/>
      <c r="DQQ3" s="774"/>
      <c r="DQR3" s="774"/>
      <c r="DQS3" s="774"/>
      <c r="DQT3" s="706"/>
      <c r="DQU3" s="774"/>
      <c r="DQV3" s="774"/>
      <c r="DQW3" s="774"/>
      <c r="DQX3" s="774"/>
      <c r="DQY3" s="706"/>
      <c r="DQZ3" s="774"/>
      <c r="DRA3" s="774"/>
      <c r="DRB3" s="774"/>
      <c r="DRC3" s="774"/>
      <c r="DRD3" s="706"/>
      <c r="DRE3" s="774"/>
      <c r="DRF3" s="774"/>
      <c r="DRG3" s="774"/>
      <c r="DRH3" s="774"/>
      <c r="DRI3" s="706"/>
      <c r="DRJ3" s="774"/>
      <c r="DRK3" s="774"/>
      <c r="DRL3" s="774"/>
      <c r="DRM3" s="774"/>
      <c r="DRN3" s="706"/>
      <c r="DRO3" s="774"/>
      <c r="DRP3" s="774"/>
      <c r="DRQ3" s="774"/>
      <c r="DRR3" s="774"/>
      <c r="DRS3" s="706"/>
      <c r="DRT3" s="774"/>
      <c r="DRU3" s="774"/>
      <c r="DRV3" s="774"/>
      <c r="DRW3" s="774"/>
      <c r="DRX3" s="706"/>
      <c r="DRY3" s="774"/>
      <c r="DRZ3" s="774"/>
      <c r="DSA3" s="774"/>
      <c r="DSB3" s="774"/>
      <c r="DSC3" s="706"/>
      <c r="DSD3" s="774"/>
      <c r="DSE3" s="774"/>
      <c r="DSF3" s="774"/>
      <c r="DSG3" s="774"/>
      <c r="DSH3" s="706"/>
      <c r="DSI3" s="774"/>
      <c r="DSJ3" s="774"/>
      <c r="DSK3" s="774"/>
      <c r="DSL3" s="774"/>
      <c r="DSM3" s="706"/>
      <c r="DSN3" s="774"/>
      <c r="DSO3" s="774"/>
      <c r="DSP3" s="774"/>
      <c r="DSQ3" s="774"/>
      <c r="DSR3" s="706"/>
      <c r="DSS3" s="774"/>
      <c r="DST3" s="774"/>
      <c r="DSU3" s="774"/>
      <c r="DSV3" s="774"/>
      <c r="DSW3" s="706"/>
      <c r="DSX3" s="774"/>
      <c r="DSY3" s="774"/>
      <c r="DSZ3" s="774"/>
      <c r="DTA3" s="774"/>
      <c r="DTB3" s="706"/>
      <c r="DTC3" s="774"/>
      <c r="DTD3" s="774"/>
      <c r="DTE3" s="774"/>
      <c r="DTF3" s="774"/>
      <c r="DTG3" s="706"/>
      <c r="DTH3" s="774"/>
      <c r="DTI3" s="774"/>
      <c r="DTJ3" s="774"/>
      <c r="DTK3" s="774"/>
      <c r="DTL3" s="706"/>
      <c r="DTM3" s="774"/>
      <c r="DTN3" s="774"/>
      <c r="DTO3" s="774"/>
      <c r="DTP3" s="774"/>
      <c r="DTQ3" s="706"/>
      <c r="DTR3" s="774"/>
      <c r="DTS3" s="774"/>
      <c r="DTT3" s="774"/>
      <c r="DTU3" s="774"/>
      <c r="DTV3" s="706"/>
      <c r="DTW3" s="774"/>
      <c r="DTX3" s="774"/>
      <c r="DTY3" s="774"/>
      <c r="DTZ3" s="774"/>
      <c r="DUA3" s="706"/>
      <c r="DUB3" s="774"/>
      <c r="DUC3" s="774"/>
      <c r="DUD3" s="774"/>
      <c r="DUE3" s="774"/>
      <c r="DUF3" s="706"/>
      <c r="DUG3" s="774"/>
      <c r="DUH3" s="774"/>
      <c r="DUI3" s="774"/>
      <c r="DUJ3" s="774"/>
      <c r="DUK3" s="706"/>
      <c r="DUL3" s="774"/>
      <c r="DUM3" s="774"/>
      <c r="DUN3" s="774"/>
      <c r="DUO3" s="774"/>
      <c r="DUP3" s="706"/>
      <c r="DUQ3" s="774"/>
      <c r="DUR3" s="774"/>
      <c r="DUS3" s="774"/>
      <c r="DUT3" s="774"/>
      <c r="DUU3" s="706"/>
      <c r="DUV3" s="774"/>
      <c r="DUW3" s="774"/>
      <c r="DUX3" s="774"/>
      <c r="DUY3" s="774"/>
      <c r="DUZ3" s="706"/>
      <c r="DVA3" s="774"/>
      <c r="DVB3" s="774"/>
      <c r="DVC3" s="774"/>
      <c r="DVD3" s="774"/>
      <c r="DVE3" s="706"/>
      <c r="DVF3" s="774"/>
      <c r="DVG3" s="774"/>
      <c r="DVH3" s="774"/>
      <c r="DVI3" s="774"/>
      <c r="DVJ3" s="706"/>
      <c r="DVK3" s="774"/>
      <c r="DVL3" s="774"/>
      <c r="DVM3" s="774"/>
      <c r="DVN3" s="774"/>
      <c r="DVO3" s="706"/>
      <c r="DVP3" s="774"/>
      <c r="DVQ3" s="774"/>
      <c r="DVR3" s="774"/>
      <c r="DVS3" s="774"/>
      <c r="DVT3" s="706"/>
      <c r="DVU3" s="774"/>
      <c r="DVV3" s="774"/>
      <c r="DVW3" s="774"/>
      <c r="DVX3" s="774"/>
      <c r="DVY3" s="706"/>
      <c r="DVZ3" s="774"/>
      <c r="DWA3" s="774"/>
      <c r="DWB3" s="774"/>
      <c r="DWC3" s="774"/>
      <c r="DWD3" s="706"/>
      <c r="DWE3" s="774"/>
      <c r="DWF3" s="774"/>
      <c r="DWG3" s="774"/>
      <c r="DWH3" s="774"/>
      <c r="DWI3" s="706"/>
      <c r="DWJ3" s="774"/>
      <c r="DWK3" s="774"/>
      <c r="DWL3" s="774"/>
      <c r="DWM3" s="774"/>
      <c r="DWN3" s="706"/>
      <c r="DWO3" s="774"/>
      <c r="DWP3" s="774"/>
      <c r="DWQ3" s="774"/>
      <c r="DWR3" s="774"/>
      <c r="DWS3" s="706"/>
      <c r="DWT3" s="774"/>
      <c r="DWU3" s="774"/>
      <c r="DWV3" s="774"/>
      <c r="DWW3" s="774"/>
      <c r="DWX3" s="706"/>
      <c r="DWY3" s="774"/>
      <c r="DWZ3" s="774"/>
      <c r="DXA3" s="774"/>
      <c r="DXB3" s="774"/>
      <c r="DXC3" s="706"/>
      <c r="DXD3" s="774"/>
      <c r="DXE3" s="774"/>
      <c r="DXF3" s="774"/>
      <c r="DXG3" s="774"/>
      <c r="DXH3" s="706"/>
      <c r="DXI3" s="774"/>
      <c r="DXJ3" s="774"/>
      <c r="DXK3" s="774"/>
      <c r="DXL3" s="774"/>
      <c r="DXM3" s="706"/>
      <c r="DXN3" s="774"/>
      <c r="DXO3" s="774"/>
      <c r="DXP3" s="774"/>
      <c r="DXQ3" s="774"/>
      <c r="DXR3" s="706"/>
      <c r="DXS3" s="774"/>
      <c r="DXT3" s="774"/>
      <c r="DXU3" s="774"/>
      <c r="DXV3" s="774"/>
      <c r="DXW3" s="706"/>
      <c r="DXX3" s="774"/>
      <c r="DXY3" s="774"/>
      <c r="DXZ3" s="774"/>
      <c r="DYA3" s="774"/>
      <c r="DYB3" s="706"/>
      <c r="DYC3" s="774"/>
      <c r="DYD3" s="774"/>
      <c r="DYE3" s="774"/>
      <c r="DYF3" s="774"/>
      <c r="DYG3" s="706"/>
      <c r="DYH3" s="774"/>
      <c r="DYI3" s="774"/>
      <c r="DYJ3" s="774"/>
      <c r="DYK3" s="774"/>
      <c r="DYL3" s="706"/>
      <c r="DYM3" s="774"/>
      <c r="DYN3" s="774"/>
      <c r="DYO3" s="774"/>
      <c r="DYP3" s="774"/>
      <c r="DYQ3" s="706"/>
      <c r="DYR3" s="774"/>
      <c r="DYS3" s="774"/>
      <c r="DYT3" s="774"/>
      <c r="DYU3" s="774"/>
      <c r="DYV3" s="706"/>
      <c r="DYW3" s="774"/>
      <c r="DYX3" s="774"/>
      <c r="DYY3" s="774"/>
      <c r="DYZ3" s="774"/>
      <c r="DZA3" s="706"/>
      <c r="DZB3" s="774"/>
      <c r="DZC3" s="774"/>
      <c r="DZD3" s="774"/>
      <c r="DZE3" s="774"/>
      <c r="DZF3" s="706"/>
      <c r="DZG3" s="774"/>
      <c r="DZH3" s="774"/>
      <c r="DZI3" s="774"/>
      <c r="DZJ3" s="774"/>
      <c r="DZK3" s="706"/>
      <c r="DZL3" s="774"/>
      <c r="DZM3" s="774"/>
      <c r="DZN3" s="774"/>
      <c r="DZO3" s="774"/>
      <c r="DZP3" s="706"/>
      <c r="DZQ3" s="774"/>
      <c r="DZR3" s="774"/>
      <c r="DZS3" s="774"/>
      <c r="DZT3" s="774"/>
      <c r="DZU3" s="706"/>
      <c r="DZV3" s="774"/>
      <c r="DZW3" s="774"/>
      <c r="DZX3" s="774"/>
      <c r="DZY3" s="774"/>
      <c r="DZZ3" s="706"/>
      <c r="EAA3" s="774"/>
      <c r="EAB3" s="774"/>
      <c r="EAC3" s="774"/>
      <c r="EAD3" s="774"/>
      <c r="EAE3" s="706"/>
      <c r="EAF3" s="774"/>
      <c r="EAG3" s="774"/>
      <c r="EAH3" s="774"/>
      <c r="EAI3" s="774"/>
      <c r="EAJ3" s="706"/>
      <c r="EAK3" s="774"/>
      <c r="EAL3" s="774"/>
      <c r="EAM3" s="774"/>
      <c r="EAN3" s="774"/>
      <c r="EAO3" s="706"/>
      <c r="EAP3" s="774"/>
      <c r="EAQ3" s="774"/>
      <c r="EAR3" s="774"/>
      <c r="EAS3" s="774"/>
      <c r="EAT3" s="706"/>
      <c r="EAU3" s="774"/>
      <c r="EAV3" s="774"/>
      <c r="EAW3" s="774"/>
      <c r="EAX3" s="774"/>
      <c r="EAY3" s="706"/>
      <c r="EAZ3" s="774"/>
      <c r="EBA3" s="774"/>
      <c r="EBB3" s="774"/>
      <c r="EBC3" s="774"/>
      <c r="EBD3" s="706"/>
      <c r="EBE3" s="774"/>
      <c r="EBF3" s="774"/>
      <c r="EBG3" s="774"/>
      <c r="EBH3" s="774"/>
      <c r="EBI3" s="706"/>
      <c r="EBJ3" s="774"/>
      <c r="EBK3" s="774"/>
      <c r="EBL3" s="774"/>
      <c r="EBM3" s="774"/>
      <c r="EBN3" s="706"/>
      <c r="EBO3" s="774"/>
      <c r="EBP3" s="774"/>
      <c r="EBQ3" s="774"/>
      <c r="EBR3" s="774"/>
      <c r="EBS3" s="706"/>
      <c r="EBT3" s="774"/>
      <c r="EBU3" s="774"/>
      <c r="EBV3" s="774"/>
      <c r="EBW3" s="774"/>
      <c r="EBX3" s="706"/>
      <c r="EBY3" s="774"/>
      <c r="EBZ3" s="774"/>
      <c r="ECA3" s="774"/>
      <c r="ECB3" s="774"/>
      <c r="ECC3" s="706"/>
      <c r="ECD3" s="774"/>
      <c r="ECE3" s="774"/>
      <c r="ECF3" s="774"/>
      <c r="ECG3" s="774"/>
      <c r="ECH3" s="706"/>
      <c r="ECI3" s="774"/>
      <c r="ECJ3" s="774"/>
      <c r="ECK3" s="774"/>
      <c r="ECL3" s="774"/>
      <c r="ECM3" s="706"/>
      <c r="ECN3" s="774"/>
      <c r="ECO3" s="774"/>
      <c r="ECP3" s="774"/>
      <c r="ECQ3" s="774"/>
      <c r="ECR3" s="706"/>
      <c r="ECS3" s="774"/>
      <c r="ECT3" s="774"/>
      <c r="ECU3" s="774"/>
      <c r="ECV3" s="774"/>
      <c r="ECW3" s="706"/>
      <c r="ECX3" s="774"/>
      <c r="ECY3" s="774"/>
      <c r="ECZ3" s="774"/>
      <c r="EDA3" s="774"/>
      <c r="EDB3" s="706"/>
      <c r="EDC3" s="774"/>
      <c r="EDD3" s="774"/>
      <c r="EDE3" s="774"/>
      <c r="EDF3" s="774"/>
      <c r="EDG3" s="706"/>
      <c r="EDH3" s="774"/>
      <c r="EDI3" s="774"/>
      <c r="EDJ3" s="774"/>
      <c r="EDK3" s="774"/>
      <c r="EDL3" s="706"/>
      <c r="EDM3" s="774"/>
      <c r="EDN3" s="774"/>
      <c r="EDO3" s="774"/>
      <c r="EDP3" s="774"/>
      <c r="EDQ3" s="706"/>
      <c r="EDR3" s="774"/>
      <c r="EDS3" s="774"/>
      <c r="EDT3" s="774"/>
      <c r="EDU3" s="774"/>
      <c r="EDV3" s="706"/>
      <c r="EDW3" s="774"/>
      <c r="EDX3" s="774"/>
      <c r="EDY3" s="774"/>
      <c r="EDZ3" s="774"/>
      <c r="EEA3" s="706"/>
      <c r="EEB3" s="774"/>
      <c r="EEC3" s="774"/>
      <c r="EED3" s="774"/>
      <c r="EEE3" s="774"/>
      <c r="EEF3" s="706"/>
      <c r="EEG3" s="774"/>
      <c r="EEH3" s="774"/>
      <c r="EEI3" s="774"/>
      <c r="EEJ3" s="774"/>
      <c r="EEK3" s="706"/>
      <c r="EEL3" s="774"/>
      <c r="EEM3" s="774"/>
      <c r="EEN3" s="774"/>
      <c r="EEO3" s="774"/>
      <c r="EEP3" s="706"/>
      <c r="EEQ3" s="774"/>
      <c r="EER3" s="774"/>
      <c r="EES3" s="774"/>
      <c r="EET3" s="774"/>
      <c r="EEU3" s="706"/>
      <c r="EEV3" s="774"/>
      <c r="EEW3" s="774"/>
      <c r="EEX3" s="774"/>
      <c r="EEY3" s="774"/>
      <c r="EEZ3" s="706"/>
      <c r="EFA3" s="774"/>
      <c r="EFB3" s="774"/>
      <c r="EFC3" s="774"/>
      <c r="EFD3" s="774"/>
      <c r="EFE3" s="706"/>
      <c r="EFF3" s="774"/>
      <c r="EFG3" s="774"/>
      <c r="EFH3" s="774"/>
      <c r="EFI3" s="774"/>
      <c r="EFJ3" s="706"/>
      <c r="EFK3" s="774"/>
      <c r="EFL3" s="774"/>
      <c r="EFM3" s="774"/>
      <c r="EFN3" s="774"/>
      <c r="EFO3" s="706"/>
      <c r="EFP3" s="774"/>
      <c r="EFQ3" s="774"/>
      <c r="EFR3" s="774"/>
      <c r="EFS3" s="774"/>
      <c r="EFT3" s="706"/>
      <c r="EFU3" s="774"/>
      <c r="EFV3" s="774"/>
      <c r="EFW3" s="774"/>
      <c r="EFX3" s="774"/>
      <c r="EFY3" s="706"/>
      <c r="EFZ3" s="774"/>
      <c r="EGA3" s="774"/>
      <c r="EGB3" s="774"/>
      <c r="EGC3" s="774"/>
      <c r="EGD3" s="706"/>
      <c r="EGE3" s="774"/>
      <c r="EGF3" s="774"/>
      <c r="EGG3" s="774"/>
      <c r="EGH3" s="774"/>
      <c r="EGI3" s="706"/>
      <c r="EGJ3" s="774"/>
      <c r="EGK3" s="774"/>
      <c r="EGL3" s="774"/>
      <c r="EGM3" s="774"/>
      <c r="EGN3" s="706"/>
      <c r="EGO3" s="774"/>
      <c r="EGP3" s="774"/>
      <c r="EGQ3" s="774"/>
      <c r="EGR3" s="774"/>
      <c r="EGS3" s="706"/>
      <c r="EGT3" s="774"/>
      <c r="EGU3" s="774"/>
      <c r="EGV3" s="774"/>
      <c r="EGW3" s="774"/>
      <c r="EGX3" s="706"/>
      <c r="EGY3" s="774"/>
      <c r="EGZ3" s="774"/>
      <c r="EHA3" s="774"/>
      <c r="EHB3" s="774"/>
      <c r="EHC3" s="706"/>
      <c r="EHD3" s="774"/>
      <c r="EHE3" s="774"/>
      <c r="EHF3" s="774"/>
      <c r="EHG3" s="774"/>
      <c r="EHH3" s="706"/>
      <c r="EHI3" s="774"/>
      <c r="EHJ3" s="774"/>
      <c r="EHK3" s="774"/>
      <c r="EHL3" s="774"/>
      <c r="EHM3" s="706"/>
      <c r="EHN3" s="774"/>
      <c r="EHO3" s="774"/>
      <c r="EHP3" s="774"/>
      <c r="EHQ3" s="774"/>
      <c r="EHR3" s="706"/>
      <c r="EHS3" s="774"/>
      <c r="EHT3" s="774"/>
      <c r="EHU3" s="774"/>
      <c r="EHV3" s="774"/>
      <c r="EHW3" s="706"/>
      <c r="EHX3" s="774"/>
      <c r="EHY3" s="774"/>
      <c r="EHZ3" s="774"/>
      <c r="EIA3" s="774"/>
      <c r="EIB3" s="706"/>
      <c r="EIC3" s="774"/>
      <c r="EID3" s="774"/>
      <c r="EIE3" s="774"/>
      <c r="EIF3" s="774"/>
      <c r="EIG3" s="706"/>
      <c r="EIH3" s="774"/>
      <c r="EII3" s="774"/>
      <c r="EIJ3" s="774"/>
      <c r="EIK3" s="774"/>
      <c r="EIL3" s="706"/>
      <c r="EIM3" s="774"/>
      <c r="EIN3" s="774"/>
      <c r="EIO3" s="774"/>
      <c r="EIP3" s="774"/>
      <c r="EIQ3" s="706"/>
      <c r="EIR3" s="774"/>
      <c r="EIS3" s="774"/>
      <c r="EIT3" s="774"/>
      <c r="EIU3" s="774"/>
      <c r="EIV3" s="706"/>
      <c r="EIW3" s="774"/>
      <c r="EIX3" s="774"/>
      <c r="EIY3" s="774"/>
      <c r="EIZ3" s="774"/>
      <c r="EJA3" s="706"/>
      <c r="EJB3" s="774"/>
      <c r="EJC3" s="774"/>
      <c r="EJD3" s="774"/>
      <c r="EJE3" s="774"/>
      <c r="EJF3" s="706"/>
      <c r="EJG3" s="774"/>
      <c r="EJH3" s="774"/>
      <c r="EJI3" s="774"/>
      <c r="EJJ3" s="774"/>
      <c r="EJK3" s="706"/>
      <c r="EJL3" s="774"/>
      <c r="EJM3" s="774"/>
      <c r="EJN3" s="774"/>
      <c r="EJO3" s="774"/>
      <c r="EJP3" s="706"/>
      <c r="EJQ3" s="774"/>
      <c r="EJR3" s="774"/>
      <c r="EJS3" s="774"/>
      <c r="EJT3" s="774"/>
      <c r="EJU3" s="706"/>
      <c r="EJV3" s="774"/>
      <c r="EJW3" s="774"/>
      <c r="EJX3" s="774"/>
      <c r="EJY3" s="774"/>
      <c r="EJZ3" s="706"/>
      <c r="EKA3" s="774"/>
      <c r="EKB3" s="774"/>
      <c r="EKC3" s="774"/>
      <c r="EKD3" s="774"/>
      <c r="EKE3" s="706"/>
      <c r="EKF3" s="774"/>
      <c r="EKG3" s="774"/>
      <c r="EKH3" s="774"/>
      <c r="EKI3" s="774"/>
      <c r="EKJ3" s="706"/>
      <c r="EKK3" s="774"/>
      <c r="EKL3" s="774"/>
      <c r="EKM3" s="774"/>
      <c r="EKN3" s="774"/>
      <c r="EKO3" s="706"/>
      <c r="EKP3" s="774"/>
      <c r="EKQ3" s="774"/>
      <c r="EKR3" s="774"/>
      <c r="EKS3" s="774"/>
      <c r="EKT3" s="706"/>
      <c r="EKU3" s="774"/>
      <c r="EKV3" s="774"/>
      <c r="EKW3" s="774"/>
      <c r="EKX3" s="774"/>
      <c r="EKY3" s="706"/>
      <c r="EKZ3" s="774"/>
      <c r="ELA3" s="774"/>
      <c r="ELB3" s="774"/>
      <c r="ELC3" s="774"/>
      <c r="ELD3" s="706"/>
      <c r="ELE3" s="774"/>
      <c r="ELF3" s="774"/>
      <c r="ELG3" s="774"/>
      <c r="ELH3" s="774"/>
      <c r="ELI3" s="706"/>
      <c r="ELJ3" s="774"/>
      <c r="ELK3" s="774"/>
      <c r="ELL3" s="774"/>
      <c r="ELM3" s="774"/>
      <c r="ELN3" s="706"/>
      <c r="ELO3" s="774"/>
      <c r="ELP3" s="774"/>
      <c r="ELQ3" s="774"/>
      <c r="ELR3" s="774"/>
      <c r="ELS3" s="706"/>
      <c r="ELT3" s="774"/>
      <c r="ELU3" s="774"/>
      <c r="ELV3" s="774"/>
      <c r="ELW3" s="774"/>
      <c r="ELX3" s="706"/>
      <c r="ELY3" s="774"/>
      <c r="ELZ3" s="774"/>
      <c r="EMA3" s="774"/>
      <c r="EMB3" s="774"/>
      <c r="EMC3" s="706"/>
      <c r="EMD3" s="774"/>
      <c r="EME3" s="774"/>
      <c r="EMF3" s="774"/>
      <c r="EMG3" s="774"/>
      <c r="EMH3" s="706"/>
      <c r="EMI3" s="774"/>
      <c r="EMJ3" s="774"/>
      <c r="EMK3" s="774"/>
      <c r="EML3" s="774"/>
      <c r="EMM3" s="706"/>
      <c r="EMN3" s="774"/>
      <c r="EMO3" s="774"/>
      <c r="EMP3" s="774"/>
      <c r="EMQ3" s="774"/>
      <c r="EMR3" s="706"/>
      <c r="EMS3" s="774"/>
      <c r="EMT3" s="774"/>
      <c r="EMU3" s="774"/>
      <c r="EMV3" s="774"/>
      <c r="EMW3" s="706"/>
      <c r="EMX3" s="774"/>
      <c r="EMY3" s="774"/>
      <c r="EMZ3" s="774"/>
      <c r="ENA3" s="774"/>
      <c r="ENB3" s="706"/>
      <c r="ENC3" s="774"/>
      <c r="END3" s="774"/>
      <c r="ENE3" s="774"/>
      <c r="ENF3" s="774"/>
      <c r="ENG3" s="706"/>
      <c r="ENH3" s="774"/>
      <c r="ENI3" s="774"/>
      <c r="ENJ3" s="774"/>
      <c r="ENK3" s="774"/>
      <c r="ENL3" s="706"/>
      <c r="ENM3" s="774"/>
      <c r="ENN3" s="774"/>
      <c r="ENO3" s="774"/>
      <c r="ENP3" s="774"/>
      <c r="ENQ3" s="706"/>
      <c r="ENR3" s="774"/>
      <c r="ENS3" s="774"/>
      <c r="ENT3" s="774"/>
      <c r="ENU3" s="774"/>
      <c r="ENV3" s="706"/>
      <c r="ENW3" s="774"/>
      <c r="ENX3" s="774"/>
      <c r="ENY3" s="774"/>
      <c r="ENZ3" s="774"/>
      <c r="EOA3" s="706"/>
      <c r="EOB3" s="774"/>
      <c r="EOC3" s="774"/>
      <c r="EOD3" s="774"/>
      <c r="EOE3" s="774"/>
      <c r="EOF3" s="706"/>
      <c r="EOG3" s="774"/>
      <c r="EOH3" s="774"/>
      <c r="EOI3" s="774"/>
      <c r="EOJ3" s="774"/>
      <c r="EOK3" s="706"/>
      <c r="EOL3" s="774"/>
      <c r="EOM3" s="774"/>
      <c r="EON3" s="774"/>
      <c r="EOO3" s="774"/>
      <c r="EOP3" s="706"/>
      <c r="EOQ3" s="774"/>
      <c r="EOR3" s="774"/>
      <c r="EOS3" s="774"/>
      <c r="EOT3" s="774"/>
      <c r="EOU3" s="706"/>
      <c r="EOV3" s="774"/>
      <c r="EOW3" s="774"/>
      <c r="EOX3" s="774"/>
      <c r="EOY3" s="774"/>
      <c r="EOZ3" s="706"/>
      <c r="EPA3" s="774"/>
      <c r="EPB3" s="774"/>
      <c r="EPC3" s="774"/>
      <c r="EPD3" s="774"/>
      <c r="EPE3" s="706"/>
      <c r="EPF3" s="774"/>
      <c r="EPG3" s="774"/>
      <c r="EPH3" s="774"/>
      <c r="EPI3" s="774"/>
      <c r="EPJ3" s="706"/>
      <c r="EPK3" s="774"/>
      <c r="EPL3" s="774"/>
      <c r="EPM3" s="774"/>
      <c r="EPN3" s="774"/>
      <c r="EPO3" s="706"/>
      <c r="EPP3" s="774"/>
      <c r="EPQ3" s="774"/>
      <c r="EPR3" s="774"/>
      <c r="EPS3" s="774"/>
      <c r="EPT3" s="706"/>
      <c r="EPU3" s="774"/>
      <c r="EPV3" s="774"/>
      <c r="EPW3" s="774"/>
      <c r="EPX3" s="774"/>
      <c r="EPY3" s="706"/>
      <c r="EPZ3" s="774"/>
      <c r="EQA3" s="774"/>
      <c r="EQB3" s="774"/>
      <c r="EQC3" s="774"/>
      <c r="EQD3" s="706"/>
      <c r="EQE3" s="774"/>
      <c r="EQF3" s="774"/>
      <c r="EQG3" s="774"/>
      <c r="EQH3" s="774"/>
      <c r="EQI3" s="706"/>
      <c r="EQJ3" s="774"/>
      <c r="EQK3" s="774"/>
      <c r="EQL3" s="774"/>
      <c r="EQM3" s="774"/>
      <c r="EQN3" s="706"/>
      <c r="EQO3" s="774"/>
      <c r="EQP3" s="774"/>
      <c r="EQQ3" s="774"/>
      <c r="EQR3" s="774"/>
      <c r="EQS3" s="706"/>
      <c r="EQT3" s="774"/>
      <c r="EQU3" s="774"/>
      <c r="EQV3" s="774"/>
      <c r="EQW3" s="774"/>
      <c r="EQX3" s="706"/>
      <c r="EQY3" s="774"/>
      <c r="EQZ3" s="774"/>
      <c r="ERA3" s="774"/>
      <c r="ERB3" s="774"/>
      <c r="ERC3" s="706"/>
      <c r="ERD3" s="774"/>
      <c r="ERE3" s="774"/>
      <c r="ERF3" s="774"/>
      <c r="ERG3" s="774"/>
      <c r="ERH3" s="706"/>
      <c r="ERI3" s="774"/>
      <c r="ERJ3" s="774"/>
      <c r="ERK3" s="774"/>
      <c r="ERL3" s="774"/>
      <c r="ERM3" s="706"/>
      <c r="ERN3" s="774"/>
      <c r="ERO3" s="774"/>
      <c r="ERP3" s="774"/>
      <c r="ERQ3" s="774"/>
      <c r="ERR3" s="706"/>
      <c r="ERS3" s="774"/>
      <c r="ERT3" s="774"/>
      <c r="ERU3" s="774"/>
      <c r="ERV3" s="774"/>
      <c r="ERW3" s="706"/>
      <c r="ERX3" s="774"/>
      <c r="ERY3" s="774"/>
      <c r="ERZ3" s="774"/>
      <c r="ESA3" s="774"/>
      <c r="ESB3" s="706"/>
      <c r="ESC3" s="774"/>
      <c r="ESD3" s="774"/>
      <c r="ESE3" s="774"/>
      <c r="ESF3" s="774"/>
      <c r="ESG3" s="706"/>
      <c r="ESH3" s="774"/>
      <c r="ESI3" s="774"/>
      <c r="ESJ3" s="774"/>
      <c r="ESK3" s="774"/>
      <c r="ESL3" s="706"/>
      <c r="ESM3" s="774"/>
      <c r="ESN3" s="774"/>
      <c r="ESO3" s="774"/>
      <c r="ESP3" s="774"/>
      <c r="ESQ3" s="706"/>
      <c r="ESR3" s="774"/>
      <c r="ESS3" s="774"/>
      <c r="EST3" s="774"/>
      <c r="ESU3" s="774"/>
      <c r="ESV3" s="706"/>
      <c r="ESW3" s="774"/>
      <c r="ESX3" s="774"/>
      <c r="ESY3" s="774"/>
      <c r="ESZ3" s="774"/>
      <c r="ETA3" s="706"/>
      <c r="ETB3" s="774"/>
      <c r="ETC3" s="774"/>
      <c r="ETD3" s="774"/>
      <c r="ETE3" s="774"/>
      <c r="ETF3" s="706"/>
      <c r="ETG3" s="774"/>
      <c r="ETH3" s="774"/>
      <c r="ETI3" s="774"/>
      <c r="ETJ3" s="774"/>
      <c r="ETK3" s="706"/>
      <c r="ETL3" s="774"/>
      <c r="ETM3" s="774"/>
      <c r="ETN3" s="774"/>
      <c r="ETO3" s="774"/>
      <c r="ETP3" s="706"/>
      <c r="ETQ3" s="774"/>
      <c r="ETR3" s="774"/>
      <c r="ETS3" s="774"/>
      <c r="ETT3" s="774"/>
      <c r="ETU3" s="706"/>
      <c r="ETV3" s="774"/>
      <c r="ETW3" s="774"/>
      <c r="ETX3" s="774"/>
      <c r="ETY3" s="774"/>
      <c r="ETZ3" s="706"/>
      <c r="EUA3" s="774"/>
      <c r="EUB3" s="774"/>
      <c r="EUC3" s="774"/>
      <c r="EUD3" s="774"/>
      <c r="EUE3" s="706"/>
      <c r="EUF3" s="774"/>
      <c r="EUG3" s="774"/>
      <c r="EUH3" s="774"/>
      <c r="EUI3" s="774"/>
      <c r="EUJ3" s="706"/>
      <c r="EUK3" s="774"/>
      <c r="EUL3" s="774"/>
      <c r="EUM3" s="774"/>
      <c r="EUN3" s="774"/>
      <c r="EUO3" s="706"/>
      <c r="EUP3" s="774"/>
      <c r="EUQ3" s="774"/>
      <c r="EUR3" s="774"/>
      <c r="EUS3" s="774"/>
      <c r="EUT3" s="706"/>
      <c r="EUU3" s="774"/>
      <c r="EUV3" s="774"/>
      <c r="EUW3" s="774"/>
      <c r="EUX3" s="774"/>
      <c r="EUY3" s="706"/>
      <c r="EUZ3" s="774"/>
      <c r="EVA3" s="774"/>
      <c r="EVB3" s="774"/>
      <c r="EVC3" s="774"/>
      <c r="EVD3" s="706"/>
      <c r="EVE3" s="774"/>
      <c r="EVF3" s="774"/>
      <c r="EVG3" s="774"/>
      <c r="EVH3" s="774"/>
      <c r="EVI3" s="706"/>
      <c r="EVJ3" s="774"/>
      <c r="EVK3" s="774"/>
      <c r="EVL3" s="774"/>
      <c r="EVM3" s="774"/>
      <c r="EVN3" s="706"/>
      <c r="EVO3" s="774"/>
      <c r="EVP3" s="774"/>
      <c r="EVQ3" s="774"/>
      <c r="EVR3" s="774"/>
      <c r="EVS3" s="706"/>
      <c r="EVT3" s="774"/>
      <c r="EVU3" s="774"/>
      <c r="EVV3" s="774"/>
      <c r="EVW3" s="774"/>
      <c r="EVX3" s="706"/>
      <c r="EVY3" s="774"/>
      <c r="EVZ3" s="774"/>
      <c r="EWA3" s="774"/>
      <c r="EWB3" s="774"/>
      <c r="EWC3" s="706"/>
      <c r="EWD3" s="774"/>
      <c r="EWE3" s="774"/>
      <c r="EWF3" s="774"/>
      <c r="EWG3" s="774"/>
      <c r="EWH3" s="706"/>
      <c r="EWI3" s="774"/>
      <c r="EWJ3" s="774"/>
      <c r="EWK3" s="774"/>
      <c r="EWL3" s="774"/>
      <c r="EWM3" s="706"/>
      <c r="EWN3" s="774"/>
      <c r="EWO3" s="774"/>
      <c r="EWP3" s="774"/>
      <c r="EWQ3" s="774"/>
      <c r="EWR3" s="706"/>
      <c r="EWS3" s="774"/>
      <c r="EWT3" s="774"/>
      <c r="EWU3" s="774"/>
      <c r="EWV3" s="774"/>
      <c r="EWW3" s="706"/>
      <c r="EWX3" s="774"/>
      <c r="EWY3" s="774"/>
      <c r="EWZ3" s="774"/>
      <c r="EXA3" s="774"/>
      <c r="EXB3" s="706"/>
      <c r="EXC3" s="774"/>
      <c r="EXD3" s="774"/>
      <c r="EXE3" s="774"/>
      <c r="EXF3" s="774"/>
      <c r="EXG3" s="706"/>
      <c r="EXH3" s="774"/>
      <c r="EXI3" s="774"/>
      <c r="EXJ3" s="774"/>
      <c r="EXK3" s="774"/>
      <c r="EXL3" s="706"/>
      <c r="EXM3" s="774"/>
      <c r="EXN3" s="774"/>
      <c r="EXO3" s="774"/>
      <c r="EXP3" s="774"/>
      <c r="EXQ3" s="706"/>
      <c r="EXR3" s="774"/>
      <c r="EXS3" s="774"/>
      <c r="EXT3" s="774"/>
      <c r="EXU3" s="774"/>
      <c r="EXV3" s="706"/>
      <c r="EXW3" s="774"/>
      <c r="EXX3" s="774"/>
      <c r="EXY3" s="774"/>
      <c r="EXZ3" s="774"/>
      <c r="EYA3" s="706"/>
      <c r="EYB3" s="774"/>
      <c r="EYC3" s="774"/>
      <c r="EYD3" s="774"/>
      <c r="EYE3" s="774"/>
      <c r="EYF3" s="706"/>
      <c r="EYG3" s="774"/>
      <c r="EYH3" s="774"/>
      <c r="EYI3" s="774"/>
      <c r="EYJ3" s="774"/>
      <c r="EYK3" s="706"/>
      <c r="EYL3" s="774"/>
      <c r="EYM3" s="774"/>
      <c r="EYN3" s="774"/>
      <c r="EYO3" s="774"/>
      <c r="EYP3" s="706"/>
      <c r="EYQ3" s="774"/>
      <c r="EYR3" s="774"/>
      <c r="EYS3" s="774"/>
      <c r="EYT3" s="774"/>
      <c r="EYU3" s="706"/>
      <c r="EYV3" s="774"/>
      <c r="EYW3" s="774"/>
      <c r="EYX3" s="774"/>
      <c r="EYY3" s="774"/>
      <c r="EYZ3" s="706"/>
      <c r="EZA3" s="774"/>
      <c r="EZB3" s="774"/>
      <c r="EZC3" s="774"/>
      <c r="EZD3" s="774"/>
      <c r="EZE3" s="706"/>
      <c r="EZF3" s="774"/>
      <c r="EZG3" s="774"/>
      <c r="EZH3" s="774"/>
      <c r="EZI3" s="774"/>
      <c r="EZJ3" s="706"/>
      <c r="EZK3" s="774"/>
      <c r="EZL3" s="774"/>
      <c r="EZM3" s="774"/>
      <c r="EZN3" s="774"/>
      <c r="EZO3" s="706"/>
      <c r="EZP3" s="774"/>
      <c r="EZQ3" s="774"/>
      <c r="EZR3" s="774"/>
      <c r="EZS3" s="774"/>
      <c r="EZT3" s="706"/>
      <c r="EZU3" s="774"/>
      <c r="EZV3" s="774"/>
      <c r="EZW3" s="774"/>
      <c r="EZX3" s="774"/>
      <c r="EZY3" s="706"/>
      <c r="EZZ3" s="774"/>
      <c r="FAA3" s="774"/>
      <c r="FAB3" s="774"/>
      <c r="FAC3" s="774"/>
      <c r="FAD3" s="706"/>
      <c r="FAE3" s="774"/>
      <c r="FAF3" s="774"/>
      <c r="FAG3" s="774"/>
      <c r="FAH3" s="774"/>
      <c r="FAI3" s="706"/>
      <c r="FAJ3" s="774"/>
      <c r="FAK3" s="774"/>
      <c r="FAL3" s="774"/>
      <c r="FAM3" s="774"/>
      <c r="FAN3" s="706"/>
      <c r="FAO3" s="774"/>
      <c r="FAP3" s="774"/>
      <c r="FAQ3" s="774"/>
      <c r="FAR3" s="774"/>
      <c r="FAS3" s="706"/>
      <c r="FAT3" s="774"/>
      <c r="FAU3" s="774"/>
      <c r="FAV3" s="774"/>
      <c r="FAW3" s="774"/>
      <c r="FAX3" s="706"/>
      <c r="FAY3" s="774"/>
      <c r="FAZ3" s="774"/>
      <c r="FBA3" s="774"/>
      <c r="FBB3" s="774"/>
      <c r="FBC3" s="706"/>
      <c r="FBD3" s="774"/>
      <c r="FBE3" s="774"/>
      <c r="FBF3" s="774"/>
      <c r="FBG3" s="774"/>
      <c r="FBH3" s="706"/>
      <c r="FBI3" s="774"/>
      <c r="FBJ3" s="774"/>
      <c r="FBK3" s="774"/>
      <c r="FBL3" s="774"/>
      <c r="FBM3" s="706"/>
      <c r="FBN3" s="774"/>
      <c r="FBO3" s="774"/>
      <c r="FBP3" s="774"/>
      <c r="FBQ3" s="774"/>
      <c r="FBR3" s="706"/>
      <c r="FBS3" s="774"/>
      <c r="FBT3" s="774"/>
      <c r="FBU3" s="774"/>
      <c r="FBV3" s="774"/>
      <c r="FBW3" s="706"/>
      <c r="FBX3" s="774"/>
      <c r="FBY3" s="774"/>
      <c r="FBZ3" s="774"/>
      <c r="FCA3" s="774"/>
      <c r="FCB3" s="706"/>
      <c r="FCC3" s="774"/>
      <c r="FCD3" s="774"/>
      <c r="FCE3" s="774"/>
      <c r="FCF3" s="774"/>
      <c r="FCG3" s="706"/>
      <c r="FCH3" s="774"/>
      <c r="FCI3" s="774"/>
      <c r="FCJ3" s="774"/>
      <c r="FCK3" s="774"/>
      <c r="FCL3" s="706"/>
      <c r="FCM3" s="774"/>
      <c r="FCN3" s="774"/>
      <c r="FCO3" s="774"/>
      <c r="FCP3" s="774"/>
      <c r="FCQ3" s="706"/>
      <c r="FCR3" s="774"/>
      <c r="FCS3" s="774"/>
      <c r="FCT3" s="774"/>
      <c r="FCU3" s="774"/>
      <c r="FCV3" s="706"/>
      <c r="FCW3" s="774"/>
      <c r="FCX3" s="774"/>
      <c r="FCY3" s="774"/>
      <c r="FCZ3" s="774"/>
      <c r="FDA3" s="706"/>
      <c r="FDB3" s="774"/>
      <c r="FDC3" s="774"/>
      <c r="FDD3" s="774"/>
      <c r="FDE3" s="774"/>
      <c r="FDF3" s="706"/>
      <c r="FDG3" s="774"/>
      <c r="FDH3" s="774"/>
      <c r="FDI3" s="774"/>
      <c r="FDJ3" s="774"/>
      <c r="FDK3" s="706"/>
      <c r="FDL3" s="774"/>
      <c r="FDM3" s="774"/>
      <c r="FDN3" s="774"/>
      <c r="FDO3" s="774"/>
      <c r="FDP3" s="706"/>
      <c r="FDQ3" s="774"/>
      <c r="FDR3" s="774"/>
      <c r="FDS3" s="774"/>
      <c r="FDT3" s="774"/>
      <c r="FDU3" s="706"/>
      <c r="FDV3" s="774"/>
      <c r="FDW3" s="774"/>
      <c r="FDX3" s="774"/>
      <c r="FDY3" s="774"/>
      <c r="FDZ3" s="706"/>
      <c r="FEA3" s="774"/>
      <c r="FEB3" s="774"/>
      <c r="FEC3" s="774"/>
      <c r="FED3" s="774"/>
      <c r="FEE3" s="706"/>
      <c r="FEF3" s="774"/>
      <c r="FEG3" s="774"/>
      <c r="FEH3" s="774"/>
      <c r="FEI3" s="774"/>
      <c r="FEJ3" s="706"/>
      <c r="FEK3" s="774"/>
      <c r="FEL3" s="774"/>
      <c r="FEM3" s="774"/>
      <c r="FEN3" s="774"/>
      <c r="FEO3" s="706"/>
      <c r="FEP3" s="774"/>
      <c r="FEQ3" s="774"/>
      <c r="FER3" s="774"/>
      <c r="FES3" s="774"/>
      <c r="FET3" s="706"/>
      <c r="FEU3" s="774"/>
      <c r="FEV3" s="774"/>
      <c r="FEW3" s="774"/>
      <c r="FEX3" s="774"/>
      <c r="FEY3" s="706"/>
      <c r="FEZ3" s="774"/>
      <c r="FFA3" s="774"/>
      <c r="FFB3" s="774"/>
      <c r="FFC3" s="774"/>
      <c r="FFD3" s="706"/>
      <c r="FFE3" s="774"/>
      <c r="FFF3" s="774"/>
      <c r="FFG3" s="774"/>
      <c r="FFH3" s="774"/>
      <c r="FFI3" s="706"/>
      <c r="FFJ3" s="774"/>
      <c r="FFK3" s="774"/>
      <c r="FFL3" s="774"/>
      <c r="FFM3" s="774"/>
      <c r="FFN3" s="706"/>
      <c r="FFO3" s="774"/>
      <c r="FFP3" s="774"/>
      <c r="FFQ3" s="774"/>
      <c r="FFR3" s="774"/>
      <c r="FFS3" s="706"/>
      <c r="FFT3" s="774"/>
      <c r="FFU3" s="774"/>
      <c r="FFV3" s="774"/>
      <c r="FFW3" s="774"/>
      <c r="FFX3" s="706"/>
      <c r="FFY3" s="774"/>
      <c r="FFZ3" s="774"/>
      <c r="FGA3" s="774"/>
      <c r="FGB3" s="774"/>
      <c r="FGC3" s="706"/>
      <c r="FGD3" s="774"/>
      <c r="FGE3" s="774"/>
      <c r="FGF3" s="774"/>
      <c r="FGG3" s="774"/>
      <c r="FGH3" s="706"/>
      <c r="FGI3" s="774"/>
      <c r="FGJ3" s="774"/>
      <c r="FGK3" s="774"/>
      <c r="FGL3" s="774"/>
      <c r="FGM3" s="706"/>
      <c r="FGN3" s="774"/>
      <c r="FGO3" s="774"/>
      <c r="FGP3" s="774"/>
      <c r="FGQ3" s="774"/>
      <c r="FGR3" s="706"/>
      <c r="FGS3" s="774"/>
      <c r="FGT3" s="774"/>
      <c r="FGU3" s="774"/>
      <c r="FGV3" s="774"/>
      <c r="FGW3" s="706"/>
      <c r="FGX3" s="774"/>
      <c r="FGY3" s="774"/>
      <c r="FGZ3" s="774"/>
      <c r="FHA3" s="774"/>
      <c r="FHB3" s="706"/>
      <c r="FHC3" s="774"/>
      <c r="FHD3" s="774"/>
      <c r="FHE3" s="774"/>
      <c r="FHF3" s="774"/>
      <c r="FHG3" s="706"/>
      <c r="FHH3" s="774"/>
      <c r="FHI3" s="774"/>
      <c r="FHJ3" s="774"/>
      <c r="FHK3" s="774"/>
      <c r="FHL3" s="706"/>
      <c r="FHM3" s="774"/>
      <c r="FHN3" s="774"/>
      <c r="FHO3" s="774"/>
      <c r="FHP3" s="774"/>
      <c r="FHQ3" s="706"/>
      <c r="FHR3" s="774"/>
      <c r="FHS3" s="774"/>
      <c r="FHT3" s="774"/>
      <c r="FHU3" s="774"/>
      <c r="FHV3" s="706"/>
      <c r="FHW3" s="774"/>
      <c r="FHX3" s="774"/>
      <c r="FHY3" s="774"/>
      <c r="FHZ3" s="774"/>
      <c r="FIA3" s="706"/>
      <c r="FIB3" s="774"/>
      <c r="FIC3" s="774"/>
      <c r="FID3" s="774"/>
      <c r="FIE3" s="774"/>
      <c r="FIF3" s="706"/>
      <c r="FIG3" s="774"/>
      <c r="FIH3" s="774"/>
      <c r="FII3" s="774"/>
      <c r="FIJ3" s="774"/>
      <c r="FIK3" s="706"/>
      <c r="FIL3" s="774"/>
      <c r="FIM3" s="774"/>
      <c r="FIN3" s="774"/>
      <c r="FIO3" s="774"/>
      <c r="FIP3" s="706"/>
      <c r="FIQ3" s="774"/>
      <c r="FIR3" s="774"/>
      <c r="FIS3" s="774"/>
      <c r="FIT3" s="774"/>
      <c r="FIU3" s="706"/>
      <c r="FIV3" s="774"/>
      <c r="FIW3" s="774"/>
      <c r="FIX3" s="774"/>
      <c r="FIY3" s="774"/>
      <c r="FIZ3" s="706"/>
      <c r="FJA3" s="774"/>
      <c r="FJB3" s="774"/>
      <c r="FJC3" s="774"/>
      <c r="FJD3" s="774"/>
      <c r="FJE3" s="706"/>
      <c r="FJF3" s="774"/>
      <c r="FJG3" s="774"/>
      <c r="FJH3" s="774"/>
      <c r="FJI3" s="774"/>
      <c r="FJJ3" s="706"/>
      <c r="FJK3" s="774"/>
      <c r="FJL3" s="774"/>
      <c r="FJM3" s="774"/>
      <c r="FJN3" s="774"/>
      <c r="FJO3" s="706"/>
      <c r="FJP3" s="774"/>
      <c r="FJQ3" s="774"/>
      <c r="FJR3" s="774"/>
      <c r="FJS3" s="774"/>
      <c r="FJT3" s="706"/>
      <c r="FJU3" s="774"/>
      <c r="FJV3" s="774"/>
      <c r="FJW3" s="774"/>
      <c r="FJX3" s="774"/>
      <c r="FJY3" s="706"/>
      <c r="FJZ3" s="774"/>
      <c r="FKA3" s="774"/>
      <c r="FKB3" s="774"/>
      <c r="FKC3" s="774"/>
      <c r="FKD3" s="706"/>
      <c r="FKE3" s="774"/>
      <c r="FKF3" s="774"/>
      <c r="FKG3" s="774"/>
      <c r="FKH3" s="774"/>
      <c r="FKI3" s="706"/>
      <c r="FKJ3" s="774"/>
      <c r="FKK3" s="774"/>
      <c r="FKL3" s="774"/>
      <c r="FKM3" s="774"/>
      <c r="FKN3" s="706"/>
      <c r="FKO3" s="774"/>
      <c r="FKP3" s="774"/>
      <c r="FKQ3" s="774"/>
      <c r="FKR3" s="774"/>
      <c r="FKS3" s="706"/>
      <c r="FKT3" s="774"/>
      <c r="FKU3" s="774"/>
      <c r="FKV3" s="774"/>
      <c r="FKW3" s="774"/>
      <c r="FKX3" s="706"/>
      <c r="FKY3" s="774"/>
      <c r="FKZ3" s="774"/>
      <c r="FLA3" s="774"/>
      <c r="FLB3" s="774"/>
      <c r="FLC3" s="706"/>
      <c r="FLD3" s="774"/>
      <c r="FLE3" s="774"/>
      <c r="FLF3" s="774"/>
      <c r="FLG3" s="774"/>
      <c r="FLH3" s="706"/>
      <c r="FLI3" s="774"/>
      <c r="FLJ3" s="774"/>
      <c r="FLK3" s="774"/>
      <c r="FLL3" s="774"/>
      <c r="FLM3" s="706"/>
      <c r="FLN3" s="774"/>
      <c r="FLO3" s="774"/>
      <c r="FLP3" s="774"/>
      <c r="FLQ3" s="774"/>
      <c r="FLR3" s="706"/>
      <c r="FLS3" s="774"/>
      <c r="FLT3" s="774"/>
      <c r="FLU3" s="774"/>
      <c r="FLV3" s="774"/>
      <c r="FLW3" s="706"/>
      <c r="FLX3" s="774"/>
      <c r="FLY3" s="774"/>
      <c r="FLZ3" s="774"/>
      <c r="FMA3" s="774"/>
      <c r="FMB3" s="706"/>
      <c r="FMC3" s="774"/>
      <c r="FMD3" s="774"/>
      <c r="FME3" s="774"/>
      <c r="FMF3" s="774"/>
      <c r="FMG3" s="706"/>
      <c r="FMH3" s="774"/>
      <c r="FMI3" s="774"/>
      <c r="FMJ3" s="774"/>
      <c r="FMK3" s="774"/>
      <c r="FML3" s="706"/>
      <c r="FMM3" s="774"/>
      <c r="FMN3" s="774"/>
      <c r="FMO3" s="774"/>
      <c r="FMP3" s="774"/>
      <c r="FMQ3" s="706"/>
      <c r="FMR3" s="774"/>
      <c r="FMS3" s="774"/>
      <c r="FMT3" s="774"/>
      <c r="FMU3" s="774"/>
      <c r="FMV3" s="706"/>
      <c r="FMW3" s="774"/>
      <c r="FMX3" s="774"/>
      <c r="FMY3" s="774"/>
      <c r="FMZ3" s="774"/>
      <c r="FNA3" s="706"/>
      <c r="FNB3" s="774"/>
      <c r="FNC3" s="774"/>
      <c r="FND3" s="774"/>
      <c r="FNE3" s="774"/>
      <c r="FNF3" s="706"/>
      <c r="FNG3" s="774"/>
      <c r="FNH3" s="774"/>
      <c r="FNI3" s="774"/>
      <c r="FNJ3" s="774"/>
      <c r="FNK3" s="706"/>
      <c r="FNL3" s="774"/>
      <c r="FNM3" s="774"/>
      <c r="FNN3" s="774"/>
      <c r="FNO3" s="774"/>
      <c r="FNP3" s="706"/>
      <c r="FNQ3" s="774"/>
      <c r="FNR3" s="774"/>
      <c r="FNS3" s="774"/>
      <c r="FNT3" s="774"/>
      <c r="FNU3" s="706"/>
      <c r="FNV3" s="774"/>
      <c r="FNW3" s="774"/>
      <c r="FNX3" s="774"/>
      <c r="FNY3" s="774"/>
      <c r="FNZ3" s="706"/>
      <c r="FOA3" s="774"/>
      <c r="FOB3" s="774"/>
      <c r="FOC3" s="774"/>
      <c r="FOD3" s="774"/>
      <c r="FOE3" s="706"/>
      <c r="FOF3" s="774"/>
      <c r="FOG3" s="774"/>
      <c r="FOH3" s="774"/>
      <c r="FOI3" s="774"/>
      <c r="FOJ3" s="706"/>
      <c r="FOK3" s="774"/>
      <c r="FOL3" s="774"/>
      <c r="FOM3" s="774"/>
      <c r="FON3" s="774"/>
      <c r="FOO3" s="706"/>
      <c r="FOP3" s="774"/>
      <c r="FOQ3" s="774"/>
      <c r="FOR3" s="774"/>
      <c r="FOS3" s="774"/>
      <c r="FOT3" s="706"/>
      <c r="FOU3" s="774"/>
      <c r="FOV3" s="774"/>
      <c r="FOW3" s="774"/>
      <c r="FOX3" s="774"/>
      <c r="FOY3" s="706"/>
      <c r="FOZ3" s="774"/>
      <c r="FPA3" s="774"/>
      <c r="FPB3" s="774"/>
      <c r="FPC3" s="774"/>
      <c r="FPD3" s="706"/>
      <c r="FPE3" s="774"/>
      <c r="FPF3" s="774"/>
      <c r="FPG3" s="774"/>
      <c r="FPH3" s="774"/>
      <c r="FPI3" s="706"/>
      <c r="FPJ3" s="774"/>
      <c r="FPK3" s="774"/>
      <c r="FPL3" s="774"/>
      <c r="FPM3" s="774"/>
      <c r="FPN3" s="706"/>
      <c r="FPO3" s="774"/>
      <c r="FPP3" s="774"/>
      <c r="FPQ3" s="774"/>
      <c r="FPR3" s="774"/>
      <c r="FPS3" s="706"/>
      <c r="FPT3" s="774"/>
      <c r="FPU3" s="774"/>
      <c r="FPV3" s="774"/>
      <c r="FPW3" s="774"/>
      <c r="FPX3" s="706"/>
      <c r="FPY3" s="774"/>
      <c r="FPZ3" s="774"/>
      <c r="FQA3" s="774"/>
      <c r="FQB3" s="774"/>
      <c r="FQC3" s="706"/>
      <c r="FQD3" s="774"/>
      <c r="FQE3" s="774"/>
      <c r="FQF3" s="774"/>
      <c r="FQG3" s="774"/>
      <c r="FQH3" s="706"/>
      <c r="FQI3" s="774"/>
      <c r="FQJ3" s="774"/>
      <c r="FQK3" s="774"/>
      <c r="FQL3" s="774"/>
      <c r="FQM3" s="706"/>
      <c r="FQN3" s="774"/>
      <c r="FQO3" s="774"/>
      <c r="FQP3" s="774"/>
      <c r="FQQ3" s="774"/>
      <c r="FQR3" s="706"/>
      <c r="FQS3" s="774"/>
      <c r="FQT3" s="774"/>
      <c r="FQU3" s="774"/>
      <c r="FQV3" s="774"/>
      <c r="FQW3" s="706"/>
      <c r="FQX3" s="774"/>
      <c r="FQY3" s="774"/>
      <c r="FQZ3" s="774"/>
      <c r="FRA3" s="774"/>
      <c r="FRB3" s="706"/>
      <c r="FRC3" s="774"/>
      <c r="FRD3" s="774"/>
      <c r="FRE3" s="774"/>
      <c r="FRF3" s="774"/>
      <c r="FRG3" s="706"/>
      <c r="FRH3" s="774"/>
      <c r="FRI3" s="774"/>
      <c r="FRJ3" s="774"/>
      <c r="FRK3" s="774"/>
      <c r="FRL3" s="706"/>
      <c r="FRM3" s="774"/>
      <c r="FRN3" s="774"/>
      <c r="FRO3" s="774"/>
      <c r="FRP3" s="774"/>
      <c r="FRQ3" s="706"/>
      <c r="FRR3" s="774"/>
      <c r="FRS3" s="774"/>
      <c r="FRT3" s="774"/>
      <c r="FRU3" s="774"/>
      <c r="FRV3" s="706"/>
      <c r="FRW3" s="774"/>
      <c r="FRX3" s="774"/>
      <c r="FRY3" s="774"/>
      <c r="FRZ3" s="774"/>
      <c r="FSA3" s="706"/>
      <c r="FSB3" s="774"/>
      <c r="FSC3" s="774"/>
      <c r="FSD3" s="774"/>
      <c r="FSE3" s="774"/>
      <c r="FSF3" s="706"/>
      <c r="FSG3" s="774"/>
      <c r="FSH3" s="774"/>
      <c r="FSI3" s="774"/>
      <c r="FSJ3" s="774"/>
      <c r="FSK3" s="706"/>
      <c r="FSL3" s="774"/>
      <c r="FSM3" s="774"/>
      <c r="FSN3" s="774"/>
      <c r="FSO3" s="774"/>
      <c r="FSP3" s="706"/>
      <c r="FSQ3" s="774"/>
      <c r="FSR3" s="774"/>
      <c r="FSS3" s="774"/>
      <c r="FST3" s="774"/>
      <c r="FSU3" s="706"/>
      <c r="FSV3" s="774"/>
      <c r="FSW3" s="774"/>
      <c r="FSX3" s="774"/>
      <c r="FSY3" s="774"/>
      <c r="FSZ3" s="706"/>
      <c r="FTA3" s="774"/>
      <c r="FTB3" s="774"/>
      <c r="FTC3" s="774"/>
      <c r="FTD3" s="774"/>
      <c r="FTE3" s="706"/>
      <c r="FTF3" s="774"/>
      <c r="FTG3" s="774"/>
      <c r="FTH3" s="774"/>
      <c r="FTI3" s="774"/>
      <c r="FTJ3" s="706"/>
      <c r="FTK3" s="774"/>
      <c r="FTL3" s="774"/>
      <c r="FTM3" s="774"/>
      <c r="FTN3" s="774"/>
      <c r="FTO3" s="706"/>
      <c r="FTP3" s="774"/>
      <c r="FTQ3" s="774"/>
      <c r="FTR3" s="774"/>
      <c r="FTS3" s="774"/>
      <c r="FTT3" s="706"/>
      <c r="FTU3" s="774"/>
      <c r="FTV3" s="774"/>
      <c r="FTW3" s="774"/>
      <c r="FTX3" s="774"/>
      <c r="FTY3" s="706"/>
      <c r="FTZ3" s="774"/>
      <c r="FUA3" s="774"/>
      <c r="FUB3" s="774"/>
      <c r="FUC3" s="774"/>
      <c r="FUD3" s="706"/>
      <c r="FUE3" s="774"/>
      <c r="FUF3" s="774"/>
      <c r="FUG3" s="774"/>
      <c r="FUH3" s="774"/>
      <c r="FUI3" s="706"/>
      <c r="FUJ3" s="774"/>
      <c r="FUK3" s="774"/>
      <c r="FUL3" s="774"/>
      <c r="FUM3" s="774"/>
      <c r="FUN3" s="706"/>
      <c r="FUO3" s="774"/>
      <c r="FUP3" s="774"/>
      <c r="FUQ3" s="774"/>
      <c r="FUR3" s="774"/>
      <c r="FUS3" s="706"/>
      <c r="FUT3" s="774"/>
      <c r="FUU3" s="774"/>
      <c r="FUV3" s="774"/>
      <c r="FUW3" s="774"/>
      <c r="FUX3" s="706"/>
      <c r="FUY3" s="774"/>
      <c r="FUZ3" s="774"/>
      <c r="FVA3" s="774"/>
      <c r="FVB3" s="774"/>
      <c r="FVC3" s="706"/>
      <c r="FVD3" s="774"/>
      <c r="FVE3" s="774"/>
      <c r="FVF3" s="774"/>
      <c r="FVG3" s="774"/>
      <c r="FVH3" s="706"/>
      <c r="FVI3" s="774"/>
      <c r="FVJ3" s="774"/>
      <c r="FVK3" s="774"/>
      <c r="FVL3" s="774"/>
      <c r="FVM3" s="706"/>
      <c r="FVN3" s="774"/>
      <c r="FVO3" s="774"/>
      <c r="FVP3" s="774"/>
      <c r="FVQ3" s="774"/>
      <c r="FVR3" s="706"/>
      <c r="FVS3" s="774"/>
      <c r="FVT3" s="774"/>
      <c r="FVU3" s="774"/>
      <c r="FVV3" s="774"/>
      <c r="FVW3" s="706"/>
      <c r="FVX3" s="774"/>
      <c r="FVY3" s="774"/>
      <c r="FVZ3" s="774"/>
      <c r="FWA3" s="774"/>
      <c r="FWB3" s="706"/>
      <c r="FWC3" s="774"/>
      <c r="FWD3" s="774"/>
      <c r="FWE3" s="774"/>
      <c r="FWF3" s="774"/>
      <c r="FWG3" s="706"/>
      <c r="FWH3" s="774"/>
      <c r="FWI3" s="774"/>
      <c r="FWJ3" s="774"/>
      <c r="FWK3" s="774"/>
      <c r="FWL3" s="706"/>
      <c r="FWM3" s="774"/>
      <c r="FWN3" s="774"/>
      <c r="FWO3" s="774"/>
      <c r="FWP3" s="774"/>
      <c r="FWQ3" s="706"/>
      <c r="FWR3" s="774"/>
      <c r="FWS3" s="774"/>
      <c r="FWT3" s="774"/>
      <c r="FWU3" s="774"/>
      <c r="FWV3" s="706"/>
      <c r="FWW3" s="774"/>
      <c r="FWX3" s="774"/>
      <c r="FWY3" s="774"/>
      <c r="FWZ3" s="774"/>
      <c r="FXA3" s="706"/>
      <c r="FXB3" s="774"/>
      <c r="FXC3" s="774"/>
      <c r="FXD3" s="774"/>
      <c r="FXE3" s="774"/>
      <c r="FXF3" s="706"/>
      <c r="FXG3" s="774"/>
      <c r="FXH3" s="774"/>
      <c r="FXI3" s="774"/>
      <c r="FXJ3" s="774"/>
      <c r="FXK3" s="706"/>
      <c r="FXL3" s="774"/>
      <c r="FXM3" s="774"/>
      <c r="FXN3" s="774"/>
      <c r="FXO3" s="774"/>
      <c r="FXP3" s="706"/>
      <c r="FXQ3" s="774"/>
      <c r="FXR3" s="774"/>
      <c r="FXS3" s="774"/>
      <c r="FXT3" s="774"/>
      <c r="FXU3" s="706"/>
      <c r="FXV3" s="774"/>
      <c r="FXW3" s="774"/>
      <c r="FXX3" s="774"/>
      <c r="FXY3" s="774"/>
      <c r="FXZ3" s="706"/>
      <c r="FYA3" s="774"/>
      <c r="FYB3" s="774"/>
      <c r="FYC3" s="774"/>
      <c r="FYD3" s="774"/>
      <c r="FYE3" s="706"/>
      <c r="FYF3" s="774"/>
      <c r="FYG3" s="774"/>
      <c r="FYH3" s="774"/>
      <c r="FYI3" s="774"/>
      <c r="FYJ3" s="706"/>
      <c r="FYK3" s="774"/>
      <c r="FYL3" s="774"/>
      <c r="FYM3" s="774"/>
      <c r="FYN3" s="774"/>
      <c r="FYO3" s="706"/>
      <c r="FYP3" s="774"/>
      <c r="FYQ3" s="774"/>
      <c r="FYR3" s="774"/>
      <c r="FYS3" s="774"/>
      <c r="FYT3" s="706"/>
      <c r="FYU3" s="774"/>
      <c r="FYV3" s="774"/>
      <c r="FYW3" s="774"/>
      <c r="FYX3" s="774"/>
      <c r="FYY3" s="706"/>
      <c r="FYZ3" s="774"/>
      <c r="FZA3" s="774"/>
      <c r="FZB3" s="774"/>
      <c r="FZC3" s="774"/>
      <c r="FZD3" s="706"/>
      <c r="FZE3" s="774"/>
      <c r="FZF3" s="774"/>
      <c r="FZG3" s="774"/>
      <c r="FZH3" s="774"/>
      <c r="FZI3" s="706"/>
      <c r="FZJ3" s="774"/>
      <c r="FZK3" s="774"/>
      <c r="FZL3" s="774"/>
      <c r="FZM3" s="774"/>
      <c r="FZN3" s="706"/>
      <c r="FZO3" s="774"/>
      <c r="FZP3" s="774"/>
      <c r="FZQ3" s="774"/>
      <c r="FZR3" s="774"/>
      <c r="FZS3" s="706"/>
      <c r="FZT3" s="774"/>
      <c r="FZU3" s="774"/>
      <c r="FZV3" s="774"/>
      <c r="FZW3" s="774"/>
      <c r="FZX3" s="706"/>
      <c r="FZY3" s="774"/>
      <c r="FZZ3" s="774"/>
      <c r="GAA3" s="774"/>
      <c r="GAB3" s="774"/>
      <c r="GAC3" s="706"/>
      <c r="GAD3" s="774"/>
      <c r="GAE3" s="774"/>
      <c r="GAF3" s="774"/>
      <c r="GAG3" s="774"/>
      <c r="GAH3" s="706"/>
      <c r="GAI3" s="774"/>
      <c r="GAJ3" s="774"/>
      <c r="GAK3" s="774"/>
      <c r="GAL3" s="774"/>
      <c r="GAM3" s="706"/>
      <c r="GAN3" s="774"/>
      <c r="GAO3" s="774"/>
      <c r="GAP3" s="774"/>
      <c r="GAQ3" s="774"/>
      <c r="GAR3" s="706"/>
      <c r="GAS3" s="774"/>
      <c r="GAT3" s="774"/>
      <c r="GAU3" s="774"/>
      <c r="GAV3" s="774"/>
      <c r="GAW3" s="706"/>
      <c r="GAX3" s="774"/>
      <c r="GAY3" s="774"/>
      <c r="GAZ3" s="774"/>
      <c r="GBA3" s="774"/>
      <c r="GBB3" s="706"/>
      <c r="GBC3" s="774"/>
      <c r="GBD3" s="774"/>
      <c r="GBE3" s="774"/>
      <c r="GBF3" s="774"/>
      <c r="GBG3" s="706"/>
      <c r="GBH3" s="774"/>
      <c r="GBI3" s="774"/>
      <c r="GBJ3" s="774"/>
      <c r="GBK3" s="774"/>
      <c r="GBL3" s="706"/>
      <c r="GBM3" s="774"/>
      <c r="GBN3" s="774"/>
      <c r="GBO3" s="774"/>
      <c r="GBP3" s="774"/>
      <c r="GBQ3" s="706"/>
      <c r="GBR3" s="774"/>
      <c r="GBS3" s="774"/>
      <c r="GBT3" s="774"/>
      <c r="GBU3" s="774"/>
      <c r="GBV3" s="706"/>
      <c r="GBW3" s="774"/>
      <c r="GBX3" s="774"/>
      <c r="GBY3" s="774"/>
      <c r="GBZ3" s="774"/>
      <c r="GCA3" s="706"/>
      <c r="GCB3" s="774"/>
      <c r="GCC3" s="774"/>
      <c r="GCD3" s="774"/>
      <c r="GCE3" s="774"/>
      <c r="GCF3" s="706"/>
      <c r="GCG3" s="774"/>
      <c r="GCH3" s="774"/>
      <c r="GCI3" s="774"/>
      <c r="GCJ3" s="774"/>
      <c r="GCK3" s="706"/>
      <c r="GCL3" s="774"/>
      <c r="GCM3" s="774"/>
      <c r="GCN3" s="774"/>
      <c r="GCO3" s="774"/>
      <c r="GCP3" s="706"/>
      <c r="GCQ3" s="774"/>
      <c r="GCR3" s="774"/>
      <c r="GCS3" s="774"/>
      <c r="GCT3" s="774"/>
      <c r="GCU3" s="706"/>
      <c r="GCV3" s="774"/>
      <c r="GCW3" s="774"/>
      <c r="GCX3" s="774"/>
      <c r="GCY3" s="774"/>
      <c r="GCZ3" s="706"/>
      <c r="GDA3" s="774"/>
      <c r="GDB3" s="774"/>
      <c r="GDC3" s="774"/>
      <c r="GDD3" s="774"/>
      <c r="GDE3" s="706"/>
      <c r="GDF3" s="774"/>
      <c r="GDG3" s="774"/>
      <c r="GDH3" s="774"/>
      <c r="GDI3" s="774"/>
      <c r="GDJ3" s="706"/>
      <c r="GDK3" s="774"/>
      <c r="GDL3" s="774"/>
      <c r="GDM3" s="774"/>
      <c r="GDN3" s="774"/>
      <c r="GDO3" s="706"/>
      <c r="GDP3" s="774"/>
      <c r="GDQ3" s="774"/>
      <c r="GDR3" s="774"/>
      <c r="GDS3" s="774"/>
      <c r="GDT3" s="706"/>
      <c r="GDU3" s="774"/>
      <c r="GDV3" s="774"/>
      <c r="GDW3" s="774"/>
      <c r="GDX3" s="774"/>
      <c r="GDY3" s="706"/>
      <c r="GDZ3" s="774"/>
      <c r="GEA3" s="774"/>
      <c r="GEB3" s="774"/>
      <c r="GEC3" s="774"/>
      <c r="GED3" s="706"/>
      <c r="GEE3" s="774"/>
      <c r="GEF3" s="774"/>
      <c r="GEG3" s="774"/>
      <c r="GEH3" s="774"/>
      <c r="GEI3" s="706"/>
      <c r="GEJ3" s="774"/>
      <c r="GEK3" s="774"/>
      <c r="GEL3" s="774"/>
      <c r="GEM3" s="774"/>
      <c r="GEN3" s="706"/>
      <c r="GEO3" s="774"/>
      <c r="GEP3" s="774"/>
      <c r="GEQ3" s="774"/>
      <c r="GER3" s="774"/>
      <c r="GES3" s="706"/>
      <c r="GET3" s="774"/>
      <c r="GEU3" s="774"/>
      <c r="GEV3" s="774"/>
      <c r="GEW3" s="774"/>
      <c r="GEX3" s="706"/>
      <c r="GEY3" s="774"/>
      <c r="GEZ3" s="774"/>
      <c r="GFA3" s="774"/>
      <c r="GFB3" s="774"/>
      <c r="GFC3" s="706"/>
      <c r="GFD3" s="774"/>
      <c r="GFE3" s="774"/>
      <c r="GFF3" s="774"/>
      <c r="GFG3" s="774"/>
      <c r="GFH3" s="706"/>
      <c r="GFI3" s="774"/>
      <c r="GFJ3" s="774"/>
      <c r="GFK3" s="774"/>
      <c r="GFL3" s="774"/>
      <c r="GFM3" s="706"/>
      <c r="GFN3" s="774"/>
      <c r="GFO3" s="774"/>
      <c r="GFP3" s="774"/>
      <c r="GFQ3" s="774"/>
      <c r="GFR3" s="706"/>
      <c r="GFS3" s="774"/>
      <c r="GFT3" s="774"/>
      <c r="GFU3" s="774"/>
      <c r="GFV3" s="774"/>
      <c r="GFW3" s="706"/>
      <c r="GFX3" s="774"/>
      <c r="GFY3" s="774"/>
      <c r="GFZ3" s="774"/>
      <c r="GGA3" s="774"/>
      <c r="GGB3" s="706"/>
      <c r="GGC3" s="774"/>
      <c r="GGD3" s="774"/>
      <c r="GGE3" s="774"/>
      <c r="GGF3" s="774"/>
      <c r="GGG3" s="706"/>
      <c r="GGH3" s="774"/>
      <c r="GGI3" s="774"/>
      <c r="GGJ3" s="774"/>
      <c r="GGK3" s="774"/>
      <c r="GGL3" s="706"/>
      <c r="GGM3" s="774"/>
      <c r="GGN3" s="774"/>
      <c r="GGO3" s="774"/>
      <c r="GGP3" s="774"/>
      <c r="GGQ3" s="706"/>
      <c r="GGR3" s="774"/>
      <c r="GGS3" s="774"/>
      <c r="GGT3" s="774"/>
      <c r="GGU3" s="774"/>
      <c r="GGV3" s="706"/>
      <c r="GGW3" s="774"/>
      <c r="GGX3" s="774"/>
      <c r="GGY3" s="774"/>
      <c r="GGZ3" s="774"/>
      <c r="GHA3" s="706"/>
      <c r="GHB3" s="774"/>
      <c r="GHC3" s="774"/>
      <c r="GHD3" s="774"/>
      <c r="GHE3" s="774"/>
      <c r="GHF3" s="706"/>
      <c r="GHG3" s="774"/>
      <c r="GHH3" s="774"/>
      <c r="GHI3" s="774"/>
      <c r="GHJ3" s="774"/>
      <c r="GHK3" s="706"/>
      <c r="GHL3" s="774"/>
      <c r="GHM3" s="774"/>
      <c r="GHN3" s="774"/>
      <c r="GHO3" s="774"/>
      <c r="GHP3" s="706"/>
      <c r="GHQ3" s="774"/>
      <c r="GHR3" s="774"/>
      <c r="GHS3" s="774"/>
      <c r="GHT3" s="774"/>
      <c r="GHU3" s="706"/>
      <c r="GHV3" s="774"/>
      <c r="GHW3" s="774"/>
      <c r="GHX3" s="774"/>
      <c r="GHY3" s="774"/>
      <c r="GHZ3" s="706"/>
      <c r="GIA3" s="774"/>
      <c r="GIB3" s="774"/>
      <c r="GIC3" s="774"/>
      <c r="GID3" s="774"/>
      <c r="GIE3" s="706"/>
      <c r="GIF3" s="774"/>
      <c r="GIG3" s="774"/>
      <c r="GIH3" s="774"/>
      <c r="GII3" s="774"/>
      <c r="GIJ3" s="706"/>
      <c r="GIK3" s="774"/>
      <c r="GIL3" s="774"/>
      <c r="GIM3" s="774"/>
      <c r="GIN3" s="774"/>
      <c r="GIO3" s="706"/>
      <c r="GIP3" s="774"/>
      <c r="GIQ3" s="774"/>
      <c r="GIR3" s="774"/>
      <c r="GIS3" s="774"/>
      <c r="GIT3" s="706"/>
      <c r="GIU3" s="774"/>
      <c r="GIV3" s="774"/>
      <c r="GIW3" s="774"/>
      <c r="GIX3" s="774"/>
      <c r="GIY3" s="706"/>
      <c r="GIZ3" s="774"/>
      <c r="GJA3" s="774"/>
      <c r="GJB3" s="774"/>
      <c r="GJC3" s="774"/>
      <c r="GJD3" s="706"/>
      <c r="GJE3" s="774"/>
      <c r="GJF3" s="774"/>
      <c r="GJG3" s="774"/>
      <c r="GJH3" s="774"/>
      <c r="GJI3" s="706"/>
      <c r="GJJ3" s="774"/>
      <c r="GJK3" s="774"/>
      <c r="GJL3" s="774"/>
      <c r="GJM3" s="774"/>
      <c r="GJN3" s="706"/>
      <c r="GJO3" s="774"/>
      <c r="GJP3" s="774"/>
      <c r="GJQ3" s="774"/>
      <c r="GJR3" s="774"/>
      <c r="GJS3" s="706"/>
      <c r="GJT3" s="774"/>
      <c r="GJU3" s="774"/>
      <c r="GJV3" s="774"/>
      <c r="GJW3" s="774"/>
      <c r="GJX3" s="706"/>
      <c r="GJY3" s="774"/>
      <c r="GJZ3" s="774"/>
      <c r="GKA3" s="774"/>
      <c r="GKB3" s="774"/>
      <c r="GKC3" s="706"/>
      <c r="GKD3" s="774"/>
      <c r="GKE3" s="774"/>
      <c r="GKF3" s="774"/>
      <c r="GKG3" s="774"/>
      <c r="GKH3" s="706"/>
      <c r="GKI3" s="774"/>
      <c r="GKJ3" s="774"/>
      <c r="GKK3" s="774"/>
      <c r="GKL3" s="774"/>
      <c r="GKM3" s="706"/>
      <c r="GKN3" s="774"/>
      <c r="GKO3" s="774"/>
      <c r="GKP3" s="774"/>
      <c r="GKQ3" s="774"/>
      <c r="GKR3" s="706"/>
      <c r="GKS3" s="774"/>
      <c r="GKT3" s="774"/>
      <c r="GKU3" s="774"/>
      <c r="GKV3" s="774"/>
      <c r="GKW3" s="706"/>
      <c r="GKX3" s="774"/>
      <c r="GKY3" s="774"/>
      <c r="GKZ3" s="774"/>
      <c r="GLA3" s="774"/>
      <c r="GLB3" s="706"/>
      <c r="GLC3" s="774"/>
      <c r="GLD3" s="774"/>
      <c r="GLE3" s="774"/>
      <c r="GLF3" s="774"/>
      <c r="GLG3" s="706"/>
      <c r="GLH3" s="774"/>
      <c r="GLI3" s="774"/>
      <c r="GLJ3" s="774"/>
      <c r="GLK3" s="774"/>
      <c r="GLL3" s="706"/>
      <c r="GLM3" s="774"/>
      <c r="GLN3" s="774"/>
      <c r="GLO3" s="774"/>
      <c r="GLP3" s="774"/>
      <c r="GLQ3" s="706"/>
      <c r="GLR3" s="774"/>
      <c r="GLS3" s="774"/>
      <c r="GLT3" s="774"/>
      <c r="GLU3" s="774"/>
      <c r="GLV3" s="706"/>
      <c r="GLW3" s="774"/>
      <c r="GLX3" s="774"/>
      <c r="GLY3" s="774"/>
      <c r="GLZ3" s="774"/>
      <c r="GMA3" s="706"/>
      <c r="GMB3" s="774"/>
      <c r="GMC3" s="774"/>
      <c r="GMD3" s="774"/>
      <c r="GME3" s="774"/>
      <c r="GMF3" s="706"/>
      <c r="GMG3" s="774"/>
      <c r="GMH3" s="774"/>
      <c r="GMI3" s="774"/>
      <c r="GMJ3" s="774"/>
      <c r="GMK3" s="706"/>
      <c r="GML3" s="774"/>
      <c r="GMM3" s="774"/>
      <c r="GMN3" s="774"/>
      <c r="GMO3" s="774"/>
      <c r="GMP3" s="706"/>
      <c r="GMQ3" s="774"/>
      <c r="GMR3" s="774"/>
      <c r="GMS3" s="774"/>
      <c r="GMT3" s="774"/>
      <c r="GMU3" s="706"/>
      <c r="GMV3" s="774"/>
      <c r="GMW3" s="774"/>
      <c r="GMX3" s="774"/>
      <c r="GMY3" s="774"/>
      <c r="GMZ3" s="706"/>
      <c r="GNA3" s="774"/>
      <c r="GNB3" s="774"/>
      <c r="GNC3" s="774"/>
      <c r="GND3" s="774"/>
      <c r="GNE3" s="706"/>
      <c r="GNF3" s="774"/>
      <c r="GNG3" s="774"/>
      <c r="GNH3" s="774"/>
      <c r="GNI3" s="774"/>
      <c r="GNJ3" s="706"/>
      <c r="GNK3" s="774"/>
      <c r="GNL3" s="774"/>
      <c r="GNM3" s="774"/>
      <c r="GNN3" s="774"/>
      <c r="GNO3" s="706"/>
      <c r="GNP3" s="774"/>
      <c r="GNQ3" s="774"/>
      <c r="GNR3" s="774"/>
      <c r="GNS3" s="774"/>
      <c r="GNT3" s="706"/>
      <c r="GNU3" s="774"/>
      <c r="GNV3" s="774"/>
      <c r="GNW3" s="774"/>
      <c r="GNX3" s="774"/>
      <c r="GNY3" s="706"/>
      <c r="GNZ3" s="774"/>
      <c r="GOA3" s="774"/>
      <c r="GOB3" s="774"/>
      <c r="GOC3" s="774"/>
      <c r="GOD3" s="706"/>
      <c r="GOE3" s="774"/>
      <c r="GOF3" s="774"/>
      <c r="GOG3" s="774"/>
      <c r="GOH3" s="774"/>
      <c r="GOI3" s="706"/>
      <c r="GOJ3" s="774"/>
      <c r="GOK3" s="774"/>
      <c r="GOL3" s="774"/>
      <c r="GOM3" s="774"/>
      <c r="GON3" s="706"/>
      <c r="GOO3" s="774"/>
      <c r="GOP3" s="774"/>
      <c r="GOQ3" s="774"/>
      <c r="GOR3" s="774"/>
      <c r="GOS3" s="706"/>
      <c r="GOT3" s="774"/>
      <c r="GOU3" s="774"/>
      <c r="GOV3" s="774"/>
      <c r="GOW3" s="774"/>
      <c r="GOX3" s="706"/>
      <c r="GOY3" s="774"/>
      <c r="GOZ3" s="774"/>
      <c r="GPA3" s="774"/>
      <c r="GPB3" s="774"/>
      <c r="GPC3" s="706"/>
      <c r="GPD3" s="774"/>
      <c r="GPE3" s="774"/>
      <c r="GPF3" s="774"/>
      <c r="GPG3" s="774"/>
      <c r="GPH3" s="706"/>
      <c r="GPI3" s="774"/>
      <c r="GPJ3" s="774"/>
      <c r="GPK3" s="774"/>
      <c r="GPL3" s="774"/>
      <c r="GPM3" s="706"/>
      <c r="GPN3" s="774"/>
      <c r="GPO3" s="774"/>
      <c r="GPP3" s="774"/>
      <c r="GPQ3" s="774"/>
      <c r="GPR3" s="706"/>
      <c r="GPS3" s="774"/>
      <c r="GPT3" s="774"/>
      <c r="GPU3" s="774"/>
      <c r="GPV3" s="774"/>
      <c r="GPW3" s="706"/>
      <c r="GPX3" s="774"/>
      <c r="GPY3" s="774"/>
      <c r="GPZ3" s="774"/>
      <c r="GQA3" s="774"/>
      <c r="GQB3" s="706"/>
      <c r="GQC3" s="774"/>
      <c r="GQD3" s="774"/>
      <c r="GQE3" s="774"/>
      <c r="GQF3" s="774"/>
      <c r="GQG3" s="706"/>
      <c r="GQH3" s="774"/>
      <c r="GQI3" s="774"/>
      <c r="GQJ3" s="774"/>
      <c r="GQK3" s="774"/>
      <c r="GQL3" s="706"/>
      <c r="GQM3" s="774"/>
      <c r="GQN3" s="774"/>
      <c r="GQO3" s="774"/>
      <c r="GQP3" s="774"/>
      <c r="GQQ3" s="706"/>
      <c r="GQR3" s="774"/>
      <c r="GQS3" s="774"/>
      <c r="GQT3" s="774"/>
      <c r="GQU3" s="774"/>
      <c r="GQV3" s="706"/>
      <c r="GQW3" s="774"/>
      <c r="GQX3" s="774"/>
      <c r="GQY3" s="774"/>
      <c r="GQZ3" s="774"/>
      <c r="GRA3" s="706"/>
      <c r="GRB3" s="774"/>
      <c r="GRC3" s="774"/>
      <c r="GRD3" s="774"/>
      <c r="GRE3" s="774"/>
      <c r="GRF3" s="706"/>
      <c r="GRG3" s="774"/>
      <c r="GRH3" s="774"/>
      <c r="GRI3" s="774"/>
      <c r="GRJ3" s="774"/>
      <c r="GRK3" s="706"/>
      <c r="GRL3" s="774"/>
      <c r="GRM3" s="774"/>
      <c r="GRN3" s="774"/>
      <c r="GRO3" s="774"/>
      <c r="GRP3" s="706"/>
      <c r="GRQ3" s="774"/>
      <c r="GRR3" s="774"/>
      <c r="GRS3" s="774"/>
      <c r="GRT3" s="774"/>
      <c r="GRU3" s="706"/>
      <c r="GRV3" s="774"/>
      <c r="GRW3" s="774"/>
      <c r="GRX3" s="774"/>
      <c r="GRY3" s="774"/>
      <c r="GRZ3" s="706"/>
      <c r="GSA3" s="774"/>
      <c r="GSB3" s="774"/>
      <c r="GSC3" s="774"/>
      <c r="GSD3" s="774"/>
      <c r="GSE3" s="706"/>
      <c r="GSF3" s="774"/>
      <c r="GSG3" s="774"/>
      <c r="GSH3" s="774"/>
      <c r="GSI3" s="774"/>
      <c r="GSJ3" s="706"/>
      <c r="GSK3" s="774"/>
      <c r="GSL3" s="774"/>
      <c r="GSM3" s="774"/>
      <c r="GSN3" s="774"/>
      <c r="GSO3" s="706"/>
      <c r="GSP3" s="774"/>
      <c r="GSQ3" s="774"/>
      <c r="GSR3" s="774"/>
      <c r="GSS3" s="774"/>
      <c r="GST3" s="706"/>
      <c r="GSU3" s="774"/>
      <c r="GSV3" s="774"/>
      <c r="GSW3" s="774"/>
      <c r="GSX3" s="774"/>
      <c r="GSY3" s="706"/>
      <c r="GSZ3" s="774"/>
      <c r="GTA3" s="774"/>
      <c r="GTB3" s="774"/>
      <c r="GTC3" s="774"/>
      <c r="GTD3" s="706"/>
      <c r="GTE3" s="774"/>
      <c r="GTF3" s="774"/>
      <c r="GTG3" s="774"/>
      <c r="GTH3" s="774"/>
      <c r="GTI3" s="706"/>
      <c r="GTJ3" s="774"/>
      <c r="GTK3" s="774"/>
      <c r="GTL3" s="774"/>
      <c r="GTM3" s="774"/>
      <c r="GTN3" s="706"/>
      <c r="GTO3" s="774"/>
      <c r="GTP3" s="774"/>
      <c r="GTQ3" s="774"/>
      <c r="GTR3" s="774"/>
      <c r="GTS3" s="706"/>
      <c r="GTT3" s="774"/>
      <c r="GTU3" s="774"/>
      <c r="GTV3" s="774"/>
      <c r="GTW3" s="774"/>
      <c r="GTX3" s="706"/>
      <c r="GTY3" s="774"/>
      <c r="GTZ3" s="774"/>
      <c r="GUA3" s="774"/>
      <c r="GUB3" s="774"/>
      <c r="GUC3" s="706"/>
      <c r="GUD3" s="774"/>
      <c r="GUE3" s="774"/>
      <c r="GUF3" s="774"/>
      <c r="GUG3" s="774"/>
      <c r="GUH3" s="706"/>
      <c r="GUI3" s="774"/>
      <c r="GUJ3" s="774"/>
      <c r="GUK3" s="774"/>
      <c r="GUL3" s="774"/>
      <c r="GUM3" s="706"/>
      <c r="GUN3" s="774"/>
      <c r="GUO3" s="774"/>
      <c r="GUP3" s="774"/>
      <c r="GUQ3" s="774"/>
      <c r="GUR3" s="706"/>
      <c r="GUS3" s="774"/>
      <c r="GUT3" s="774"/>
      <c r="GUU3" s="774"/>
      <c r="GUV3" s="774"/>
      <c r="GUW3" s="706"/>
      <c r="GUX3" s="774"/>
      <c r="GUY3" s="774"/>
      <c r="GUZ3" s="774"/>
      <c r="GVA3" s="774"/>
      <c r="GVB3" s="706"/>
      <c r="GVC3" s="774"/>
      <c r="GVD3" s="774"/>
      <c r="GVE3" s="774"/>
      <c r="GVF3" s="774"/>
      <c r="GVG3" s="706"/>
      <c r="GVH3" s="774"/>
      <c r="GVI3" s="774"/>
      <c r="GVJ3" s="774"/>
      <c r="GVK3" s="774"/>
      <c r="GVL3" s="706"/>
      <c r="GVM3" s="774"/>
      <c r="GVN3" s="774"/>
      <c r="GVO3" s="774"/>
      <c r="GVP3" s="774"/>
      <c r="GVQ3" s="706"/>
      <c r="GVR3" s="774"/>
      <c r="GVS3" s="774"/>
      <c r="GVT3" s="774"/>
      <c r="GVU3" s="774"/>
      <c r="GVV3" s="706"/>
      <c r="GVW3" s="774"/>
      <c r="GVX3" s="774"/>
      <c r="GVY3" s="774"/>
      <c r="GVZ3" s="774"/>
      <c r="GWA3" s="706"/>
      <c r="GWB3" s="774"/>
      <c r="GWC3" s="774"/>
      <c r="GWD3" s="774"/>
      <c r="GWE3" s="774"/>
      <c r="GWF3" s="706"/>
      <c r="GWG3" s="774"/>
      <c r="GWH3" s="774"/>
      <c r="GWI3" s="774"/>
      <c r="GWJ3" s="774"/>
      <c r="GWK3" s="706"/>
      <c r="GWL3" s="774"/>
      <c r="GWM3" s="774"/>
      <c r="GWN3" s="774"/>
      <c r="GWO3" s="774"/>
      <c r="GWP3" s="706"/>
      <c r="GWQ3" s="774"/>
      <c r="GWR3" s="774"/>
      <c r="GWS3" s="774"/>
      <c r="GWT3" s="774"/>
      <c r="GWU3" s="706"/>
      <c r="GWV3" s="774"/>
      <c r="GWW3" s="774"/>
      <c r="GWX3" s="774"/>
      <c r="GWY3" s="774"/>
      <c r="GWZ3" s="706"/>
      <c r="GXA3" s="774"/>
      <c r="GXB3" s="774"/>
      <c r="GXC3" s="774"/>
      <c r="GXD3" s="774"/>
      <c r="GXE3" s="706"/>
      <c r="GXF3" s="774"/>
      <c r="GXG3" s="774"/>
      <c r="GXH3" s="774"/>
      <c r="GXI3" s="774"/>
      <c r="GXJ3" s="706"/>
      <c r="GXK3" s="774"/>
      <c r="GXL3" s="774"/>
      <c r="GXM3" s="774"/>
      <c r="GXN3" s="774"/>
      <c r="GXO3" s="706"/>
      <c r="GXP3" s="774"/>
      <c r="GXQ3" s="774"/>
      <c r="GXR3" s="774"/>
      <c r="GXS3" s="774"/>
      <c r="GXT3" s="706"/>
      <c r="GXU3" s="774"/>
      <c r="GXV3" s="774"/>
      <c r="GXW3" s="774"/>
      <c r="GXX3" s="774"/>
      <c r="GXY3" s="706"/>
      <c r="GXZ3" s="774"/>
      <c r="GYA3" s="774"/>
      <c r="GYB3" s="774"/>
      <c r="GYC3" s="774"/>
      <c r="GYD3" s="706"/>
      <c r="GYE3" s="774"/>
      <c r="GYF3" s="774"/>
      <c r="GYG3" s="774"/>
      <c r="GYH3" s="774"/>
      <c r="GYI3" s="706"/>
      <c r="GYJ3" s="774"/>
      <c r="GYK3" s="774"/>
      <c r="GYL3" s="774"/>
      <c r="GYM3" s="774"/>
      <c r="GYN3" s="706"/>
      <c r="GYO3" s="774"/>
      <c r="GYP3" s="774"/>
      <c r="GYQ3" s="774"/>
      <c r="GYR3" s="774"/>
      <c r="GYS3" s="706"/>
      <c r="GYT3" s="774"/>
      <c r="GYU3" s="774"/>
      <c r="GYV3" s="774"/>
      <c r="GYW3" s="774"/>
      <c r="GYX3" s="706"/>
      <c r="GYY3" s="774"/>
      <c r="GYZ3" s="774"/>
      <c r="GZA3" s="774"/>
      <c r="GZB3" s="774"/>
      <c r="GZC3" s="706"/>
      <c r="GZD3" s="774"/>
      <c r="GZE3" s="774"/>
      <c r="GZF3" s="774"/>
      <c r="GZG3" s="774"/>
      <c r="GZH3" s="706"/>
      <c r="GZI3" s="774"/>
      <c r="GZJ3" s="774"/>
      <c r="GZK3" s="774"/>
      <c r="GZL3" s="774"/>
      <c r="GZM3" s="706"/>
      <c r="GZN3" s="774"/>
      <c r="GZO3" s="774"/>
      <c r="GZP3" s="774"/>
      <c r="GZQ3" s="774"/>
      <c r="GZR3" s="706"/>
      <c r="GZS3" s="774"/>
      <c r="GZT3" s="774"/>
      <c r="GZU3" s="774"/>
      <c r="GZV3" s="774"/>
      <c r="GZW3" s="706"/>
      <c r="GZX3" s="774"/>
      <c r="GZY3" s="774"/>
      <c r="GZZ3" s="774"/>
      <c r="HAA3" s="774"/>
      <c r="HAB3" s="706"/>
      <c r="HAC3" s="774"/>
      <c r="HAD3" s="774"/>
      <c r="HAE3" s="774"/>
      <c r="HAF3" s="774"/>
      <c r="HAG3" s="706"/>
      <c r="HAH3" s="774"/>
      <c r="HAI3" s="774"/>
      <c r="HAJ3" s="774"/>
      <c r="HAK3" s="774"/>
      <c r="HAL3" s="706"/>
      <c r="HAM3" s="774"/>
      <c r="HAN3" s="774"/>
      <c r="HAO3" s="774"/>
      <c r="HAP3" s="774"/>
      <c r="HAQ3" s="706"/>
      <c r="HAR3" s="774"/>
      <c r="HAS3" s="774"/>
      <c r="HAT3" s="774"/>
      <c r="HAU3" s="774"/>
      <c r="HAV3" s="706"/>
      <c r="HAW3" s="774"/>
      <c r="HAX3" s="774"/>
      <c r="HAY3" s="774"/>
      <c r="HAZ3" s="774"/>
      <c r="HBA3" s="706"/>
      <c r="HBB3" s="774"/>
      <c r="HBC3" s="774"/>
      <c r="HBD3" s="774"/>
      <c r="HBE3" s="774"/>
      <c r="HBF3" s="706"/>
      <c r="HBG3" s="774"/>
      <c r="HBH3" s="774"/>
      <c r="HBI3" s="774"/>
      <c r="HBJ3" s="774"/>
      <c r="HBK3" s="706"/>
      <c r="HBL3" s="774"/>
      <c r="HBM3" s="774"/>
      <c r="HBN3" s="774"/>
      <c r="HBO3" s="774"/>
      <c r="HBP3" s="706"/>
      <c r="HBQ3" s="774"/>
      <c r="HBR3" s="774"/>
      <c r="HBS3" s="774"/>
      <c r="HBT3" s="774"/>
      <c r="HBU3" s="706"/>
      <c r="HBV3" s="774"/>
      <c r="HBW3" s="774"/>
      <c r="HBX3" s="774"/>
      <c r="HBY3" s="774"/>
      <c r="HBZ3" s="706"/>
      <c r="HCA3" s="774"/>
      <c r="HCB3" s="774"/>
      <c r="HCC3" s="774"/>
      <c r="HCD3" s="774"/>
      <c r="HCE3" s="706"/>
      <c r="HCF3" s="774"/>
      <c r="HCG3" s="774"/>
      <c r="HCH3" s="774"/>
      <c r="HCI3" s="774"/>
      <c r="HCJ3" s="706"/>
      <c r="HCK3" s="774"/>
      <c r="HCL3" s="774"/>
      <c r="HCM3" s="774"/>
      <c r="HCN3" s="774"/>
      <c r="HCO3" s="706"/>
      <c r="HCP3" s="774"/>
      <c r="HCQ3" s="774"/>
      <c r="HCR3" s="774"/>
      <c r="HCS3" s="774"/>
      <c r="HCT3" s="706"/>
      <c r="HCU3" s="774"/>
      <c r="HCV3" s="774"/>
      <c r="HCW3" s="774"/>
      <c r="HCX3" s="774"/>
      <c r="HCY3" s="706"/>
      <c r="HCZ3" s="774"/>
      <c r="HDA3" s="774"/>
      <c r="HDB3" s="774"/>
      <c r="HDC3" s="774"/>
      <c r="HDD3" s="706"/>
      <c r="HDE3" s="774"/>
      <c r="HDF3" s="774"/>
      <c r="HDG3" s="774"/>
      <c r="HDH3" s="774"/>
      <c r="HDI3" s="706"/>
      <c r="HDJ3" s="774"/>
      <c r="HDK3" s="774"/>
      <c r="HDL3" s="774"/>
      <c r="HDM3" s="774"/>
      <c r="HDN3" s="706"/>
      <c r="HDO3" s="774"/>
      <c r="HDP3" s="774"/>
      <c r="HDQ3" s="774"/>
      <c r="HDR3" s="774"/>
      <c r="HDS3" s="706"/>
      <c r="HDT3" s="774"/>
      <c r="HDU3" s="774"/>
      <c r="HDV3" s="774"/>
      <c r="HDW3" s="774"/>
      <c r="HDX3" s="706"/>
      <c r="HDY3" s="774"/>
      <c r="HDZ3" s="774"/>
      <c r="HEA3" s="774"/>
      <c r="HEB3" s="774"/>
      <c r="HEC3" s="706"/>
      <c r="HED3" s="774"/>
      <c r="HEE3" s="774"/>
      <c r="HEF3" s="774"/>
      <c r="HEG3" s="774"/>
      <c r="HEH3" s="706"/>
      <c r="HEI3" s="774"/>
      <c r="HEJ3" s="774"/>
      <c r="HEK3" s="774"/>
      <c r="HEL3" s="774"/>
      <c r="HEM3" s="706"/>
      <c r="HEN3" s="774"/>
      <c r="HEO3" s="774"/>
      <c r="HEP3" s="774"/>
      <c r="HEQ3" s="774"/>
      <c r="HER3" s="706"/>
      <c r="HES3" s="774"/>
      <c r="HET3" s="774"/>
      <c r="HEU3" s="774"/>
      <c r="HEV3" s="774"/>
      <c r="HEW3" s="706"/>
      <c r="HEX3" s="774"/>
      <c r="HEY3" s="774"/>
      <c r="HEZ3" s="774"/>
      <c r="HFA3" s="774"/>
      <c r="HFB3" s="706"/>
      <c r="HFC3" s="774"/>
      <c r="HFD3" s="774"/>
      <c r="HFE3" s="774"/>
      <c r="HFF3" s="774"/>
      <c r="HFG3" s="706"/>
      <c r="HFH3" s="774"/>
      <c r="HFI3" s="774"/>
      <c r="HFJ3" s="774"/>
      <c r="HFK3" s="774"/>
      <c r="HFL3" s="706"/>
      <c r="HFM3" s="774"/>
      <c r="HFN3" s="774"/>
      <c r="HFO3" s="774"/>
      <c r="HFP3" s="774"/>
      <c r="HFQ3" s="706"/>
      <c r="HFR3" s="774"/>
      <c r="HFS3" s="774"/>
      <c r="HFT3" s="774"/>
      <c r="HFU3" s="774"/>
      <c r="HFV3" s="706"/>
      <c r="HFW3" s="774"/>
      <c r="HFX3" s="774"/>
      <c r="HFY3" s="774"/>
      <c r="HFZ3" s="774"/>
      <c r="HGA3" s="706"/>
      <c r="HGB3" s="774"/>
      <c r="HGC3" s="774"/>
      <c r="HGD3" s="774"/>
      <c r="HGE3" s="774"/>
      <c r="HGF3" s="706"/>
      <c r="HGG3" s="774"/>
      <c r="HGH3" s="774"/>
      <c r="HGI3" s="774"/>
      <c r="HGJ3" s="774"/>
      <c r="HGK3" s="706"/>
      <c r="HGL3" s="774"/>
      <c r="HGM3" s="774"/>
      <c r="HGN3" s="774"/>
      <c r="HGO3" s="774"/>
      <c r="HGP3" s="706"/>
      <c r="HGQ3" s="774"/>
      <c r="HGR3" s="774"/>
      <c r="HGS3" s="774"/>
      <c r="HGT3" s="774"/>
      <c r="HGU3" s="706"/>
      <c r="HGV3" s="774"/>
      <c r="HGW3" s="774"/>
      <c r="HGX3" s="774"/>
      <c r="HGY3" s="774"/>
      <c r="HGZ3" s="706"/>
      <c r="HHA3" s="774"/>
      <c r="HHB3" s="774"/>
      <c r="HHC3" s="774"/>
      <c r="HHD3" s="774"/>
      <c r="HHE3" s="706"/>
      <c r="HHF3" s="774"/>
      <c r="HHG3" s="774"/>
      <c r="HHH3" s="774"/>
      <c r="HHI3" s="774"/>
      <c r="HHJ3" s="706"/>
      <c r="HHK3" s="774"/>
      <c r="HHL3" s="774"/>
      <c r="HHM3" s="774"/>
      <c r="HHN3" s="774"/>
      <c r="HHO3" s="706"/>
      <c r="HHP3" s="774"/>
      <c r="HHQ3" s="774"/>
      <c r="HHR3" s="774"/>
      <c r="HHS3" s="774"/>
      <c r="HHT3" s="706"/>
      <c r="HHU3" s="774"/>
      <c r="HHV3" s="774"/>
      <c r="HHW3" s="774"/>
      <c r="HHX3" s="774"/>
      <c r="HHY3" s="706"/>
      <c r="HHZ3" s="774"/>
      <c r="HIA3" s="774"/>
      <c r="HIB3" s="774"/>
      <c r="HIC3" s="774"/>
      <c r="HID3" s="706"/>
      <c r="HIE3" s="774"/>
      <c r="HIF3" s="774"/>
      <c r="HIG3" s="774"/>
      <c r="HIH3" s="774"/>
      <c r="HII3" s="706"/>
      <c r="HIJ3" s="774"/>
      <c r="HIK3" s="774"/>
      <c r="HIL3" s="774"/>
      <c r="HIM3" s="774"/>
      <c r="HIN3" s="706"/>
      <c r="HIO3" s="774"/>
      <c r="HIP3" s="774"/>
      <c r="HIQ3" s="774"/>
      <c r="HIR3" s="774"/>
      <c r="HIS3" s="706"/>
      <c r="HIT3" s="774"/>
      <c r="HIU3" s="774"/>
      <c r="HIV3" s="774"/>
      <c r="HIW3" s="774"/>
      <c r="HIX3" s="706"/>
      <c r="HIY3" s="774"/>
      <c r="HIZ3" s="774"/>
      <c r="HJA3" s="774"/>
      <c r="HJB3" s="774"/>
      <c r="HJC3" s="706"/>
      <c r="HJD3" s="774"/>
      <c r="HJE3" s="774"/>
      <c r="HJF3" s="774"/>
      <c r="HJG3" s="774"/>
      <c r="HJH3" s="706"/>
      <c r="HJI3" s="774"/>
      <c r="HJJ3" s="774"/>
      <c r="HJK3" s="774"/>
      <c r="HJL3" s="774"/>
      <c r="HJM3" s="706"/>
      <c r="HJN3" s="774"/>
      <c r="HJO3" s="774"/>
      <c r="HJP3" s="774"/>
      <c r="HJQ3" s="774"/>
      <c r="HJR3" s="706"/>
      <c r="HJS3" s="774"/>
      <c r="HJT3" s="774"/>
      <c r="HJU3" s="774"/>
      <c r="HJV3" s="774"/>
      <c r="HJW3" s="706"/>
      <c r="HJX3" s="774"/>
      <c r="HJY3" s="774"/>
      <c r="HJZ3" s="774"/>
      <c r="HKA3" s="774"/>
      <c r="HKB3" s="706"/>
      <c r="HKC3" s="774"/>
      <c r="HKD3" s="774"/>
      <c r="HKE3" s="774"/>
      <c r="HKF3" s="774"/>
      <c r="HKG3" s="706"/>
      <c r="HKH3" s="774"/>
      <c r="HKI3" s="774"/>
      <c r="HKJ3" s="774"/>
      <c r="HKK3" s="774"/>
      <c r="HKL3" s="706"/>
      <c r="HKM3" s="774"/>
      <c r="HKN3" s="774"/>
      <c r="HKO3" s="774"/>
      <c r="HKP3" s="774"/>
      <c r="HKQ3" s="706"/>
      <c r="HKR3" s="774"/>
      <c r="HKS3" s="774"/>
      <c r="HKT3" s="774"/>
      <c r="HKU3" s="774"/>
      <c r="HKV3" s="706"/>
      <c r="HKW3" s="774"/>
      <c r="HKX3" s="774"/>
      <c r="HKY3" s="774"/>
      <c r="HKZ3" s="774"/>
      <c r="HLA3" s="706"/>
      <c r="HLB3" s="774"/>
      <c r="HLC3" s="774"/>
      <c r="HLD3" s="774"/>
      <c r="HLE3" s="774"/>
      <c r="HLF3" s="706"/>
      <c r="HLG3" s="774"/>
      <c r="HLH3" s="774"/>
      <c r="HLI3" s="774"/>
      <c r="HLJ3" s="774"/>
      <c r="HLK3" s="706"/>
      <c r="HLL3" s="774"/>
      <c r="HLM3" s="774"/>
      <c r="HLN3" s="774"/>
      <c r="HLO3" s="774"/>
      <c r="HLP3" s="706"/>
      <c r="HLQ3" s="774"/>
      <c r="HLR3" s="774"/>
      <c r="HLS3" s="774"/>
      <c r="HLT3" s="774"/>
      <c r="HLU3" s="706"/>
      <c r="HLV3" s="774"/>
      <c r="HLW3" s="774"/>
      <c r="HLX3" s="774"/>
      <c r="HLY3" s="774"/>
      <c r="HLZ3" s="706"/>
      <c r="HMA3" s="774"/>
      <c r="HMB3" s="774"/>
      <c r="HMC3" s="774"/>
      <c r="HMD3" s="774"/>
      <c r="HME3" s="706"/>
      <c r="HMF3" s="774"/>
      <c r="HMG3" s="774"/>
      <c r="HMH3" s="774"/>
      <c r="HMI3" s="774"/>
      <c r="HMJ3" s="706"/>
      <c r="HMK3" s="774"/>
      <c r="HML3" s="774"/>
      <c r="HMM3" s="774"/>
      <c r="HMN3" s="774"/>
      <c r="HMO3" s="706"/>
      <c r="HMP3" s="774"/>
      <c r="HMQ3" s="774"/>
      <c r="HMR3" s="774"/>
      <c r="HMS3" s="774"/>
      <c r="HMT3" s="706"/>
      <c r="HMU3" s="774"/>
      <c r="HMV3" s="774"/>
      <c r="HMW3" s="774"/>
      <c r="HMX3" s="774"/>
      <c r="HMY3" s="706"/>
      <c r="HMZ3" s="774"/>
      <c r="HNA3" s="774"/>
      <c r="HNB3" s="774"/>
      <c r="HNC3" s="774"/>
      <c r="HND3" s="706"/>
      <c r="HNE3" s="774"/>
      <c r="HNF3" s="774"/>
      <c r="HNG3" s="774"/>
      <c r="HNH3" s="774"/>
      <c r="HNI3" s="706"/>
      <c r="HNJ3" s="774"/>
      <c r="HNK3" s="774"/>
      <c r="HNL3" s="774"/>
      <c r="HNM3" s="774"/>
      <c r="HNN3" s="706"/>
      <c r="HNO3" s="774"/>
      <c r="HNP3" s="774"/>
      <c r="HNQ3" s="774"/>
      <c r="HNR3" s="774"/>
      <c r="HNS3" s="706"/>
      <c r="HNT3" s="774"/>
      <c r="HNU3" s="774"/>
      <c r="HNV3" s="774"/>
      <c r="HNW3" s="774"/>
      <c r="HNX3" s="706"/>
      <c r="HNY3" s="774"/>
      <c r="HNZ3" s="774"/>
      <c r="HOA3" s="774"/>
      <c r="HOB3" s="774"/>
      <c r="HOC3" s="706"/>
      <c r="HOD3" s="774"/>
      <c r="HOE3" s="774"/>
      <c r="HOF3" s="774"/>
      <c r="HOG3" s="774"/>
      <c r="HOH3" s="706"/>
      <c r="HOI3" s="774"/>
      <c r="HOJ3" s="774"/>
      <c r="HOK3" s="774"/>
      <c r="HOL3" s="774"/>
      <c r="HOM3" s="706"/>
      <c r="HON3" s="774"/>
      <c r="HOO3" s="774"/>
      <c r="HOP3" s="774"/>
      <c r="HOQ3" s="774"/>
      <c r="HOR3" s="706"/>
      <c r="HOS3" s="774"/>
      <c r="HOT3" s="774"/>
      <c r="HOU3" s="774"/>
      <c r="HOV3" s="774"/>
      <c r="HOW3" s="706"/>
      <c r="HOX3" s="774"/>
      <c r="HOY3" s="774"/>
      <c r="HOZ3" s="774"/>
      <c r="HPA3" s="774"/>
      <c r="HPB3" s="706"/>
      <c r="HPC3" s="774"/>
      <c r="HPD3" s="774"/>
      <c r="HPE3" s="774"/>
      <c r="HPF3" s="774"/>
      <c r="HPG3" s="706"/>
      <c r="HPH3" s="774"/>
      <c r="HPI3" s="774"/>
      <c r="HPJ3" s="774"/>
      <c r="HPK3" s="774"/>
      <c r="HPL3" s="706"/>
      <c r="HPM3" s="774"/>
      <c r="HPN3" s="774"/>
      <c r="HPO3" s="774"/>
      <c r="HPP3" s="774"/>
      <c r="HPQ3" s="706"/>
      <c r="HPR3" s="774"/>
      <c r="HPS3" s="774"/>
      <c r="HPT3" s="774"/>
      <c r="HPU3" s="774"/>
      <c r="HPV3" s="706"/>
      <c r="HPW3" s="774"/>
      <c r="HPX3" s="774"/>
      <c r="HPY3" s="774"/>
      <c r="HPZ3" s="774"/>
      <c r="HQA3" s="706"/>
      <c r="HQB3" s="774"/>
      <c r="HQC3" s="774"/>
      <c r="HQD3" s="774"/>
      <c r="HQE3" s="774"/>
      <c r="HQF3" s="706"/>
      <c r="HQG3" s="774"/>
      <c r="HQH3" s="774"/>
      <c r="HQI3" s="774"/>
      <c r="HQJ3" s="774"/>
      <c r="HQK3" s="706"/>
      <c r="HQL3" s="774"/>
      <c r="HQM3" s="774"/>
      <c r="HQN3" s="774"/>
      <c r="HQO3" s="774"/>
      <c r="HQP3" s="706"/>
      <c r="HQQ3" s="774"/>
      <c r="HQR3" s="774"/>
      <c r="HQS3" s="774"/>
      <c r="HQT3" s="774"/>
      <c r="HQU3" s="706"/>
      <c r="HQV3" s="774"/>
      <c r="HQW3" s="774"/>
      <c r="HQX3" s="774"/>
      <c r="HQY3" s="774"/>
      <c r="HQZ3" s="706"/>
      <c r="HRA3" s="774"/>
      <c r="HRB3" s="774"/>
      <c r="HRC3" s="774"/>
      <c r="HRD3" s="774"/>
      <c r="HRE3" s="706"/>
      <c r="HRF3" s="774"/>
      <c r="HRG3" s="774"/>
      <c r="HRH3" s="774"/>
      <c r="HRI3" s="774"/>
      <c r="HRJ3" s="706"/>
      <c r="HRK3" s="774"/>
      <c r="HRL3" s="774"/>
      <c r="HRM3" s="774"/>
      <c r="HRN3" s="774"/>
      <c r="HRO3" s="706"/>
      <c r="HRP3" s="774"/>
      <c r="HRQ3" s="774"/>
      <c r="HRR3" s="774"/>
      <c r="HRS3" s="774"/>
      <c r="HRT3" s="706"/>
      <c r="HRU3" s="774"/>
      <c r="HRV3" s="774"/>
      <c r="HRW3" s="774"/>
      <c r="HRX3" s="774"/>
      <c r="HRY3" s="706"/>
      <c r="HRZ3" s="774"/>
      <c r="HSA3" s="774"/>
      <c r="HSB3" s="774"/>
      <c r="HSC3" s="774"/>
      <c r="HSD3" s="706"/>
      <c r="HSE3" s="774"/>
      <c r="HSF3" s="774"/>
      <c r="HSG3" s="774"/>
      <c r="HSH3" s="774"/>
      <c r="HSI3" s="706"/>
      <c r="HSJ3" s="774"/>
      <c r="HSK3" s="774"/>
      <c r="HSL3" s="774"/>
      <c r="HSM3" s="774"/>
      <c r="HSN3" s="706"/>
      <c r="HSO3" s="774"/>
      <c r="HSP3" s="774"/>
      <c r="HSQ3" s="774"/>
      <c r="HSR3" s="774"/>
      <c r="HSS3" s="706"/>
      <c r="HST3" s="774"/>
      <c r="HSU3" s="774"/>
      <c r="HSV3" s="774"/>
      <c r="HSW3" s="774"/>
      <c r="HSX3" s="706"/>
      <c r="HSY3" s="774"/>
      <c r="HSZ3" s="774"/>
      <c r="HTA3" s="774"/>
      <c r="HTB3" s="774"/>
      <c r="HTC3" s="706"/>
      <c r="HTD3" s="774"/>
      <c r="HTE3" s="774"/>
      <c r="HTF3" s="774"/>
      <c r="HTG3" s="774"/>
      <c r="HTH3" s="706"/>
      <c r="HTI3" s="774"/>
      <c r="HTJ3" s="774"/>
      <c r="HTK3" s="774"/>
      <c r="HTL3" s="774"/>
      <c r="HTM3" s="706"/>
      <c r="HTN3" s="774"/>
      <c r="HTO3" s="774"/>
      <c r="HTP3" s="774"/>
      <c r="HTQ3" s="774"/>
      <c r="HTR3" s="706"/>
      <c r="HTS3" s="774"/>
      <c r="HTT3" s="774"/>
      <c r="HTU3" s="774"/>
      <c r="HTV3" s="774"/>
      <c r="HTW3" s="706"/>
      <c r="HTX3" s="774"/>
      <c r="HTY3" s="774"/>
      <c r="HTZ3" s="774"/>
      <c r="HUA3" s="774"/>
      <c r="HUB3" s="706"/>
      <c r="HUC3" s="774"/>
      <c r="HUD3" s="774"/>
      <c r="HUE3" s="774"/>
      <c r="HUF3" s="774"/>
      <c r="HUG3" s="706"/>
      <c r="HUH3" s="774"/>
      <c r="HUI3" s="774"/>
      <c r="HUJ3" s="774"/>
      <c r="HUK3" s="774"/>
      <c r="HUL3" s="706"/>
      <c r="HUM3" s="774"/>
      <c r="HUN3" s="774"/>
      <c r="HUO3" s="774"/>
      <c r="HUP3" s="774"/>
      <c r="HUQ3" s="706"/>
      <c r="HUR3" s="774"/>
      <c r="HUS3" s="774"/>
      <c r="HUT3" s="774"/>
      <c r="HUU3" s="774"/>
      <c r="HUV3" s="706"/>
      <c r="HUW3" s="774"/>
      <c r="HUX3" s="774"/>
      <c r="HUY3" s="774"/>
      <c r="HUZ3" s="774"/>
      <c r="HVA3" s="706"/>
      <c r="HVB3" s="774"/>
      <c r="HVC3" s="774"/>
      <c r="HVD3" s="774"/>
      <c r="HVE3" s="774"/>
      <c r="HVF3" s="706"/>
      <c r="HVG3" s="774"/>
      <c r="HVH3" s="774"/>
      <c r="HVI3" s="774"/>
      <c r="HVJ3" s="774"/>
      <c r="HVK3" s="706"/>
      <c r="HVL3" s="774"/>
      <c r="HVM3" s="774"/>
      <c r="HVN3" s="774"/>
      <c r="HVO3" s="774"/>
      <c r="HVP3" s="706"/>
      <c r="HVQ3" s="774"/>
      <c r="HVR3" s="774"/>
      <c r="HVS3" s="774"/>
      <c r="HVT3" s="774"/>
      <c r="HVU3" s="706"/>
      <c r="HVV3" s="774"/>
      <c r="HVW3" s="774"/>
      <c r="HVX3" s="774"/>
      <c r="HVY3" s="774"/>
      <c r="HVZ3" s="706"/>
      <c r="HWA3" s="774"/>
      <c r="HWB3" s="774"/>
      <c r="HWC3" s="774"/>
      <c r="HWD3" s="774"/>
      <c r="HWE3" s="706"/>
      <c r="HWF3" s="774"/>
      <c r="HWG3" s="774"/>
      <c r="HWH3" s="774"/>
      <c r="HWI3" s="774"/>
      <c r="HWJ3" s="706"/>
      <c r="HWK3" s="774"/>
      <c r="HWL3" s="774"/>
      <c r="HWM3" s="774"/>
      <c r="HWN3" s="774"/>
      <c r="HWO3" s="706"/>
      <c r="HWP3" s="774"/>
      <c r="HWQ3" s="774"/>
      <c r="HWR3" s="774"/>
      <c r="HWS3" s="774"/>
      <c r="HWT3" s="706"/>
      <c r="HWU3" s="774"/>
      <c r="HWV3" s="774"/>
      <c r="HWW3" s="774"/>
      <c r="HWX3" s="774"/>
      <c r="HWY3" s="706"/>
      <c r="HWZ3" s="774"/>
      <c r="HXA3" s="774"/>
      <c r="HXB3" s="774"/>
      <c r="HXC3" s="774"/>
      <c r="HXD3" s="706"/>
      <c r="HXE3" s="774"/>
      <c r="HXF3" s="774"/>
      <c r="HXG3" s="774"/>
      <c r="HXH3" s="774"/>
      <c r="HXI3" s="706"/>
      <c r="HXJ3" s="774"/>
      <c r="HXK3" s="774"/>
      <c r="HXL3" s="774"/>
      <c r="HXM3" s="774"/>
      <c r="HXN3" s="706"/>
      <c r="HXO3" s="774"/>
      <c r="HXP3" s="774"/>
      <c r="HXQ3" s="774"/>
      <c r="HXR3" s="774"/>
      <c r="HXS3" s="706"/>
      <c r="HXT3" s="774"/>
      <c r="HXU3" s="774"/>
      <c r="HXV3" s="774"/>
      <c r="HXW3" s="774"/>
      <c r="HXX3" s="706"/>
      <c r="HXY3" s="774"/>
      <c r="HXZ3" s="774"/>
      <c r="HYA3" s="774"/>
      <c r="HYB3" s="774"/>
      <c r="HYC3" s="706"/>
      <c r="HYD3" s="774"/>
      <c r="HYE3" s="774"/>
      <c r="HYF3" s="774"/>
      <c r="HYG3" s="774"/>
      <c r="HYH3" s="706"/>
      <c r="HYI3" s="774"/>
      <c r="HYJ3" s="774"/>
      <c r="HYK3" s="774"/>
      <c r="HYL3" s="774"/>
      <c r="HYM3" s="706"/>
      <c r="HYN3" s="774"/>
      <c r="HYO3" s="774"/>
      <c r="HYP3" s="774"/>
      <c r="HYQ3" s="774"/>
      <c r="HYR3" s="706"/>
      <c r="HYS3" s="774"/>
      <c r="HYT3" s="774"/>
      <c r="HYU3" s="774"/>
      <c r="HYV3" s="774"/>
      <c r="HYW3" s="706"/>
      <c r="HYX3" s="774"/>
      <c r="HYY3" s="774"/>
      <c r="HYZ3" s="774"/>
      <c r="HZA3" s="774"/>
      <c r="HZB3" s="706"/>
      <c r="HZC3" s="774"/>
      <c r="HZD3" s="774"/>
      <c r="HZE3" s="774"/>
      <c r="HZF3" s="774"/>
      <c r="HZG3" s="706"/>
      <c r="HZH3" s="774"/>
      <c r="HZI3" s="774"/>
      <c r="HZJ3" s="774"/>
      <c r="HZK3" s="774"/>
      <c r="HZL3" s="706"/>
      <c r="HZM3" s="774"/>
      <c r="HZN3" s="774"/>
      <c r="HZO3" s="774"/>
      <c r="HZP3" s="774"/>
      <c r="HZQ3" s="706"/>
      <c r="HZR3" s="774"/>
      <c r="HZS3" s="774"/>
      <c r="HZT3" s="774"/>
      <c r="HZU3" s="774"/>
      <c r="HZV3" s="706"/>
      <c r="HZW3" s="774"/>
      <c r="HZX3" s="774"/>
      <c r="HZY3" s="774"/>
      <c r="HZZ3" s="774"/>
      <c r="IAA3" s="706"/>
      <c r="IAB3" s="774"/>
      <c r="IAC3" s="774"/>
      <c r="IAD3" s="774"/>
      <c r="IAE3" s="774"/>
      <c r="IAF3" s="706"/>
      <c r="IAG3" s="774"/>
      <c r="IAH3" s="774"/>
      <c r="IAI3" s="774"/>
      <c r="IAJ3" s="774"/>
      <c r="IAK3" s="706"/>
      <c r="IAL3" s="774"/>
      <c r="IAM3" s="774"/>
      <c r="IAN3" s="774"/>
      <c r="IAO3" s="774"/>
      <c r="IAP3" s="706"/>
      <c r="IAQ3" s="774"/>
      <c r="IAR3" s="774"/>
      <c r="IAS3" s="774"/>
      <c r="IAT3" s="774"/>
      <c r="IAU3" s="706"/>
      <c r="IAV3" s="774"/>
      <c r="IAW3" s="774"/>
      <c r="IAX3" s="774"/>
      <c r="IAY3" s="774"/>
      <c r="IAZ3" s="706"/>
      <c r="IBA3" s="774"/>
      <c r="IBB3" s="774"/>
      <c r="IBC3" s="774"/>
      <c r="IBD3" s="774"/>
      <c r="IBE3" s="706"/>
      <c r="IBF3" s="774"/>
      <c r="IBG3" s="774"/>
      <c r="IBH3" s="774"/>
      <c r="IBI3" s="774"/>
      <c r="IBJ3" s="706"/>
      <c r="IBK3" s="774"/>
      <c r="IBL3" s="774"/>
      <c r="IBM3" s="774"/>
      <c r="IBN3" s="774"/>
      <c r="IBO3" s="706"/>
      <c r="IBP3" s="774"/>
      <c r="IBQ3" s="774"/>
      <c r="IBR3" s="774"/>
      <c r="IBS3" s="774"/>
      <c r="IBT3" s="706"/>
      <c r="IBU3" s="774"/>
      <c r="IBV3" s="774"/>
      <c r="IBW3" s="774"/>
      <c r="IBX3" s="774"/>
      <c r="IBY3" s="706"/>
      <c r="IBZ3" s="774"/>
      <c r="ICA3" s="774"/>
      <c r="ICB3" s="774"/>
      <c r="ICC3" s="774"/>
      <c r="ICD3" s="706"/>
      <c r="ICE3" s="774"/>
      <c r="ICF3" s="774"/>
      <c r="ICG3" s="774"/>
      <c r="ICH3" s="774"/>
      <c r="ICI3" s="706"/>
      <c r="ICJ3" s="774"/>
      <c r="ICK3" s="774"/>
      <c r="ICL3" s="774"/>
      <c r="ICM3" s="774"/>
      <c r="ICN3" s="706"/>
      <c r="ICO3" s="774"/>
      <c r="ICP3" s="774"/>
      <c r="ICQ3" s="774"/>
      <c r="ICR3" s="774"/>
      <c r="ICS3" s="706"/>
      <c r="ICT3" s="774"/>
      <c r="ICU3" s="774"/>
      <c r="ICV3" s="774"/>
      <c r="ICW3" s="774"/>
      <c r="ICX3" s="706"/>
      <c r="ICY3" s="774"/>
      <c r="ICZ3" s="774"/>
      <c r="IDA3" s="774"/>
      <c r="IDB3" s="774"/>
      <c r="IDC3" s="706"/>
      <c r="IDD3" s="774"/>
      <c r="IDE3" s="774"/>
      <c r="IDF3" s="774"/>
      <c r="IDG3" s="774"/>
      <c r="IDH3" s="706"/>
      <c r="IDI3" s="774"/>
      <c r="IDJ3" s="774"/>
      <c r="IDK3" s="774"/>
      <c r="IDL3" s="774"/>
      <c r="IDM3" s="706"/>
      <c r="IDN3" s="774"/>
      <c r="IDO3" s="774"/>
      <c r="IDP3" s="774"/>
      <c r="IDQ3" s="774"/>
      <c r="IDR3" s="706"/>
      <c r="IDS3" s="774"/>
      <c r="IDT3" s="774"/>
      <c r="IDU3" s="774"/>
      <c r="IDV3" s="774"/>
      <c r="IDW3" s="706"/>
      <c r="IDX3" s="774"/>
      <c r="IDY3" s="774"/>
      <c r="IDZ3" s="774"/>
      <c r="IEA3" s="774"/>
      <c r="IEB3" s="706"/>
      <c r="IEC3" s="774"/>
      <c r="IED3" s="774"/>
      <c r="IEE3" s="774"/>
      <c r="IEF3" s="774"/>
      <c r="IEG3" s="706"/>
      <c r="IEH3" s="774"/>
      <c r="IEI3" s="774"/>
      <c r="IEJ3" s="774"/>
      <c r="IEK3" s="774"/>
      <c r="IEL3" s="706"/>
      <c r="IEM3" s="774"/>
      <c r="IEN3" s="774"/>
      <c r="IEO3" s="774"/>
      <c r="IEP3" s="774"/>
      <c r="IEQ3" s="706"/>
      <c r="IER3" s="774"/>
      <c r="IES3" s="774"/>
      <c r="IET3" s="774"/>
      <c r="IEU3" s="774"/>
      <c r="IEV3" s="706"/>
      <c r="IEW3" s="774"/>
      <c r="IEX3" s="774"/>
      <c r="IEY3" s="774"/>
      <c r="IEZ3" s="774"/>
      <c r="IFA3" s="706"/>
      <c r="IFB3" s="774"/>
      <c r="IFC3" s="774"/>
      <c r="IFD3" s="774"/>
      <c r="IFE3" s="774"/>
      <c r="IFF3" s="706"/>
      <c r="IFG3" s="774"/>
      <c r="IFH3" s="774"/>
      <c r="IFI3" s="774"/>
      <c r="IFJ3" s="774"/>
      <c r="IFK3" s="706"/>
      <c r="IFL3" s="774"/>
      <c r="IFM3" s="774"/>
      <c r="IFN3" s="774"/>
      <c r="IFO3" s="774"/>
      <c r="IFP3" s="706"/>
      <c r="IFQ3" s="774"/>
      <c r="IFR3" s="774"/>
      <c r="IFS3" s="774"/>
      <c r="IFT3" s="774"/>
      <c r="IFU3" s="706"/>
      <c r="IFV3" s="774"/>
      <c r="IFW3" s="774"/>
      <c r="IFX3" s="774"/>
      <c r="IFY3" s="774"/>
      <c r="IFZ3" s="706"/>
      <c r="IGA3" s="774"/>
      <c r="IGB3" s="774"/>
      <c r="IGC3" s="774"/>
      <c r="IGD3" s="774"/>
      <c r="IGE3" s="706"/>
      <c r="IGF3" s="774"/>
      <c r="IGG3" s="774"/>
      <c r="IGH3" s="774"/>
      <c r="IGI3" s="774"/>
      <c r="IGJ3" s="706"/>
      <c r="IGK3" s="774"/>
      <c r="IGL3" s="774"/>
      <c r="IGM3" s="774"/>
      <c r="IGN3" s="774"/>
      <c r="IGO3" s="706"/>
      <c r="IGP3" s="774"/>
      <c r="IGQ3" s="774"/>
      <c r="IGR3" s="774"/>
      <c r="IGS3" s="774"/>
      <c r="IGT3" s="706"/>
      <c r="IGU3" s="774"/>
      <c r="IGV3" s="774"/>
      <c r="IGW3" s="774"/>
      <c r="IGX3" s="774"/>
      <c r="IGY3" s="706"/>
      <c r="IGZ3" s="774"/>
      <c r="IHA3" s="774"/>
      <c r="IHB3" s="774"/>
      <c r="IHC3" s="774"/>
      <c r="IHD3" s="706"/>
      <c r="IHE3" s="774"/>
      <c r="IHF3" s="774"/>
      <c r="IHG3" s="774"/>
      <c r="IHH3" s="774"/>
      <c r="IHI3" s="706"/>
      <c r="IHJ3" s="774"/>
      <c r="IHK3" s="774"/>
      <c r="IHL3" s="774"/>
      <c r="IHM3" s="774"/>
      <c r="IHN3" s="706"/>
      <c r="IHO3" s="774"/>
      <c r="IHP3" s="774"/>
      <c r="IHQ3" s="774"/>
      <c r="IHR3" s="774"/>
      <c r="IHS3" s="706"/>
      <c r="IHT3" s="774"/>
      <c r="IHU3" s="774"/>
      <c r="IHV3" s="774"/>
      <c r="IHW3" s="774"/>
      <c r="IHX3" s="706"/>
      <c r="IHY3" s="774"/>
      <c r="IHZ3" s="774"/>
      <c r="IIA3" s="774"/>
      <c r="IIB3" s="774"/>
      <c r="IIC3" s="706"/>
      <c r="IID3" s="774"/>
      <c r="IIE3" s="774"/>
      <c r="IIF3" s="774"/>
      <c r="IIG3" s="774"/>
      <c r="IIH3" s="706"/>
      <c r="III3" s="774"/>
      <c r="IIJ3" s="774"/>
      <c r="IIK3" s="774"/>
      <c r="IIL3" s="774"/>
      <c r="IIM3" s="706"/>
      <c r="IIN3" s="774"/>
      <c r="IIO3" s="774"/>
      <c r="IIP3" s="774"/>
      <c r="IIQ3" s="774"/>
      <c r="IIR3" s="706"/>
      <c r="IIS3" s="774"/>
      <c r="IIT3" s="774"/>
      <c r="IIU3" s="774"/>
      <c r="IIV3" s="774"/>
      <c r="IIW3" s="706"/>
      <c r="IIX3" s="774"/>
      <c r="IIY3" s="774"/>
      <c r="IIZ3" s="774"/>
      <c r="IJA3" s="774"/>
      <c r="IJB3" s="706"/>
      <c r="IJC3" s="774"/>
      <c r="IJD3" s="774"/>
      <c r="IJE3" s="774"/>
      <c r="IJF3" s="774"/>
      <c r="IJG3" s="706"/>
      <c r="IJH3" s="774"/>
      <c r="IJI3" s="774"/>
      <c r="IJJ3" s="774"/>
      <c r="IJK3" s="774"/>
      <c r="IJL3" s="706"/>
      <c r="IJM3" s="774"/>
      <c r="IJN3" s="774"/>
      <c r="IJO3" s="774"/>
      <c r="IJP3" s="774"/>
      <c r="IJQ3" s="706"/>
      <c r="IJR3" s="774"/>
      <c r="IJS3" s="774"/>
      <c r="IJT3" s="774"/>
      <c r="IJU3" s="774"/>
      <c r="IJV3" s="706"/>
      <c r="IJW3" s="774"/>
      <c r="IJX3" s="774"/>
      <c r="IJY3" s="774"/>
      <c r="IJZ3" s="774"/>
      <c r="IKA3" s="706"/>
      <c r="IKB3" s="774"/>
      <c r="IKC3" s="774"/>
      <c r="IKD3" s="774"/>
      <c r="IKE3" s="774"/>
      <c r="IKF3" s="706"/>
      <c r="IKG3" s="774"/>
      <c r="IKH3" s="774"/>
      <c r="IKI3" s="774"/>
      <c r="IKJ3" s="774"/>
      <c r="IKK3" s="706"/>
      <c r="IKL3" s="774"/>
      <c r="IKM3" s="774"/>
      <c r="IKN3" s="774"/>
      <c r="IKO3" s="774"/>
      <c r="IKP3" s="706"/>
      <c r="IKQ3" s="774"/>
      <c r="IKR3" s="774"/>
      <c r="IKS3" s="774"/>
      <c r="IKT3" s="774"/>
      <c r="IKU3" s="706"/>
      <c r="IKV3" s="774"/>
      <c r="IKW3" s="774"/>
      <c r="IKX3" s="774"/>
      <c r="IKY3" s="774"/>
      <c r="IKZ3" s="706"/>
      <c r="ILA3" s="774"/>
      <c r="ILB3" s="774"/>
      <c r="ILC3" s="774"/>
      <c r="ILD3" s="774"/>
      <c r="ILE3" s="706"/>
      <c r="ILF3" s="774"/>
      <c r="ILG3" s="774"/>
      <c r="ILH3" s="774"/>
      <c r="ILI3" s="774"/>
      <c r="ILJ3" s="706"/>
      <c r="ILK3" s="774"/>
      <c r="ILL3" s="774"/>
      <c r="ILM3" s="774"/>
      <c r="ILN3" s="774"/>
      <c r="ILO3" s="706"/>
      <c r="ILP3" s="774"/>
      <c r="ILQ3" s="774"/>
      <c r="ILR3" s="774"/>
      <c r="ILS3" s="774"/>
      <c r="ILT3" s="706"/>
      <c r="ILU3" s="774"/>
      <c r="ILV3" s="774"/>
      <c r="ILW3" s="774"/>
      <c r="ILX3" s="774"/>
      <c r="ILY3" s="706"/>
      <c r="ILZ3" s="774"/>
      <c r="IMA3" s="774"/>
      <c r="IMB3" s="774"/>
      <c r="IMC3" s="774"/>
      <c r="IMD3" s="706"/>
      <c r="IME3" s="774"/>
      <c r="IMF3" s="774"/>
      <c r="IMG3" s="774"/>
      <c r="IMH3" s="774"/>
      <c r="IMI3" s="706"/>
      <c r="IMJ3" s="774"/>
      <c r="IMK3" s="774"/>
      <c r="IML3" s="774"/>
      <c r="IMM3" s="774"/>
      <c r="IMN3" s="706"/>
      <c r="IMO3" s="774"/>
      <c r="IMP3" s="774"/>
      <c r="IMQ3" s="774"/>
      <c r="IMR3" s="774"/>
      <c r="IMS3" s="706"/>
      <c r="IMT3" s="774"/>
      <c r="IMU3" s="774"/>
      <c r="IMV3" s="774"/>
      <c r="IMW3" s="774"/>
      <c r="IMX3" s="706"/>
      <c r="IMY3" s="774"/>
      <c r="IMZ3" s="774"/>
      <c r="INA3" s="774"/>
      <c r="INB3" s="774"/>
      <c r="INC3" s="706"/>
      <c r="IND3" s="774"/>
      <c r="INE3" s="774"/>
      <c r="INF3" s="774"/>
      <c r="ING3" s="774"/>
      <c r="INH3" s="706"/>
      <c r="INI3" s="774"/>
      <c r="INJ3" s="774"/>
      <c r="INK3" s="774"/>
      <c r="INL3" s="774"/>
      <c r="INM3" s="706"/>
      <c r="INN3" s="774"/>
      <c r="INO3" s="774"/>
      <c r="INP3" s="774"/>
      <c r="INQ3" s="774"/>
      <c r="INR3" s="706"/>
      <c r="INS3" s="774"/>
      <c r="INT3" s="774"/>
      <c r="INU3" s="774"/>
      <c r="INV3" s="774"/>
      <c r="INW3" s="706"/>
      <c r="INX3" s="774"/>
      <c r="INY3" s="774"/>
      <c r="INZ3" s="774"/>
      <c r="IOA3" s="774"/>
      <c r="IOB3" s="706"/>
      <c r="IOC3" s="774"/>
      <c r="IOD3" s="774"/>
      <c r="IOE3" s="774"/>
      <c r="IOF3" s="774"/>
      <c r="IOG3" s="706"/>
      <c r="IOH3" s="774"/>
      <c r="IOI3" s="774"/>
      <c r="IOJ3" s="774"/>
      <c r="IOK3" s="774"/>
      <c r="IOL3" s="706"/>
      <c r="IOM3" s="774"/>
      <c r="ION3" s="774"/>
      <c r="IOO3" s="774"/>
      <c r="IOP3" s="774"/>
      <c r="IOQ3" s="706"/>
      <c r="IOR3" s="774"/>
      <c r="IOS3" s="774"/>
      <c r="IOT3" s="774"/>
      <c r="IOU3" s="774"/>
      <c r="IOV3" s="706"/>
      <c r="IOW3" s="774"/>
      <c r="IOX3" s="774"/>
      <c r="IOY3" s="774"/>
      <c r="IOZ3" s="774"/>
      <c r="IPA3" s="706"/>
      <c r="IPB3" s="774"/>
      <c r="IPC3" s="774"/>
      <c r="IPD3" s="774"/>
      <c r="IPE3" s="774"/>
      <c r="IPF3" s="706"/>
      <c r="IPG3" s="774"/>
      <c r="IPH3" s="774"/>
      <c r="IPI3" s="774"/>
      <c r="IPJ3" s="774"/>
      <c r="IPK3" s="706"/>
      <c r="IPL3" s="774"/>
      <c r="IPM3" s="774"/>
      <c r="IPN3" s="774"/>
      <c r="IPO3" s="774"/>
      <c r="IPP3" s="706"/>
      <c r="IPQ3" s="774"/>
      <c r="IPR3" s="774"/>
      <c r="IPS3" s="774"/>
      <c r="IPT3" s="774"/>
      <c r="IPU3" s="706"/>
      <c r="IPV3" s="774"/>
      <c r="IPW3" s="774"/>
      <c r="IPX3" s="774"/>
      <c r="IPY3" s="774"/>
      <c r="IPZ3" s="706"/>
      <c r="IQA3" s="774"/>
      <c r="IQB3" s="774"/>
      <c r="IQC3" s="774"/>
      <c r="IQD3" s="774"/>
      <c r="IQE3" s="706"/>
      <c r="IQF3" s="774"/>
      <c r="IQG3" s="774"/>
      <c r="IQH3" s="774"/>
      <c r="IQI3" s="774"/>
      <c r="IQJ3" s="706"/>
      <c r="IQK3" s="774"/>
      <c r="IQL3" s="774"/>
      <c r="IQM3" s="774"/>
      <c r="IQN3" s="774"/>
      <c r="IQO3" s="706"/>
      <c r="IQP3" s="774"/>
      <c r="IQQ3" s="774"/>
      <c r="IQR3" s="774"/>
      <c r="IQS3" s="774"/>
      <c r="IQT3" s="706"/>
      <c r="IQU3" s="774"/>
      <c r="IQV3" s="774"/>
      <c r="IQW3" s="774"/>
      <c r="IQX3" s="774"/>
      <c r="IQY3" s="706"/>
      <c r="IQZ3" s="774"/>
      <c r="IRA3" s="774"/>
      <c r="IRB3" s="774"/>
      <c r="IRC3" s="774"/>
      <c r="IRD3" s="706"/>
      <c r="IRE3" s="774"/>
      <c r="IRF3" s="774"/>
      <c r="IRG3" s="774"/>
      <c r="IRH3" s="774"/>
      <c r="IRI3" s="706"/>
      <c r="IRJ3" s="774"/>
      <c r="IRK3" s="774"/>
      <c r="IRL3" s="774"/>
      <c r="IRM3" s="774"/>
      <c r="IRN3" s="706"/>
      <c r="IRO3" s="774"/>
      <c r="IRP3" s="774"/>
      <c r="IRQ3" s="774"/>
      <c r="IRR3" s="774"/>
      <c r="IRS3" s="706"/>
      <c r="IRT3" s="774"/>
      <c r="IRU3" s="774"/>
      <c r="IRV3" s="774"/>
      <c r="IRW3" s="774"/>
      <c r="IRX3" s="706"/>
      <c r="IRY3" s="774"/>
      <c r="IRZ3" s="774"/>
      <c r="ISA3" s="774"/>
      <c r="ISB3" s="774"/>
      <c r="ISC3" s="706"/>
      <c r="ISD3" s="774"/>
      <c r="ISE3" s="774"/>
      <c r="ISF3" s="774"/>
      <c r="ISG3" s="774"/>
      <c r="ISH3" s="706"/>
      <c r="ISI3" s="774"/>
      <c r="ISJ3" s="774"/>
      <c r="ISK3" s="774"/>
      <c r="ISL3" s="774"/>
      <c r="ISM3" s="706"/>
      <c r="ISN3" s="774"/>
      <c r="ISO3" s="774"/>
      <c r="ISP3" s="774"/>
      <c r="ISQ3" s="774"/>
      <c r="ISR3" s="706"/>
      <c r="ISS3" s="774"/>
      <c r="IST3" s="774"/>
      <c r="ISU3" s="774"/>
      <c r="ISV3" s="774"/>
      <c r="ISW3" s="706"/>
      <c r="ISX3" s="774"/>
      <c r="ISY3" s="774"/>
      <c r="ISZ3" s="774"/>
      <c r="ITA3" s="774"/>
      <c r="ITB3" s="706"/>
      <c r="ITC3" s="774"/>
      <c r="ITD3" s="774"/>
      <c r="ITE3" s="774"/>
      <c r="ITF3" s="774"/>
      <c r="ITG3" s="706"/>
      <c r="ITH3" s="774"/>
      <c r="ITI3" s="774"/>
      <c r="ITJ3" s="774"/>
      <c r="ITK3" s="774"/>
      <c r="ITL3" s="706"/>
      <c r="ITM3" s="774"/>
      <c r="ITN3" s="774"/>
      <c r="ITO3" s="774"/>
      <c r="ITP3" s="774"/>
      <c r="ITQ3" s="706"/>
      <c r="ITR3" s="774"/>
      <c r="ITS3" s="774"/>
      <c r="ITT3" s="774"/>
      <c r="ITU3" s="774"/>
      <c r="ITV3" s="706"/>
      <c r="ITW3" s="774"/>
      <c r="ITX3" s="774"/>
      <c r="ITY3" s="774"/>
      <c r="ITZ3" s="774"/>
      <c r="IUA3" s="706"/>
      <c r="IUB3" s="774"/>
      <c r="IUC3" s="774"/>
      <c r="IUD3" s="774"/>
      <c r="IUE3" s="774"/>
      <c r="IUF3" s="706"/>
      <c r="IUG3" s="774"/>
      <c r="IUH3" s="774"/>
      <c r="IUI3" s="774"/>
      <c r="IUJ3" s="774"/>
      <c r="IUK3" s="706"/>
      <c r="IUL3" s="774"/>
      <c r="IUM3" s="774"/>
      <c r="IUN3" s="774"/>
      <c r="IUO3" s="774"/>
      <c r="IUP3" s="706"/>
      <c r="IUQ3" s="774"/>
      <c r="IUR3" s="774"/>
      <c r="IUS3" s="774"/>
      <c r="IUT3" s="774"/>
      <c r="IUU3" s="706"/>
      <c r="IUV3" s="774"/>
      <c r="IUW3" s="774"/>
      <c r="IUX3" s="774"/>
      <c r="IUY3" s="774"/>
      <c r="IUZ3" s="706"/>
      <c r="IVA3" s="774"/>
      <c r="IVB3" s="774"/>
      <c r="IVC3" s="774"/>
      <c r="IVD3" s="774"/>
      <c r="IVE3" s="706"/>
      <c r="IVF3" s="774"/>
      <c r="IVG3" s="774"/>
      <c r="IVH3" s="774"/>
      <c r="IVI3" s="774"/>
      <c r="IVJ3" s="706"/>
      <c r="IVK3" s="774"/>
      <c r="IVL3" s="774"/>
      <c r="IVM3" s="774"/>
      <c r="IVN3" s="774"/>
      <c r="IVO3" s="706"/>
      <c r="IVP3" s="774"/>
      <c r="IVQ3" s="774"/>
      <c r="IVR3" s="774"/>
      <c r="IVS3" s="774"/>
      <c r="IVT3" s="706"/>
      <c r="IVU3" s="774"/>
      <c r="IVV3" s="774"/>
      <c r="IVW3" s="774"/>
      <c r="IVX3" s="774"/>
      <c r="IVY3" s="706"/>
      <c r="IVZ3" s="774"/>
      <c r="IWA3" s="774"/>
      <c r="IWB3" s="774"/>
      <c r="IWC3" s="774"/>
      <c r="IWD3" s="706"/>
      <c r="IWE3" s="774"/>
      <c r="IWF3" s="774"/>
      <c r="IWG3" s="774"/>
      <c r="IWH3" s="774"/>
      <c r="IWI3" s="706"/>
      <c r="IWJ3" s="774"/>
      <c r="IWK3" s="774"/>
      <c r="IWL3" s="774"/>
      <c r="IWM3" s="774"/>
      <c r="IWN3" s="706"/>
      <c r="IWO3" s="774"/>
      <c r="IWP3" s="774"/>
      <c r="IWQ3" s="774"/>
      <c r="IWR3" s="774"/>
      <c r="IWS3" s="706"/>
      <c r="IWT3" s="774"/>
      <c r="IWU3" s="774"/>
      <c r="IWV3" s="774"/>
      <c r="IWW3" s="774"/>
      <c r="IWX3" s="706"/>
      <c r="IWY3" s="774"/>
      <c r="IWZ3" s="774"/>
      <c r="IXA3" s="774"/>
      <c r="IXB3" s="774"/>
      <c r="IXC3" s="706"/>
      <c r="IXD3" s="774"/>
      <c r="IXE3" s="774"/>
      <c r="IXF3" s="774"/>
      <c r="IXG3" s="774"/>
      <c r="IXH3" s="706"/>
      <c r="IXI3" s="774"/>
      <c r="IXJ3" s="774"/>
      <c r="IXK3" s="774"/>
      <c r="IXL3" s="774"/>
      <c r="IXM3" s="706"/>
      <c r="IXN3" s="774"/>
      <c r="IXO3" s="774"/>
      <c r="IXP3" s="774"/>
      <c r="IXQ3" s="774"/>
      <c r="IXR3" s="706"/>
      <c r="IXS3" s="774"/>
      <c r="IXT3" s="774"/>
      <c r="IXU3" s="774"/>
      <c r="IXV3" s="774"/>
      <c r="IXW3" s="706"/>
      <c r="IXX3" s="774"/>
      <c r="IXY3" s="774"/>
      <c r="IXZ3" s="774"/>
      <c r="IYA3" s="774"/>
      <c r="IYB3" s="706"/>
      <c r="IYC3" s="774"/>
      <c r="IYD3" s="774"/>
      <c r="IYE3" s="774"/>
      <c r="IYF3" s="774"/>
      <c r="IYG3" s="706"/>
      <c r="IYH3" s="774"/>
      <c r="IYI3" s="774"/>
      <c r="IYJ3" s="774"/>
      <c r="IYK3" s="774"/>
      <c r="IYL3" s="706"/>
      <c r="IYM3" s="774"/>
      <c r="IYN3" s="774"/>
      <c r="IYO3" s="774"/>
      <c r="IYP3" s="774"/>
      <c r="IYQ3" s="706"/>
      <c r="IYR3" s="774"/>
      <c r="IYS3" s="774"/>
      <c r="IYT3" s="774"/>
      <c r="IYU3" s="774"/>
      <c r="IYV3" s="706"/>
      <c r="IYW3" s="774"/>
      <c r="IYX3" s="774"/>
      <c r="IYY3" s="774"/>
      <c r="IYZ3" s="774"/>
      <c r="IZA3" s="706"/>
      <c r="IZB3" s="774"/>
      <c r="IZC3" s="774"/>
      <c r="IZD3" s="774"/>
      <c r="IZE3" s="774"/>
      <c r="IZF3" s="706"/>
      <c r="IZG3" s="774"/>
      <c r="IZH3" s="774"/>
      <c r="IZI3" s="774"/>
      <c r="IZJ3" s="774"/>
      <c r="IZK3" s="706"/>
      <c r="IZL3" s="774"/>
      <c r="IZM3" s="774"/>
      <c r="IZN3" s="774"/>
      <c r="IZO3" s="774"/>
      <c r="IZP3" s="706"/>
      <c r="IZQ3" s="774"/>
      <c r="IZR3" s="774"/>
      <c r="IZS3" s="774"/>
      <c r="IZT3" s="774"/>
      <c r="IZU3" s="706"/>
      <c r="IZV3" s="774"/>
      <c r="IZW3" s="774"/>
      <c r="IZX3" s="774"/>
      <c r="IZY3" s="774"/>
      <c r="IZZ3" s="706"/>
      <c r="JAA3" s="774"/>
      <c r="JAB3" s="774"/>
      <c r="JAC3" s="774"/>
      <c r="JAD3" s="774"/>
      <c r="JAE3" s="706"/>
      <c r="JAF3" s="774"/>
      <c r="JAG3" s="774"/>
      <c r="JAH3" s="774"/>
      <c r="JAI3" s="774"/>
      <c r="JAJ3" s="706"/>
      <c r="JAK3" s="774"/>
      <c r="JAL3" s="774"/>
      <c r="JAM3" s="774"/>
      <c r="JAN3" s="774"/>
      <c r="JAO3" s="706"/>
      <c r="JAP3" s="774"/>
      <c r="JAQ3" s="774"/>
      <c r="JAR3" s="774"/>
      <c r="JAS3" s="774"/>
      <c r="JAT3" s="706"/>
      <c r="JAU3" s="774"/>
      <c r="JAV3" s="774"/>
      <c r="JAW3" s="774"/>
      <c r="JAX3" s="774"/>
      <c r="JAY3" s="706"/>
      <c r="JAZ3" s="774"/>
      <c r="JBA3" s="774"/>
      <c r="JBB3" s="774"/>
      <c r="JBC3" s="774"/>
      <c r="JBD3" s="706"/>
      <c r="JBE3" s="774"/>
      <c r="JBF3" s="774"/>
      <c r="JBG3" s="774"/>
      <c r="JBH3" s="774"/>
      <c r="JBI3" s="706"/>
      <c r="JBJ3" s="774"/>
      <c r="JBK3" s="774"/>
      <c r="JBL3" s="774"/>
      <c r="JBM3" s="774"/>
      <c r="JBN3" s="706"/>
      <c r="JBO3" s="774"/>
      <c r="JBP3" s="774"/>
      <c r="JBQ3" s="774"/>
      <c r="JBR3" s="774"/>
      <c r="JBS3" s="706"/>
      <c r="JBT3" s="774"/>
      <c r="JBU3" s="774"/>
      <c r="JBV3" s="774"/>
      <c r="JBW3" s="774"/>
      <c r="JBX3" s="706"/>
      <c r="JBY3" s="774"/>
      <c r="JBZ3" s="774"/>
      <c r="JCA3" s="774"/>
      <c r="JCB3" s="774"/>
      <c r="JCC3" s="706"/>
      <c r="JCD3" s="774"/>
      <c r="JCE3" s="774"/>
      <c r="JCF3" s="774"/>
      <c r="JCG3" s="774"/>
      <c r="JCH3" s="706"/>
      <c r="JCI3" s="774"/>
      <c r="JCJ3" s="774"/>
      <c r="JCK3" s="774"/>
      <c r="JCL3" s="774"/>
      <c r="JCM3" s="706"/>
      <c r="JCN3" s="774"/>
      <c r="JCO3" s="774"/>
      <c r="JCP3" s="774"/>
      <c r="JCQ3" s="774"/>
      <c r="JCR3" s="706"/>
      <c r="JCS3" s="774"/>
      <c r="JCT3" s="774"/>
      <c r="JCU3" s="774"/>
      <c r="JCV3" s="774"/>
      <c r="JCW3" s="706"/>
      <c r="JCX3" s="774"/>
      <c r="JCY3" s="774"/>
      <c r="JCZ3" s="774"/>
      <c r="JDA3" s="774"/>
      <c r="JDB3" s="706"/>
      <c r="JDC3" s="774"/>
      <c r="JDD3" s="774"/>
      <c r="JDE3" s="774"/>
      <c r="JDF3" s="774"/>
      <c r="JDG3" s="706"/>
      <c r="JDH3" s="774"/>
      <c r="JDI3" s="774"/>
      <c r="JDJ3" s="774"/>
      <c r="JDK3" s="774"/>
      <c r="JDL3" s="706"/>
      <c r="JDM3" s="774"/>
      <c r="JDN3" s="774"/>
      <c r="JDO3" s="774"/>
      <c r="JDP3" s="774"/>
      <c r="JDQ3" s="706"/>
      <c r="JDR3" s="774"/>
      <c r="JDS3" s="774"/>
      <c r="JDT3" s="774"/>
      <c r="JDU3" s="774"/>
      <c r="JDV3" s="706"/>
      <c r="JDW3" s="774"/>
      <c r="JDX3" s="774"/>
      <c r="JDY3" s="774"/>
      <c r="JDZ3" s="774"/>
      <c r="JEA3" s="706"/>
      <c r="JEB3" s="774"/>
      <c r="JEC3" s="774"/>
      <c r="JED3" s="774"/>
      <c r="JEE3" s="774"/>
      <c r="JEF3" s="706"/>
      <c r="JEG3" s="774"/>
      <c r="JEH3" s="774"/>
      <c r="JEI3" s="774"/>
      <c r="JEJ3" s="774"/>
      <c r="JEK3" s="706"/>
      <c r="JEL3" s="774"/>
      <c r="JEM3" s="774"/>
      <c r="JEN3" s="774"/>
      <c r="JEO3" s="774"/>
      <c r="JEP3" s="706"/>
      <c r="JEQ3" s="774"/>
      <c r="JER3" s="774"/>
      <c r="JES3" s="774"/>
      <c r="JET3" s="774"/>
      <c r="JEU3" s="706"/>
      <c r="JEV3" s="774"/>
      <c r="JEW3" s="774"/>
      <c r="JEX3" s="774"/>
      <c r="JEY3" s="774"/>
      <c r="JEZ3" s="706"/>
      <c r="JFA3" s="774"/>
      <c r="JFB3" s="774"/>
      <c r="JFC3" s="774"/>
      <c r="JFD3" s="774"/>
      <c r="JFE3" s="706"/>
      <c r="JFF3" s="774"/>
      <c r="JFG3" s="774"/>
      <c r="JFH3" s="774"/>
      <c r="JFI3" s="774"/>
      <c r="JFJ3" s="706"/>
      <c r="JFK3" s="774"/>
      <c r="JFL3" s="774"/>
      <c r="JFM3" s="774"/>
      <c r="JFN3" s="774"/>
      <c r="JFO3" s="706"/>
      <c r="JFP3" s="774"/>
      <c r="JFQ3" s="774"/>
      <c r="JFR3" s="774"/>
      <c r="JFS3" s="774"/>
      <c r="JFT3" s="706"/>
      <c r="JFU3" s="774"/>
      <c r="JFV3" s="774"/>
      <c r="JFW3" s="774"/>
      <c r="JFX3" s="774"/>
      <c r="JFY3" s="706"/>
      <c r="JFZ3" s="774"/>
      <c r="JGA3" s="774"/>
      <c r="JGB3" s="774"/>
      <c r="JGC3" s="774"/>
      <c r="JGD3" s="706"/>
      <c r="JGE3" s="774"/>
      <c r="JGF3" s="774"/>
      <c r="JGG3" s="774"/>
      <c r="JGH3" s="774"/>
      <c r="JGI3" s="706"/>
      <c r="JGJ3" s="774"/>
      <c r="JGK3" s="774"/>
      <c r="JGL3" s="774"/>
      <c r="JGM3" s="774"/>
      <c r="JGN3" s="706"/>
      <c r="JGO3" s="774"/>
      <c r="JGP3" s="774"/>
      <c r="JGQ3" s="774"/>
      <c r="JGR3" s="774"/>
      <c r="JGS3" s="706"/>
      <c r="JGT3" s="774"/>
      <c r="JGU3" s="774"/>
      <c r="JGV3" s="774"/>
      <c r="JGW3" s="774"/>
      <c r="JGX3" s="706"/>
      <c r="JGY3" s="774"/>
      <c r="JGZ3" s="774"/>
      <c r="JHA3" s="774"/>
      <c r="JHB3" s="774"/>
      <c r="JHC3" s="706"/>
      <c r="JHD3" s="774"/>
      <c r="JHE3" s="774"/>
      <c r="JHF3" s="774"/>
      <c r="JHG3" s="774"/>
      <c r="JHH3" s="706"/>
      <c r="JHI3" s="774"/>
      <c r="JHJ3" s="774"/>
      <c r="JHK3" s="774"/>
      <c r="JHL3" s="774"/>
      <c r="JHM3" s="706"/>
      <c r="JHN3" s="774"/>
      <c r="JHO3" s="774"/>
      <c r="JHP3" s="774"/>
      <c r="JHQ3" s="774"/>
      <c r="JHR3" s="706"/>
      <c r="JHS3" s="774"/>
      <c r="JHT3" s="774"/>
      <c r="JHU3" s="774"/>
      <c r="JHV3" s="774"/>
      <c r="JHW3" s="706"/>
      <c r="JHX3" s="774"/>
      <c r="JHY3" s="774"/>
      <c r="JHZ3" s="774"/>
      <c r="JIA3" s="774"/>
      <c r="JIB3" s="706"/>
      <c r="JIC3" s="774"/>
      <c r="JID3" s="774"/>
      <c r="JIE3" s="774"/>
      <c r="JIF3" s="774"/>
      <c r="JIG3" s="706"/>
      <c r="JIH3" s="774"/>
      <c r="JII3" s="774"/>
      <c r="JIJ3" s="774"/>
      <c r="JIK3" s="774"/>
      <c r="JIL3" s="706"/>
      <c r="JIM3" s="774"/>
      <c r="JIN3" s="774"/>
      <c r="JIO3" s="774"/>
      <c r="JIP3" s="774"/>
      <c r="JIQ3" s="706"/>
      <c r="JIR3" s="774"/>
      <c r="JIS3" s="774"/>
      <c r="JIT3" s="774"/>
      <c r="JIU3" s="774"/>
      <c r="JIV3" s="706"/>
      <c r="JIW3" s="774"/>
      <c r="JIX3" s="774"/>
      <c r="JIY3" s="774"/>
      <c r="JIZ3" s="774"/>
      <c r="JJA3" s="706"/>
      <c r="JJB3" s="774"/>
      <c r="JJC3" s="774"/>
      <c r="JJD3" s="774"/>
      <c r="JJE3" s="774"/>
      <c r="JJF3" s="706"/>
      <c r="JJG3" s="774"/>
      <c r="JJH3" s="774"/>
      <c r="JJI3" s="774"/>
      <c r="JJJ3" s="774"/>
      <c r="JJK3" s="706"/>
      <c r="JJL3" s="774"/>
      <c r="JJM3" s="774"/>
      <c r="JJN3" s="774"/>
      <c r="JJO3" s="774"/>
      <c r="JJP3" s="706"/>
      <c r="JJQ3" s="774"/>
      <c r="JJR3" s="774"/>
      <c r="JJS3" s="774"/>
      <c r="JJT3" s="774"/>
      <c r="JJU3" s="706"/>
      <c r="JJV3" s="774"/>
      <c r="JJW3" s="774"/>
      <c r="JJX3" s="774"/>
      <c r="JJY3" s="774"/>
      <c r="JJZ3" s="706"/>
      <c r="JKA3" s="774"/>
      <c r="JKB3" s="774"/>
      <c r="JKC3" s="774"/>
      <c r="JKD3" s="774"/>
      <c r="JKE3" s="706"/>
      <c r="JKF3" s="774"/>
      <c r="JKG3" s="774"/>
      <c r="JKH3" s="774"/>
      <c r="JKI3" s="774"/>
      <c r="JKJ3" s="706"/>
      <c r="JKK3" s="774"/>
      <c r="JKL3" s="774"/>
      <c r="JKM3" s="774"/>
      <c r="JKN3" s="774"/>
      <c r="JKO3" s="706"/>
      <c r="JKP3" s="774"/>
      <c r="JKQ3" s="774"/>
      <c r="JKR3" s="774"/>
      <c r="JKS3" s="774"/>
      <c r="JKT3" s="706"/>
      <c r="JKU3" s="774"/>
      <c r="JKV3" s="774"/>
      <c r="JKW3" s="774"/>
      <c r="JKX3" s="774"/>
      <c r="JKY3" s="706"/>
      <c r="JKZ3" s="774"/>
      <c r="JLA3" s="774"/>
      <c r="JLB3" s="774"/>
      <c r="JLC3" s="774"/>
      <c r="JLD3" s="706"/>
      <c r="JLE3" s="774"/>
      <c r="JLF3" s="774"/>
      <c r="JLG3" s="774"/>
      <c r="JLH3" s="774"/>
      <c r="JLI3" s="706"/>
      <c r="JLJ3" s="774"/>
      <c r="JLK3" s="774"/>
      <c r="JLL3" s="774"/>
      <c r="JLM3" s="774"/>
      <c r="JLN3" s="706"/>
      <c r="JLO3" s="774"/>
      <c r="JLP3" s="774"/>
      <c r="JLQ3" s="774"/>
      <c r="JLR3" s="774"/>
      <c r="JLS3" s="706"/>
      <c r="JLT3" s="774"/>
      <c r="JLU3" s="774"/>
      <c r="JLV3" s="774"/>
      <c r="JLW3" s="774"/>
      <c r="JLX3" s="706"/>
      <c r="JLY3" s="774"/>
      <c r="JLZ3" s="774"/>
      <c r="JMA3" s="774"/>
      <c r="JMB3" s="774"/>
      <c r="JMC3" s="706"/>
      <c r="JMD3" s="774"/>
      <c r="JME3" s="774"/>
      <c r="JMF3" s="774"/>
      <c r="JMG3" s="774"/>
      <c r="JMH3" s="706"/>
      <c r="JMI3" s="774"/>
      <c r="JMJ3" s="774"/>
      <c r="JMK3" s="774"/>
      <c r="JML3" s="774"/>
      <c r="JMM3" s="706"/>
      <c r="JMN3" s="774"/>
      <c r="JMO3" s="774"/>
      <c r="JMP3" s="774"/>
      <c r="JMQ3" s="774"/>
      <c r="JMR3" s="706"/>
      <c r="JMS3" s="774"/>
      <c r="JMT3" s="774"/>
      <c r="JMU3" s="774"/>
      <c r="JMV3" s="774"/>
      <c r="JMW3" s="706"/>
      <c r="JMX3" s="774"/>
      <c r="JMY3" s="774"/>
      <c r="JMZ3" s="774"/>
      <c r="JNA3" s="774"/>
      <c r="JNB3" s="706"/>
      <c r="JNC3" s="774"/>
      <c r="JND3" s="774"/>
      <c r="JNE3" s="774"/>
      <c r="JNF3" s="774"/>
      <c r="JNG3" s="706"/>
      <c r="JNH3" s="774"/>
      <c r="JNI3" s="774"/>
      <c r="JNJ3" s="774"/>
      <c r="JNK3" s="774"/>
      <c r="JNL3" s="706"/>
      <c r="JNM3" s="774"/>
      <c r="JNN3" s="774"/>
      <c r="JNO3" s="774"/>
      <c r="JNP3" s="774"/>
      <c r="JNQ3" s="706"/>
      <c r="JNR3" s="774"/>
      <c r="JNS3" s="774"/>
      <c r="JNT3" s="774"/>
      <c r="JNU3" s="774"/>
      <c r="JNV3" s="706"/>
      <c r="JNW3" s="774"/>
      <c r="JNX3" s="774"/>
      <c r="JNY3" s="774"/>
      <c r="JNZ3" s="774"/>
      <c r="JOA3" s="706"/>
      <c r="JOB3" s="774"/>
      <c r="JOC3" s="774"/>
      <c r="JOD3" s="774"/>
      <c r="JOE3" s="774"/>
      <c r="JOF3" s="706"/>
      <c r="JOG3" s="774"/>
      <c r="JOH3" s="774"/>
      <c r="JOI3" s="774"/>
      <c r="JOJ3" s="774"/>
      <c r="JOK3" s="706"/>
      <c r="JOL3" s="774"/>
      <c r="JOM3" s="774"/>
      <c r="JON3" s="774"/>
      <c r="JOO3" s="774"/>
      <c r="JOP3" s="706"/>
      <c r="JOQ3" s="774"/>
      <c r="JOR3" s="774"/>
      <c r="JOS3" s="774"/>
      <c r="JOT3" s="774"/>
      <c r="JOU3" s="706"/>
      <c r="JOV3" s="774"/>
      <c r="JOW3" s="774"/>
      <c r="JOX3" s="774"/>
      <c r="JOY3" s="774"/>
      <c r="JOZ3" s="706"/>
      <c r="JPA3" s="774"/>
      <c r="JPB3" s="774"/>
      <c r="JPC3" s="774"/>
      <c r="JPD3" s="774"/>
      <c r="JPE3" s="706"/>
      <c r="JPF3" s="774"/>
      <c r="JPG3" s="774"/>
      <c r="JPH3" s="774"/>
      <c r="JPI3" s="774"/>
      <c r="JPJ3" s="706"/>
      <c r="JPK3" s="774"/>
      <c r="JPL3" s="774"/>
      <c r="JPM3" s="774"/>
      <c r="JPN3" s="774"/>
      <c r="JPO3" s="706"/>
      <c r="JPP3" s="774"/>
      <c r="JPQ3" s="774"/>
      <c r="JPR3" s="774"/>
      <c r="JPS3" s="774"/>
      <c r="JPT3" s="706"/>
      <c r="JPU3" s="774"/>
      <c r="JPV3" s="774"/>
      <c r="JPW3" s="774"/>
      <c r="JPX3" s="774"/>
      <c r="JPY3" s="706"/>
      <c r="JPZ3" s="774"/>
      <c r="JQA3" s="774"/>
      <c r="JQB3" s="774"/>
      <c r="JQC3" s="774"/>
      <c r="JQD3" s="706"/>
      <c r="JQE3" s="774"/>
      <c r="JQF3" s="774"/>
      <c r="JQG3" s="774"/>
      <c r="JQH3" s="774"/>
      <c r="JQI3" s="706"/>
      <c r="JQJ3" s="774"/>
      <c r="JQK3" s="774"/>
      <c r="JQL3" s="774"/>
      <c r="JQM3" s="774"/>
      <c r="JQN3" s="706"/>
      <c r="JQO3" s="774"/>
      <c r="JQP3" s="774"/>
      <c r="JQQ3" s="774"/>
      <c r="JQR3" s="774"/>
      <c r="JQS3" s="706"/>
      <c r="JQT3" s="774"/>
      <c r="JQU3" s="774"/>
      <c r="JQV3" s="774"/>
      <c r="JQW3" s="774"/>
      <c r="JQX3" s="706"/>
      <c r="JQY3" s="774"/>
      <c r="JQZ3" s="774"/>
      <c r="JRA3" s="774"/>
      <c r="JRB3" s="774"/>
      <c r="JRC3" s="706"/>
      <c r="JRD3" s="774"/>
      <c r="JRE3" s="774"/>
      <c r="JRF3" s="774"/>
      <c r="JRG3" s="774"/>
      <c r="JRH3" s="706"/>
      <c r="JRI3" s="774"/>
      <c r="JRJ3" s="774"/>
      <c r="JRK3" s="774"/>
      <c r="JRL3" s="774"/>
      <c r="JRM3" s="706"/>
      <c r="JRN3" s="774"/>
      <c r="JRO3" s="774"/>
      <c r="JRP3" s="774"/>
      <c r="JRQ3" s="774"/>
      <c r="JRR3" s="706"/>
      <c r="JRS3" s="774"/>
      <c r="JRT3" s="774"/>
      <c r="JRU3" s="774"/>
      <c r="JRV3" s="774"/>
      <c r="JRW3" s="706"/>
      <c r="JRX3" s="774"/>
      <c r="JRY3" s="774"/>
      <c r="JRZ3" s="774"/>
      <c r="JSA3" s="774"/>
      <c r="JSB3" s="706"/>
      <c r="JSC3" s="774"/>
      <c r="JSD3" s="774"/>
      <c r="JSE3" s="774"/>
      <c r="JSF3" s="774"/>
      <c r="JSG3" s="706"/>
      <c r="JSH3" s="774"/>
      <c r="JSI3" s="774"/>
      <c r="JSJ3" s="774"/>
      <c r="JSK3" s="774"/>
      <c r="JSL3" s="706"/>
      <c r="JSM3" s="774"/>
      <c r="JSN3" s="774"/>
      <c r="JSO3" s="774"/>
      <c r="JSP3" s="774"/>
      <c r="JSQ3" s="706"/>
      <c r="JSR3" s="774"/>
      <c r="JSS3" s="774"/>
      <c r="JST3" s="774"/>
      <c r="JSU3" s="774"/>
      <c r="JSV3" s="706"/>
      <c r="JSW3" s="774"/>
      <c r="JSX3" s="774"/>
      <c r="JSY3" s="774"/>
      <c r="JSZ3" s="774"/>
      <c r="JTA3" s="706"/>
      <c r="JTB3" s="774"/>
      <c r="JTC3" s="774"/>
      <c r="JTD3" s="774"/>
      <c r="JTE3" s="774"/>
      <c r="JTF3" s="706"/>
      <c r="JTG3" s="774"/>
      <c r="JTH3" s="774"/>
      <c r="JTI3" s="774"/>
      <c r="JTJ3" s="774"/>
      <c r="JTK3" s="706"/>
      <c r="JTL3" s="774"/>
      <c r="JTM3" s="774"/>
      <c r="JTN3" s="774"/>
      <c r="JTO3" s="774"/>
      <c r="JTP3" s="706"/>
      <c r="JTQ3" s="774"/>
      <c r="JTR3" s="774"/>
      <c r="JTS3" s="774"/>
      <c r="JTT3" s="774"/>
      <c r="JTU3" s="706"/>
      <c r="JTV3" s="774"/>
      <c r="JTW3" s="774"/>
      <c r="JTX3" s="774"/>
      <c r="JTY3" s="774"/>
      <c r="JTZ3" s="706"/>
      <c r="JUA3" s="774"/>
      <c r="JUB3" s="774"/>
      <c r="JUC3" s="774"/>
      <c r="JUD3" s="774"/>
      <c r="JUE3" s="706"/>
      <c r="JUF3" s="774"/>
      <c r="JUG3" s="774"/>
      <c r="JUH3" s="774"/>
      <c r="JUI3" s="774"/>
      <c r="JUJ3" s="706"/>
      <c r="JUK3" s="774"/>
      <c r="JUL3" s="774"/>
      <c r="JUM3" s="774"/>
      <c r="JUN3" s="774"/>
      <c r="JUO3" s="706"/>
      <c r="JUP3" s="774"/>
      <c r="JUQ3" s="774"/>
      <c r="JUR3" s="774"/>
      <c r="JUS3" s="774"/>
      <c r="JUT3" s="706"/>
      <c r="JUU3" s="774"/>
      <c r="JUV3" s="774"/>
      <c r="JUW3" s="774"/>
      <c r="JUX3" s="774"/>
      <c r="JUY3" s="706"/>
      <c r="JUZ3" s="774"/>
      <c r="JVA3" s="774"/>
      <c r="JVB3" s="774"/>
      <c r="JVC3" s="774"/>
      <c r="JVD3" s="706"/>
      <c r="JVE3" s="774"/>
      <c r="JVF3" s="774"/>
      <c r="JVG3" s="774"/>
      <c r="JVH3" s="774"/>
      <c r="JVI3" s="706"/>
      <c r="JVJ3" s="774"/>
      <c r="JVK3" s="774"/>
      <c r="JVL3" s="774"/>
      <c r="JVM3" s="774"/>
      <c r="JVN3" s="706"/>
      <c r="JVO3" s="774"/>
      <c r="JVP3" s="774"/>
      <c r="JVQ3" s="774"/>
      <c r="JVR3" s="774"/>
      <c r="JVS3" s="706"/>
      <c r="JVT3" s="774"/>
      <c r="JVU3" s="774"/>
      <c r="JVV3" s="774"/>
      <c r="JVW3" s="774"/>
      <c r="JVX3" s="706"/>
      <c r="JVY3" s="774"/>
      <c r="JVZ3" s="774"/>
      <c r="JWA3" s="774"/>
      <c r="JWB3" s="774"/>
      <c r="JWC3" s="706"/>
      <c r="JWD3" s="774"/>
      <c r="JWE3" s="774"/>
      <c r="JWF3" s="774"/>
      <c r="JWG3" s="774"/>
      <c r="JWH3" s="706"/>
      <c r="JWI3" s="774"/>
      <c r="JWJ3" s="774"/>
      <c r="JWK3" s="774"/>
      <c r="JWL3" s="774"/>
      <c r="JWM3" s="706"/>
      <c r="JWN3" s="774"/>
      <c r="JWO3" s="774"/>
      <c r="JWP3" s="774"/>
      <c r="JWQ3" s="774"/>
      <c r="JWR3" s="706"/>
      <c r="JWS3" s="774"/>
      <c r="JWT3" s="774"/>
      <c r="JWU3" s="774"/>
      <c r="JWV3" s="774"/>
      <c r="JWW3" s="706"/>
      <c r="JWX3" s="774"/>
      <c r="JWY3" s="774"/>
      <c r="JWZ3" s="774"/>
      <c r="JXA3" s="774"/>
      <c r="JXB3" s="706"/>
      <c r="JXC3" s="774"/>
      <c r="JXD3" s="774"/>
      <c r="JXE3" s="774"/>
      <c r="JXF3" s="774"/>
      <c r="JXG3" s="706"/>
      <c r="JXH3" s="774"/>
      <c r="JXI3" s="774"/>
      <c r="JXJ3" s="774"/>
      <c r="JXK3" s="774"/>
      <c r="JXL3" s="706"/>
      <c r="JXM3" s="774"/>
      <c r="JXN3" s="774"/>
      <c r="JXO3" s="774"/>
      <c r="JXP3" s="774"/>
      <c r="JXQ3" s="706"/>
      <c r="JXR3" s="774"/>
      <c r="JXS3" s="774"/>
      <c r="JXT3" s="774"/>
      <c r="JXU3" s="774"/>
      <c r="JXV3" s="706"/>
      <c r="JXW3" s="774"/>
      <c r="JXX3" s="774"/>
      <c r="JXY3" s="774"/>
      <c r="JXZ3" s="774"/>
      <c r="JYA3" s="706"/>
      <c r="JYB3" s="774"/>
      <c r="JYC3" s="774"/>
      <c r="JYD3" s="774"/>
      <c r="JYE3" s="774"/>
      <c r="JYF3" s="706"/>
      <c r="JYG3" s="774"/>
      <c r="JYH3" s="774"/>
      <c r="JYI3" s="774"/>
      <c r="JYJ3" s="774"/>
      <c r="JYK3" s="706"/>
      <c r="JYL3" s="774"/>
      <c r="JYM3" s="774"/>
      <c r="JYN3" s="774"/>
      <c r="JYO3" s="774"/>
      <c r="JYP3" s="706"/>
      <c r="JYQ3" s="774"/>
      <c r="JYR3" s="774"/>
      <c r="JYS3" s="774"/>
      <c r="JYT3" s="774"/>
      <c r="JYU3" s="706"/>
      <c r="JYV3" s="774"/>
      <c r="JYW3" s="774"/>
      <c r="JYX3" s="774"/>
      <c r="JYY3" s="774"/>
      <c r="JYZ3" s="706"/>
      <c r="JZA3" s="774"/>
      <c r="JZB3" s="774"/>
      <c r="JZC3" s="774"/>
      <c r="JZD3" s="774"/>
      <c r="JZE3" s="706"/>
      <c r="JZF3" s="774"/>
      <c r="JZG3" s="774"/>
      <c r="JZH3" s="774"/>
      <c r="JZI3" s="774"/>
      <c r="JZJ3" s="706"/>
      <c r="JZK3" s="774"/>
      <c r="JZL3" s="774"/>
      <c r="JZM3" s="774"/>
      <c r="JZN3" s="774"/>
      <c r="JZO3" s="706"/>
      <c r="JZP3" s="774"/>
      <c r="JZQ3" s="774"/>
      <c r="JZR3" s="774"/>
      <c r="JZS3" s="774"/>
      <c r="JZT3" s="706"/>
      <c r="JZU3" s="774"/>
      <c r="JZV3" s="774"/>
      <c r="JZW3" s="774"/>
      <c r="JZX3" s="774"/>
      <c r="JZY3" s="706"/>
      <c r="JZZ3" s="774"/>
      <c r="KAA3" s="774"/>
      <c r="KAB3" s="774"/>
      <c r="KAC3" s="774"/>
      <c r="KAD3" s="706"/>
      <c r="KAE3" s="774"/>
      <c r="KAF3" s="774"/>
      <c r="KAG3" s="774"/>
      <c r="KAH3" s="774"/>
      <c r="KAI3" s="706"/>
      <c r="KAJ3" s="774"/>
      <c r="KAK3" s="774"/>
      <c r="KAL3" s="774"/>
      <c r="KAM3" s="774"/>
      <c r="KAN3" s="706"/>
      <c r="KAO3" s="774"/>
      <c r="KAP3" s="774"/>
      <c r="KAQ3" s="774"/>
      <c r="KAR3" s="774"/>
      <c r="KAS3" s="706"/>
      <c r="KAT3" s="774"/>
      <c r="KAU3" s="774"/>
      <c r="KAV3" s="774"/>
      <c r="KAW3" s="774"/>
      <c r="KAX3" s="706"/>
      <c r="KAY3" s="774"/>
      <c r="KAZ3" s="774"/>
      <c r="KBA3" s="774"/>
      <c r="KBB3" s="774"/>
      <c r="KBC3" s="706"/>
      <c r="KBD3" s="774"/>
      <c r="KBE3" s="774"/>
      <c r="KBF3" s="774"/>
      <c r="KBG3" s="774"/>
      <c r="KBH3" s="706"/>
      <c r="KBI3" s="774"/>
      <c r="KBJ3" s="774"/>
      <c r="KBK3" s="774"/>
      <c r="KBL3" s="774"/>
      <c r="KBM3" s="706"/>
      <c r="KBN3" s="774"/>
      <c r="KBO3" s="774"/>
      <c r="KBP3" s="774"/>
      <c r="KBQ3" s="774"/>
      <c r="KBR3" s="706"/>
      <c r="KBS3" s="774"/>
      <c r="KBT3" s="774"/>
      <c r="KBU3" s="774"/>
      <c r="KBV3" s="774"/>
      <c r="KBW3" s="706"/>
      <c r="KBX3" s="774"/>
      <c r="KBY3" s="774"/>
      <c r="KBZ3" s="774"/>
      <c r="KCA3" s="774"/>
      <c r="KCB3" s="706"/>
      <c r="KCC3" s="774"/>
      <c r="KCD3" s="774"/>
      <c r="KCE3" s="774"/>
      <c r="KCF3" s="774"/>
      <c r="KCG3" s="706"/>
      <c r="KCH3" s="774"/>
      <c r="KCI3" s="774"/>
      <c r="KCJ3" s="774"/>
      <c r="KCK3" s="774"/>
      <c r="KCL3" s="706"/>
      <c r="KCM3" s="774"/>
      <c r="KCN3" s="774"/>
      <c r="KCO3" s="774"/>
      <c r="KCP3" s="774"/>
      <c r="KCQ3" s="706"/>
      <c r="KCR3" s="774"/>
      <c r="KCS3" s="774"/>
      <c r="KCT3" s="774"/>
      <c r="KCU3" s="774"/>
      <c r="KCV3" s="706"/>
      <c r="KCW3" s="774"/>
      <c r="KCX3" s="774"/>
      <c r="KCY3" s="774"/>
      <c r="KCZ3" s="774"/>
      <c r="KDA3" s="706"/>
      <c r="KDB3" s="774"/>
      <c r="KDC3" s="774"/>
      <c r="KDD3" s="774"/>
      <c r="KDE3" s="774"/>
      <c r="KDF3" s="706"/>
      <c r="KDG3" s="774"/>
      <c r="KDH3" s="774"/>
      <c r="KDI3" s="774"/>
      <c r="KDJ3" s="774"/>
      <c r="KDK3" s="706"/>
      <c r="KDL3" s="774"/>
      <c r="KDM3" s="774"/>
      <c r="KDN3" s="774"/>
      <c r="KDO3" s="774"/>
      <c r="KDP3" s="706"/>
      <c r="KDQ3" s="774"/>
      <c r="KDR3" s="774"/>
      <c r="KDS3" s="774"/>
      <c r="KDT3" s="774"/>
      <c r="KDU3" s="706"/>
      <c r="KDV3" s="774"/>
      <c r="KDW3" s="774"/>
      <c r="KDX3" s="774"/>
      <c r="KDY3" s="774"/>
      <c r="KDZ3" s="706"/>
      <c r="KEA3" s="774"/>
      <c r="KEB3" s="774"/>
      <c r="KEC3" s="774"/>
      <c r="KED3" s="774"/>
      <c r="KEE3" s="706"/>
      <c r="KEF3" s="774"/>
      <c r="KEG3" s="774"/>
      <c r="KEH3" s="774"/>
      <c r="KEI3" s="774"/>
      <c r="KEJ3" s="706"/>
      <c r="KEK3" s="774"/>
      <c r="KEL3" s="774"/>
      <c r="KEM3" s="774"/>
      <c r="KEN3" s="774"/>
      <c r="KEO3" s="706"/>
      <c r="KEP3" s="774"/>
      <c r="KEQ3" s="774"/>
      <c r="KER3" s="774"/>
      <c r="KES3" s="774"/>
      <c r="KET3" s="706"/>
      <c r="KEU3" s="774"/>
      <c r="KEV3" s="774"/>
      <c r="KEW3" s="774"/>
      <c r="KEX3" s="774"/>
      <c r="KEY3" s="706"/>
      <c r="KEZ3" s="774"/>
      <c r="KFA3" s="774"/>
      <c r="KFB3" s="774"/>
      <c r="KFC3" s="774"/>
      <c r="KFD3" s="706"/>
      <c r="KFE3" s="774"/>
      <c r="KFF3" s="774"/>
      <c r="KFG3" s="774"/>
      <c r="KFH3" s="774"/>
      <c r="KFI3" s="706"/>
      <c r="KFJ3" s="774"/>
      <c r="KFK3" s="774"/>
      <c r="KFL3" s="774"/>
      <c r="KFM3" s="774"/>
      <c r="KFN3" s="706"/>
      <c r="KFO3" s="774"/>
      <c r="KFP3" s="774"/>
      <c r="KFQ3" s="774"/>
      <c r="KFR3" s="774"/>
      <c r="KFS3" s="706"/>
      <c r="KFT3" s="774"/>
      <c r="KFU3" s="774"/>
      <c r="KFV3" s="774"/>
      <c r="KFW3" s="774"/>
      <c r="KFX3" s="706"/>
      <c r="KFY3" s="774"/>
      <c r="KFZ3" s="774"/>
      <c r="KGA3" s="774"/>
      <c r="KGB3" s="774"/>
      <c r="KGC3" s="706"/>
      <c r="KGD3" s="774"/>
      <c r="KGE3" s="774"/>
      <c r="KGF3" s="774"/>
      <c r="KGG3" s="774"/>
      <c r="KGH3" s="706"/>
      <c r="KGI3" s="774"/>
      <c r="KGJ3" s="774"/>
      <c r="KGK3" s="774"/>
      <c r="KGL3" s="774"/>
      <c r="KGM3" s="706"/>
      <c r="KGN3" s="774"/>
      <c r="KGO3" s="774"/>
      <c r="KGP3" s="774"/>
      <c r="KGQ3" s="774"/>
      <c r="KGR3" s="706"/>
      <c r="KGS3" s="774"/>
      <c r="KGT3" s="774"/>
      <c r="KGU3" s="774"/>
      <c r="KGV3" s="774"/>
      <c r="KGW3" s="706"/>
      <c r="KGX3" s="774"/>
      <c r="KGY3" s="774"/>
      <c r="KGZ3" s="774"/>
      <c r="KHA3" s="774"/>
      <c r="KHB3" s="706"/>
      <c r="KHC3" s="774"/>
      <c r="KHD3" s="774"/>
      <c r="KHE3" s="774"/>
      <c r="KHF3" s="774"/>
      <c r="KHG3" s="706"/>
      <c r="KHH3" s="774"/>
      <c r="KHI3" s="774"/>
      <c r="KHJ3" s="774"/>
      <c r="KHK3" s="774"/>
      <c r="KHL3" s="706"/>
      <c r="KHM3" s="774"/>
      <c r="KHN3" s="774"/>
      <c r="KHO3" s="774"/>
      <c r="KHP3" s="774"/>
      <c r="KHQ3" s="706"/>
      <c r="KHR3" s="774"/>
      <c r="KHS3" s="774"/>
      <c r="KHT3" s="774"/>
      <c r="KHU3" s="774"/>
      <c r="KHV3" s="706"/>
      <c r="KHW3" s="774"/>
      <c r="KHX3" s="774"/>
      <c r="KHY3" s="774"/>
      <c r="KHZ3" s="774"/>
      <c r="KIA3" s="706"/>
      <c r="KIB3" s="774"/>
      <c r="KIC3" s="774"/>
      <c r="KID3" s="774"/>
      <c r="KIE3" s="774"/>
      <c r="KIF3" s="706"/>
      <c r="KIG3" s="774"/>
      <c r="KIH3" s="774"/>
      <c r="KII3" s="774"/>
      <c r="KIJ3" s="774"/>
      <c r="KIK3" s="706"/>
      <c r="KIL3" s="774"/>
      <c r="KIM3" s="774"/>
      <c r="KIN3" s="774"/>
      <c r="KIO3" s="774"/>
      <c r="KIP3" s="706"/>
      <c r="KIQ3" s="774"/>
      <c r="KIR3" s="774"/>
      <c r="KIS3" s="774"/>
      <c r="KIT3" s="774"/>
      <c r="KIU3" s="706"/>
      <c r="KIV3" s="774"/>
      <c r="KIW3" s="774"/>
      <c r="KIX3" s="774"/>
      <c r="KIY3" s="774"/>
      <c r="KIZ3" s="706"/>
      <c r="KJA3" s="774"/>
      <c r="KJB3" s="774"/>
      <c r="KJC3" s="774"/>
      <c r="KJD3" s="774"/>
      <c r="KJE3" s="706"/>
      <c r="KJF3" s="774"/>
      <c r="KJG3" s="774"/>
      <c r="KJH3" s="774"/>
      <c r="KJI3" s="774"/>
      <c r="KJJ3" s="706"/>
      <c r="KJK3" s="774"/>
      <c r="KJL3" s="774"/>
      <c r="KJM3" s="774"/>
      <c r="KJN3" s="774"/>
      <c r="KJO3" s="706"/>
      <c r="KJP3" s="774"/>
      <c r="KJQ3" s="774"/>
      <c r="KJR3" s="774"/>
      <c r="KJS3" s="774"/>
      <c r="KJT3" s="706"/>
      <c r="KJU3" s="774"/>
      <c r="KJV3" s="774"/>
      <c r="KJW3" s="774"/>
      <c r="KJX3" s="774"/>
      <c r="KJY3" s="706"/>
      <c r="KJZ3" s="774"/>
      <c r="KKA3" s="774"/>
      <c r="KKB3" s="774"/>
      <c r="KKC3" s="774"/>
      <c r="KKD3" s="706"/>
      <c r="KKE3" s="774"/>
      <c r="KKF3" s="774"/>
      <c r="KKG3" s="774"/>
      <c r="KKH3" s="774"/>
      <c r="KKI3" s="706"/>
      <c r="KKJ3" s="774"/>
      <c r="KKK3" s="774"/>
      <c r="KKL3" s="774"/>
      <c r="KKM3" s="774"/>
      <c r="KKN3" s="706"/>
      <c r="KKO3" s="774"/>
      <c r="KKP3" s="774"/>
      <c r="KKQ3" s="774"/>
      <c r="KKR3" s="774"/>
      <c r="KKS3" s="706"/>
      <c r="KKT3" s="774"/>
      <c r="KKU3" s="774"/>
      <c r="KKV3" s="774"/>
      <c r="KKW3" s="774"/>
      <c r="KKX3" s="706"/>
      <c r="KKY3" s="774"/>
      <c r="KKZ3" s="774"/>
      <c r="KLA3" s="774"/>
      <c r="KLB3" s="774"/>
      <c r="KLC3" s="706"/>
      <c r="KLD3" s="774"/>
      <c r="KLE3" s="774"/>
      <c r="KLF3" s="774"/>
      <c r="KLG3" s="774"/>
      <c r="KLH3" s="706"/>
      <c r="KLI3" s="774"/>
      <c r="KLJ3" s="774"/>
      <c r="KLK3" s="774"/>
      <c r="KLL3" s="774"/>
      <c r="KLM3" s="706"/>
      <c r="KLN3" s="774"/>
      <c r="KLO3" s="774"/>
      <c r="KLP3" s="774"/>
      <c r="KLQ3" s="774"/>
      <c r="KLR3" s="706"/>
      <c r="KLS3" s="774"/>
      <c r="KLT3" s="774"/>
      <c r="KLU3" s="774"/>
      <c r="KLV3" s="774"/>
      <c r="KLW3" s="706"/>
      <c r="KLX3" s="774"/>
      <c r="KLY3" s="774"/>
      <c r="KLZ3" s="774"/>
      <c r="KMA3" s="774"/>
      <c r="KMB3" s="706"/>
      <c r="KMC3" s="774"/>
      <c r="KMD3" s="774"/>
      <c r="KME3" s="774"/>
      <c r="KMF3" s="774"/>
      <c r="KMG3" s="706"/>
      <c r="KMH3" s="774"/>
      <c r="KMI3" s="774"/>
      <c r="KMJ3" s="774"/>
      <c r="KMK3" s="774"/>
      <c r="KML3" s="706"/>
      <c r="KMM3" s="774"/>
      <c r="KMN3" s="774"/>
      <c r="KMO3" s="774"/>
      <c r="KMP3" s="774"/>
      <c r="KMQ3" s="706"/>
      <c r="KMR3" s="774"/>
      <c r="KMS3" s="774"/>
      <c r="KMT3" s="774"/>
      <c r="KMU3" s="774"/>
      <c r="KMV3" s="706"/>
      <c r="KMW3" s="774"/>
      <c r="KMX3" s="774"/>
      <c r="KMY3" s="774"/>
      <c r="KMZ3" s="774"/>
      <c r="KNA3" s="706"/>
      <c r="KNB3" s="774"/>
      <c r="KNC3" s="774"/>
      <c r="KND3" s="774"/>
      <c r="KNE3" s="774"/>
      <c r="KNF3" s="706"/>
      <c r="KNG3" s="774"/>
      <c r="KNH3" s="774"/>
      <c r="KNI3" s="774"/>
      <c r="KNJ3" s="774"/>
      <c r="KNK3" s="706"/>
      <c r="KNL3" s="774"/>
      <c r="KNM3" s="774"/>
      <c r="KNN3" s="774"/>
      <c r="KNO3" s="774"/>
      <c r="KNP3" s="706"/>
      <c r="KNQ3" s="774"/>
      <c r="KNR3" s="774"/>
      <c r="KNS3" s="774"/>
      <c r="KNT3" s="774"/>
      <c r="KNU3" s="706"/>
      <c r="KNV3" s="774"/>
      <c r="KNW3" s="774"/>
      <c r="KNX3" s="774"/>
      <c r="KNY3" s="774"/>
      <c r="KNZ3" s="706"/>
      <c r="KOA3" s="774"/>
      <c r="KOB3" s="774"/>
      <c r="KOC3" s="774"/>
      <c r="KOD3" s="774"/>
      <c r="KOE3" s="706"/>
      <c r="KOF3" s="774"/>
      <c r="KOG3" s="774"/>
      <c r="KOH3" s="774"/>
      <c r="KOI3" s="774"/>
      <c r="KOJ3" s="706"/>
      <c r="KOK3" s="774"/>
      <c r="KOL3" s="774"/>
      <c r="KOM3" s="774"/>
      <c r="KON3" s="774"/>
      <c r="KOO3" s="706"/>
      <c r="KOP3" s="774"/>
      <c r="KOQ3" s="774"/>
      <c r="KOR3" s="774"/>
      <c r="KOS3" s="774"/>
      <c r="KOT3" s="706"/>
      <c r="KOU3" s="774"/>
      <c r="KOV3" s="774"/>
      <c r="KOW3" s="774"/>
      <c r="KOX3" s="774"/>
      <c r="KOY3" s="706"/>
      <c r="KOZ3" s="774"/>
      <c r="KPA3" s="774"/>
      <c r="KPB3" s="774"/>
      <c r="KPC3" s="774"/>
      <c r="KPD3" s="706"/>
      <c r="KPE3" s="774"/>
      <c r="KPF3" s="774"/>
      <c r="KPG3" s="774"/>
      <c r="KPH3" s="774"/>
      <c r="KPI3" s="706"/>
      <c r="KPJ3" s="774"/>
      <c r="KPK3" s="774"/>
      <c r="KPL3" s="774"/>
      <c r="KPM3" s="774"/>
      <c r="KPN3" s="706"/>
      <c r="KPO3" s="774"/>
      <c r="KPP3" s="774"/>
      <c r="KPQ3" s="774"/>
      <c r="KPR3" s="774"/>
      <c r="KPS3" s="706"/>
      <c r="KPT3" s="774"/>
      <c r="KPU3" s="774"/>
      <c r="KPV3" s="774"/>
      <c r="KPW3" s="774"/>
      <c r="KPX3" s="706"/>
      <c r="KPY3" s="774"/>
      <c r="KPZ3" s="774"/>
      <c r="KQA3" s="774"/>
      <c r="KQB3" s="774"/>
      <c r="KQC3" s="706"/>
      <c r="KQD3" s="774"/>
      <c r="KQE3" s="774"/>
      <c r="KQF3" s="774"/>
      <c r="KQG3" s="774"/>
      <c r="KQH3" s="706"/>
      <c r="KQI3" s="774"/>
      <c r="KQJ3" s="774"/>
      <c r="KQK3" s="774"/>
      <c r="KQL3" s="774"/>
      <c r="KQM3" s="706"/>
      <c r="KQN3" s="774"/>
      <c r="KQO3" s="774"/>
      <c r="KQP3" s="774"/>
      <c r="KQQ3" s="774"/>
      <c r="KQR3" s="706"/>
      <c r="KQS3" s="774"/>
      <c r="KQT3" s="774"/>
      <c r="KQU3" s="774"/>
      <c r="KQV3" s="774"/>
      <c r="KQW3" s="706"/>
      <c r="KQX3" s="774"/>
      <c r="KQY3" s="774"/>
      <c r="KQZ3" s="774"/>
      <c r="KRA3" s="774"/>
      <c r="KRB3" s="706"/>
      <c r="KRC3" s="774"/>
      <c r="KRD3" s="774"/>
      <c r="KRE3" s="774"/>
      <c r="KRF3" s="774"/>
      <c r="KRG3" s="706"/>
      <c r="KRH3" s="774"/>
      <c r="KRI3" s="774"/>
      <c r="KRJ3" s="774"/>
      <c r="KRK3" s="774"/>
      <c r="KRL3" s="706"/>
      <c r="KRM3" s="774"/>
      <c r="KRN3" s="774"/>
      <c r="KRO3" s="774"/>
      <c r="KRP3" s="774"/>
      <c r="KRQ3" s="706"/>
      <c r="KRR3" s="774"/>
      <c r="KRS3" s="774"/>
      <c r="KRT3" s="774"/>
      <c r="KRU3" s="774"/>
      <c r="KRV3" s="706"/>
      <c r="KRW3" s="774"/>
      <c r="KRX3" s="774"/>
      <c r="KRY3" s="774"/>
      <c r="KRZ3" s="774"/>
      <c r="KSA3" s="706"/>
      <c r="KSB3" s="774"/>
      <c r="KSC3" s="774"/>
      <c r="KSD3" s="774"/>
      <c r="KSE3" s="774"/>
      <c r="KSF3" s="706"/>
      <c r="KSG3" s="774"/>
      <c r="KSH3" s="774"/>
      <c r="KSI3" s="774"/>
      <c r="KSJ3" s="774"/>
      <c r="KSK3" s="706"/>
      <c r="KSL3" s="774"/>
      <c r="KSM3" s="774"/>
      <c r="KSN3" s="774"/>
      <c r="KSO3" s="774"/>
      <c r="KSP3" s="706"/>
      <c r="KSQ3" s="774"/>
      <c r="KSR3" s="774"/>
      <c r="KSS3" s="774"/>
      <c r="KST3" s="774"/>
      <c r="KSU3" s="706"/>
      <c r="KSV3" s="774"/>
      <c r="KSW3" s="774"/>
      <c r="KSX3" s="774"/>
      <c r="KSY3" s="774"/>
      <c r="KSZ3" s="706"/>
      <c r="KTA3" s="774"/>
      <c r="KTB3" s="774"/>
      <c r="KTC3" s="774"/>
      <c r="KTD3" s="774"/>
      <c r="KTE3" s="706"/>
      <c r="KTF3" s="774"/>
      <c r="KTG3" s="774"/>
      <c r="KTH3" s="774"/>
      <c r="KTI3" s="774"/>
      <c r="KTJ3" s="706"/>
      <c r="KTK3" s="774"/>
      <c r="KTL3" s="774"/>
      <c r="KTM3" s="774"/>
      <c r="KTN3" s="774"/>
      <c r="KTO3" s="706"/>
      <c r="KTP3" s="774"/>
      <c r="KTQ3" s="774"/>
      <c r="KTR3" s="774"/>
      <c r="KTS3" s="774"/>
      <c r="KTT3" s="706"/>
      <c r="KTU3" s="774"/>
      <c r="KTV3" s="774"/>
      <c r="KTW3" s="774"/>
      <c r="KTX3" s="774"/>
      <c r="KTY3" s="706"/>
      <c r="KTZ3" s="774"/>
      <c r="KUA3" s="774"/>
      <c r="KUB3" s="774"/>
      <c r="KUC3" s="774"/>
      <c r="KUD3" s="706"/>
      <c r="KUE3" s="774"/>
      <c r="KUF3" s="774"/>
      <c r="KUG3" s="774"/>
      <c r="KUH3" s="774"/>
      <c r="KUI3" s="706"/>
      <c r="KUJ3" s="774"/>
      <c r="KUK3" s="774"/>
      <c r="KUL3" s="774"/>
      <c r="KUM3" s="774"/>
      <c r="KUN3" s="706"/>
      <c r="KUO3" s="774"/>
      <c r="KUP3" s="774"/>
      <c r="KUQ3" s="774"/>
      <c r="KUR3" s="774"/>
      <c r="KUS3" s="706"/>
      <c r="KUT3" s="774"/>
      <c r="KUU3" s="774"/>
      <c r="KUV3" s="774"/>
      <c r="KUW3" s="774"/>
      <c r="KUX3" s="706"/>
      <c r="KUY3" s="774"/>
      <c r="KUZ3" s="774"/>
      <c r="KVA3" s="774"/>
      <c r="KVB3" s="774"/>
      <c r="KVC3" s="706"/>
      <c r="KVD3" s="774"/>
      <c r="KVE3" s="774"/>
      <c r="KVF3" s="774"/>
      <c r="KVG3" s="774"/>
      <c r="KVH3" s="706"/>
      <c r="KVI3" s="774"/>
      <c r="KVJ3" s="774"/>
      <c r="KVK3" s="774"/>
      <c r="KVL3" s="774"/>
      <c r="KVM3" s="706"/>
      <c r="KVN3" s="774"/>
      <c r="KVO3" s="774"/>
      <c r="KVP3" s="774"/>
      <c r="KVQ3" s="774"/>
      <c r="KVR3" s="706"/>
      <c r="KVS3" s="774"/>
      <c r="KVT3" s="774"/>
      <c r="KVU3" s="774"/>
      <c r="KVV3" s="774"/>
      <c r="KVW3" s="706"/>
      <c r="KVX3" s="774"/>
      <c r="KVY3" s="774"/>
      <c r="KVZ3" s="774"/>
      <c r="KWA3" s="774"/>
      <c r="KWB3" s="706"/>
      <c r="KWC3" s="774"/>
      <c r="KWD3" s="774"/>
      <c r="KWE3" s="774"/>
      <c r="KWF3" s="774"/>
      <c r="KWG3" s="706"/>
      <c r="KWH3" s="774"/>
      <c r="KWI3" s="774"/>
      <c r="KWJ3" s="774"/>
      <c r="KWK3" s="774"/>
      <c r="KWL3" s="706"/>
      <c r="KWM3" s="774"/>
      <c r="KWN3" s="774"/>
      <c r="KWO3" s="774"/>
      <c r="KWP3" s="774"/>
      <c r="KWQ3" s="706"/>
      <c r="KWR3" s="774"/>
      <c r="KWS3" s="774"/>
      <c r="KWT3" s="774"/>
      <c r="KWU3" s="774"/>
      <c r="KWV3" s="706"/>
      <c r="KWW3" s="774"/>
      <c r="KWX3" s="774"/>
      <c r="KWY3" s="774"/>
      <c r="KWZ3" s="774"/>
      <c r="KXA3" s="706"/>
      <c r="KXB3" s="774"/>
      <c r="KXC3" s="774"/>
      <c r="KXD3" s="774"/>
      <c r="KXE3" s="774"/>
      <c r="KXF3" s="706"/>
      <c r="KXG3" s="774"/>
      <c r="KXH3" s="774"/>
      <c r="KXI3" s="774"/>
      <c r="KXJ3" s="774"/>
      <c r="KXK3" s="706"/>
      <c r="KXL3" s="774"/>
      <c r="KXM3" s="774"/>
      <c r="KXN3" s="774"/>
      <c r="KXO3" s="774"/>
      <c r="KXP3" s="706"/>
      <c r="KXQ3" s="774"/>
      <c r="KXR3" s="774"/>
      <c r="KXS3" s="774"/>
      <c r="KXT3" s="774"/>
      <c r="KXU3" s="706"/>
      <c r="KXV3" s="774"/>
      <c r="KXW3" s="774"/>
      <c r="KXX3" s="774"/>
      <c r="KXY3" s="774"/>
      <c r="KXZ3" s="706"/>
      <c r="KYA3" s="774"/>
      <c r="KYB3" s="774"/>
      <c r="KYC3" s="774"/>
      <c r="KYD3" s="774"/>
      <c r="KYE3" s="706"/>
      <c r="KYF3" s="774"/>
      <c r="KYG3" s="774"/>
      <c r="KYH3" s="774"/>
      <c r="KYI3" s="774"/>
      <c r="KYJ3" s="706"/>
      <c r="KYK3" s="774"/>
      <c r="KYL3" s="774"/>
      <c r="KYM3" s="774"/>
      <c r="KYN3" s="774"/>
      <c r="KYO3" s="706"/>
      <c r="KYP3" s="774"/>
      <c r="KYQ3" s="774"/>
      <c r="KYR3" s="774"/>
      <c r="KYS3" s="774"/>
      <c r="KYT3" s="706"/>
      <c r="KYU3" s="774"/>
      <c r="KYV3" s="774"/>
      <c r="KYW3" s="774"/>
      <c r="KYX3" s="774"/>
      <c r="KYY3" s="706"/>
      <c r="KYZ3" s="774"/>
      <c r="KZA3" s="774"/>
      <c r="KZB3" s="774"/>
      <c r="KZC3" s="774"/>
      <c r="KZD3" s="706"/>
      <c r="KZE3" s="774"/>
      <c r="KZF3" s="774"/>
      <c r="KZG3" s="774"/>
      <c r="KZH3" s="774"/>
      <c r="KZI3" s="706"/>
      <c r="KZJ3" s="774"/>
      <c r="KZK3" s="774"/>
      <c r="KZL3" s="774"/>
      <c r="KZM3" s="774"/>
      <c r="KZN3" s="706"/>
      <c r="KZO3" s="774"/>
      <c r="KZP3" s="774"/>
      <c r="KZQ3" s="774"/>
      <c r="KZR3" s="774"/>
      <c r="KZS3" s="706"/>
      <c r="KZT3" s="774"/>
      <c r="KZU3" s="774"/>
      <c r="KZV3" s="774"/>
      <c r="KZW3" s="774"/>
      <c r="KZX3" s="706"/>
      <c r="KZY3" s="774"/>
      <c r="KZZ3" s="774"/>
      <c r="LAA3" s="774"/>
      <c r="LAB3" s="774"/>
      <c r="LAC3" s="706"/>
      <c r="LAD3" s="774"/>
      <c r="LAE3" s="774"/>
      <c r="LAF3" s="774"/>
      <c r="LAG3" s="774"/>
      <c r="LAH3" s="706"/>
      <c r="LAI3" s="774"/>
      <c r="LAJ3" s="774"/>
      <c r="LAK3" s="774"/>
      <c r="LAL3" s="774"/>
      <c r="LAM3" s="706"/>
      <c r="LAN3" s="774"/>
      <c r="LAO3" s="774"/>
      <c r="LAP3" s="774"/>
      <c r="LAQ3" s="774"/>
      <c r="LAR3" s="706"/>
      <c r="LAS3" s="774"/>
      <c r="LAT3" s="774"/>
      <c r="LAU3" s="774"/>
      <c r="LAV3" s="774"/>
      <c r="LAW3" s="706"/>
      <c r="LAX3" s="774"/>
      <c r="LAY3" s="774"/>
      <c r="LAZ3" s="774"/>
      <c r="LBA3" s="774"/>
      <c r="LBB3" s="706"/>
      <c r="LBC3" s="774"/>
      <c r="LBD3" s="774"/>
      <c r="LBE3" s="774"/>
      <c r="LBF3" s="774"/>
      <c r="LBG3" s="706"/>
      <c r="LBH3" s="774"/>
      <c r="LBI3" s="774"/>
      <c r="LBJ3" s="774"/>
      <c r="LBK3" s="774"/>
      <c r="LBL3" s="706"/>
      <c r="LBM3" s="774"/>
      <c r="LBN3" s="774"/>
      <c r="LBO3" s="774"/>
      <c r="LBP3" s="774"/>
      <c r="LBQ3" s="706"/>
      <c r="LBR3" s="774"/>
      <c r="LBS3" s="774"/>
      <c r="LBT3" s="774"/>
      <c r="LBU3" s="774"/>
      <c r="LBV3" s="706"/>
      <c r="LBW3" s="774"/>
      <c r="LBX3" s="774"/>
      <c r="LBY3" s="774"/>
      <c r="LBZ3" s="774"/>
      <c r="LCA3" s="706"/>
      <c r="LCB3" s="774"/>
      <c r="LCC3" s="774"/>
      <c r="LCD3" s="774"/>
      <c r="LCE3" s="774"/>
      <c r="LCF3" s="706"/>
      <c r="LCG3" s="774"/>
      <c r="LCH3" s="774"/>
      <c r="LCI3" s="774"/>
      <c r="LCJ3" s="774"/>
      <c r="LCK3" s="706"/>
      <c r="LCL3" s="774"/>
      <c r="LCM3" s="774"/>
      <c r="LCN3" s="774"/>
      <c r="LCO3" s="774"/>
      <c r="LCP3" s="706"/>
      <c r="LCQ3" s="774"/>
      <c r="LCR3" s="774"/>
      <c r="LCS3" s="774"/>
      <c r="LCT3" s="774"/>
      <c r="LCU3" s="706"/>
      <c r="LCV3" s="774"/>
      <c r="LCW3" s="774"/>
      <c r="LCX3" s="774"/>
      <c r="LCY3" s="774"/>
      <c r="LCZ3" s="706"/>
      <c r="LDA3" s="774"/>
      <c r="LDB3" s="774"/>
      <c r="LDC3" s="774"/>
      <c r="LDD3" s="774"/>
      <c r="LDE3" s="706"/>
      <c r="LDF3" s="774"/>
      <c r="LDG3" s="774"/>
      <c r="LDH3" s="774"/>
      <c r="LDI3" s="774"/>
      <c r="LDJ3" s="706"/>
      <c r="LDK3" s="774"/>
      <c r="LDL3" s="774"/>
      <c r="LDM3" s="774"/>
      <c r="LDN3" s="774"/>
      <c r="LDO3" s="706"/>
      <c r="LDP3" s="774"/>
      <c r="LDQ3" s="774"/>
      <c r="LDR3" s="774"/>
      <c r="LDS3" s="774"/>
      <c r="LDT3" s="706"/>
      <c r="LDU3" s="774"/>
      <c r="LDV3" s="774"/>
      <c r="LDW3" s="774"/>
      <c r="LDX3" s="774"/>
      <c r="LDY3" s="706"/>
      <c r="LDZ3" s="774"/>
      <c r="LEA3" s="774"/>
      <c r="LEB3" s="774"/>
      <c r="LEC3" s="774"/>
      <c r="LED3" s="706"/>
      <c r="LEE3" s="774"/>
      <c r="LEF3" s="774"/>
      <c r="LEG3" s="774"/>
      <c r="LEH3" s="774"/>
      <c r="LEI3" s="706"/>
      <c r="LEJ3" s="774"/>
      <c r="LEK3" s="774"/>
      <c r="LEL3" s="774"/>
      <c r="LEM3" s="774"/>
      <c r="LEN3" s="706"/>
      <c r="LEO3" s="774"/>
      <c r="LEP3" s="774"/>
      <c r="LEQ3" s="774"/>
      <c r="LER3" s="774"/>
      <c r="LES3" s="706"/>
      <c r="LET3" s="774"/>
      <c r="LEU3" s="774"/>
      <c r="LEV3" s="774"/>
      <c r="LEW3" s="774"/>
      <c r="LEX3" s="706"/>
      <c r="LEY3" s="774"/>
      <c r="LEZ3" s="774"/>
      <c r="LFA3" s="774"/>
      <c r="LFB3" s="774"/>
      <c r="LFC3" s="706"/>
      <c r="LFD3" s="774"/>
      <c r="LFE3" s="774"/>
      <c r="LFF3" s="774"/>
      <c r="LFG3" s="774"/>
      <c r="LFH3" s="706"/>
      <c r="LFI3" s="774"/>
      <c r="LFJ3" s="774"/>
      <c r="LFK3" s="774"/>
      <c r="LFL3" s="774"/>
      <c r="LFM3" s="706"/>
      <c r="LFN3" s="774"/>
      <c r="LFO3" s="774"/>
      <c r="LFP3" s="774"/>
      <c r="LFQ3" s="774"/>
      <c r="LFR3" s="706"/>
      <c r="LFS3" s="774"/>
      <c r="LFT3" s="774"/>
      <c r="LFU3" s="774"/>
      <c r="LFV3" s="774"/>
      <c r="LFW3" s="706"/>
      <c r="LFX3" s="774"/>
      <c r="LFY3" s="774"/>
      <c r="LFZ3" s="774"/>
      <c r="LGA3" s="774"/>
      <c r="LGB3" s="706"/>
      <c r="LGC3" s="774"/>
      <c r="LGD3" s="774"/>
      <c r="LGE3" s="774"/>
      <c r="LGF3" s="774"/>
      <c r="LGG3" s="706"/>
      <c r="LGH3" s="774"/>
      <c r="LGI3" s="774"/>
      <c r="LGJ3" s="774"/>
      <c r="LGK3" s="774"/>
      <c r="LGL3" s="706"/>
      <c r="LGM3" s="774"/>
      <c r="LGN3" s="774"/>
      <c r="LGO3" s="774"/>
      <c r="LGP3" s="774"/>
      <c r="LGQ3" s="706"/>
      <c r="LGR3" s="774"/>
      <c r="LGS3" s="774"/>
      <c r="LGT3" s="774"/>
      <c r="LGU3" s="774"/>
      <c r="LGV3" s="706"/>
      <c r="LGW3" s="774"/>
      <c r="LGX3" s="774"/>
      <c r="LGY3" s="774"/>
      <c r="LGZ3" s="774"/>
      <c r="LHA3" s="706"/>
      <c r="LHB3" s="774"/>
      <c r="LHC3" s="774"/>
      <c r="LHD3" s="774"/>
      <c r="LHE3" s="774"/>
      <c r="LHF3" s="706"/>
      <c r="LHG3" s="774"/>
      <c r="LHH3" s="774"/>
      <c r="LHI3" s="774"/>
      <c r="LHJ3" s="774"/>
      <c r="LHK3" s="706"/>
      <c r="LHL3" s="774"/>
      <c r="LHM3" s="774"/>
      <c r="LHN3" s="774"/>
      <c r="LHO3" s="774"/>
      <c r="LHP3" s="706"/>
      <c r="LHQ3" s="774"/>
      <c r="LHR3" s="774"/>
      <c r="LHS3" s="774"/>
      <c r="LHT3" s="774"/>
      <c r="LHU3" s="706"/>
      <c r="LHV3" s="774"/>
      <c r="LHW3" s="774"/>
      <c r="LHX3" s="774"/>
      <c r="LHY3" s="774"/>
      <c r="LHZ3" s="706"/>
      <c r="LIA3" s="774"/>
      <c r="LIB3" s="774"/>
      <c r="LIC3" s="774"/>
      <c r="LID3" s="774"/>
      <c r="LIE3" s="706"/>
      <c r="LIF3" s="774"/>
      <c r="LIG3" s="774"/>
      <c r="LIH3" s="774"/>
      <c r="LII3" s="774"/>
      <c r="LIJ3" s="706"/>
      <c r="LIK3" s="774"/>
      <c r="LIL3" s="774"/>
      <c r="LIM3" s="774"/>
      <c r="LIN3" s="774"/>
      <c r="LIO3" s="706"/>
      <c r="LIP3" s="774"/>
      <c r="LIQ3" s="774"/>
      <c r="LIR3" s="774"/>
      <c r="LIS3" s="774"/>
      <c r="LIT3" s="706"/>
      <c r="LIU3" s="774"/>
      <c r="LIV3" s="774"/>
      <c r="LIW3" s="774"/>
      <c r="LIX3" s="774"/>
      <c r="LIY3" s="706"/>
      <c r="LIZ3" s="774"/>
      <c r="LJA3" s="774"/>
      <c r="LJB3" s="774"/>
      <c r="LJC3" s="774"/>
      <c r="LJD3" s="706"/>
      <c r="LJE3" s="774"/>
      <c r="LJF3" s="774"/>
      <c r="LJG3" s="774"/>
      <c r="LJH3" s="774"/>
      <c r="LJI3" s="706"/>
      <c r="LJJ3" s="774"/>
      <c r="LJK3" s="774"/>
      <c r="LJL3" s="774"/>
      <c r="LJM3" s="774"/>
      <c r="LJN3" s="706"/>
      <c r="LJO3" s="774"/>
      <c r="LJP3" s="774"/>
      <c r="LJQ3" s="774"/>
      <c r="LJR3" s="774"/>
      <c r="LJS3" s="706"/>
      <c r="LJT3" s="774"/>
      <c r="LJU3" s="774"/>
      <c r="LJV3" s="774"/>
      <c r="LJW3" s="774"/>
      <c r="LJX3" s="706"/>
      <c r="LJY3" s="774"/>
      <c r="LJZ3" s="774"/>
      <c r="LKA3" s="774"/>
      <c r="LKB3" s="774"/>
      <c r="LKC3" s="706"/>
      <c r="LKD3" s="774"/>
      <c r="LKE3" s="774"/>
      <c r="LKF3" s="774"/>
      <c r="LKG3" s="774"/>
      <c r="LKH3" s="706"/>
      <c r="LKI3" s="774"/>
      <c r="LKJ3" s="774"/>
      <c r="LKK3" s="774"/>
      <c r="LKL3" s="774"/>
      <c r="LKM3" s="706"/>
      <c r="LKN3" s="774"/>
      <c r="LKO3" s="774"/>
      <c r="LKP3" s="774"/>
      <c r="LKQ3" s="774"/>
      <c r="LKR3" s="706"/>
      <c r="LKS3" s="774"/>
      <c r="LKT3" s="774"/>
      <c r="LKU3" s="774"/>
      <c r="LKV3" s="774"/>
      <c r="LKW3" s="706"/>
      <c r="LKX3" s="774"/>
      <c r="LKY3" s="774"/>
      <c r="LKZ3" s="774"/>
      <c r="LLA3" s="774"/>
      <c r="LLB3" s="706"/>
      <c r="LLC3" s="774"/>
      <c r="LLD3" s="774"/>
      <c r="LLE3" s="774"/>
      <c r="LLF3" s="774"/>
      <c r="LLG3" s="706"/>
      <c r="LLH3" s="774"/>
      <c r="LLI3" s="774"/>
      <c r="LLJ3" s="774"/>
      <c r="LLK3" s="774"/>
      <c r="LLL3" s="706"/>
      <c r="LLM3" s="774"/>
      <c r="LLN3" s="774"/>
      <c r="LLO3" s="774"/>
      <c r="LLP3" s="774"/>
      <c r="LLQ3" s="706"/>
      <c r="LLR3" s="774"/>
      <c r="LLS3" s="774"/>
      <c r="LLT3" s="774"/>
      <c r="LLU3" s="774"/>
      <c r="LLV3" s="706"/>
      <c r="LLW3" s="774"/>
      <c r="LLX3" s="774"/>
      <c r="LLY3" s="774"/>
      <c r="LLZ3" s="774"/>
      <c r="LMA3" s="706"/>
      <c r="LMB3" s="774"/>
      <c r="LMC3" s="774"/>
      <c r="LMD3" s="774"/>
      <c r="LME3" s="774"/>
      <c r="LMF3" s="706"/>
      <c r="LMG3" s="774"/>
      <c r="LMH3" s="774"/>
      <c r="LMI3" s="774"/>
      <c r="LMJ3" s="774"/>
      <c r="LMK3" s="706"/>
      <c r="LML3" s="774"/>
      <c r="LMM3" s="774"/>
      <c r="LMN3" s="774"/>
      <c r="LMO3" s="774"/>
      <c r="LMP3" s="706"/>
      <c r="LMQ3" s="774"/>
      <c r="LMR3" s="774"/>
      <c r="LMS3" s="774"/>
      <c r="LMT3" s="774"/>
      <c r="LMU3" s="706"/>
      <c r="LMV3" s="774"/>
      <c r="LMW3" s="774"/>
      <c r="LMX3" s="774"/>
      <c r="LMY3" s="774"/>
      <c r="LMZ3" s="706"/>
      <c r="LNA3" s="774"/>
      <c r="LNB3" s="774"/>
      <c r="LNC3" s="774"/>
      <c r="LND3" s="774"/>
      <c r="LNE3" s="706"/>
      <c r="LNF3" s="774"/>
      <c r="LNG3" s="774"/>
      <c r="LNH3" s="774"/>
      <c r="LNI3" s="774"/>
      <c r="LNJ3" s="706"/>
      <c r="LNK3" s="774"/>
      <c r="LNL3" s="774"/>
      <c r="LNM3" s="774"/>
      <c r="LNN3" s="774"/>
      <c r="LNO3" s="706"/>
      <c r="LNP3" s="774"/>
      <c r="LNQ3" s="774"/>
      <c r="LNR3" s="774"/>
      <c r="LNS3" s="774"/>
      <c r="LNT3" s="706"/>
      <c r="LNU3" s="774"/>
      <c r="LNV3" s="774"/>
      <c r="LNW3" s="774"/>
      <c r="LNX3" s="774"/>
      <c r="LNY3" s="706"/>
      <c r="LNZ3" s="774"/>
      <c r="LOA3" s="774"/>
      <c r="LOB3" s="774"/>
      <c r="LOC3" s="774"/>
      <c r="LOD3" s="706"/>
      <c r="LOE3" s="774"/>
      <c r="LOF3" s="774"/>
      <c r="LOG3" s="774"/>
      <c r="LOH3" s="774"/>
      <c r="LOI3" s="706"/>
      <c r="LOJ3" s="774"/>
      <c r="LOK3" s="774"/>
      <c r="LOL3" s="774"/>
      <c r="LOM3" s="774"/>
      <c r="LON3" s="706"/>
      <c r="LOO3" s="774"/>
      <c r="LOP3" s="774"/>
      <c r="LOQ3" s="774"/>
      <c r="LOR3" s="774"/>
      <c r="LOS3" s="706"/>
      <c r="LOT3" s="774"/>
      <c r="LOU3" s="774"/>
      <c r="LOV3" s="774"/>
      <c r="LOW3" s="774"/>
      <c r="LOX3" s="706"/>
      <c r="LOY3" s="774"/>
      <c r="LOZ3" s="774"/>
      <c r="LPA3" s="774"/>
      <c r="LPB3" s="774"/>
      <c r="LPC3" s="706"/>
      <c r="LPD3" s="774"/>
      <c r="LPE3" s="774"/>
      <c r="LPF3" s="774"/>
      <c r="LPG3" s="774"/>
      <c r="LPH3" s="706"/>
      <c r="LPI3" s="774"/>
      <c r="LPJ3" s="774"/>
      <c r="LPK3" s="774"/>
      <c r="LPL3" s="774"/>
      <c r="LPM3" s="706"/>
      <c r="LPN3" s="774"/>
      <c r="LPO3" s="774"/>
      <c r="LPP3" s="774"/>
      <c r="LPQ3" s="774"/>
      <c r="LPR3" s="706"/>
      <c r="LPS3" s="774"/>
      <c r="LPT3" s="774"/>
      <c r="LPU3" s="774"/>
      <c r="LPV3" s="774"/>
      <c r="LPW3" s="706"/>
      <c r="LPX3" s="774"/>
      <c r="LPY3" s="774"/>
      <c r="LPZ3" s="774"/>
      <c r="LQA3" s="774"/>
      <c r="LQB3" s="706"/>
      <c r="LQC3" s="774"/>
      <c r="LQD3" s="774"/>
      <c r="LQE3" s="774"/>
      <c r="LQF3" s="774"/>
      <c r="LQG3" s="706"/>
      <c r="LQH3" s="774"/>
      <c r="LQI3" s="774"/>
      <c r="LQJ3" s="774"/>
      <c r="LQK3" s="774"/>
      <c r="LQL3" s="706"/>
      <c r="LQM3" s="774"/>
      <c r="LQN3" s="774"/>
      <c r="LQO3" s="774"/>
      <c r="LQP3" s="774"/>
      <c r="LQQ3" s="706"/>
      <c r="LQR3" s="774"/>
      <c r="LQS3" s="774"/>
      <c r="LQT3" s="774"/>
      <c r="LQU3" s="774"/>
      <c r="LQV3" s="706"/>
      <c r="LQW3" s="774"/>
      <c r="LQX3" s="774"/>
      <c r="LQY3" s="774"/>
      <c r="LQZ3" s="774"/>
      <c r="LRA3" s="706"/>
      <c r="LRB3" s="774"/>
      <c r="LRC3" s="774"/>
      <c r="LRD3" s="774"/>
      <c r="LRE3" s="774"/>
      <c r="LRF3" s="706"/>
      <c r="LRG3" s="774"/>
      <c r="LRH3" s="774"/>
      <c r="LRI3" s="774"/>
      <c r="LRJ3" s="774"/>
      <c r="LRK3" s="706"/>
      <c r="LRL3" s="774"/>
      <c r="LRM3" s="774"/>
      <c r="LRN3" s="774"/>
      <c r="LRO3" s="774"/>
      <c r="LRP3" s="706"/>
      <c r="LRQ3" s="774"/>
      <c r="LRR3" s="774"/>
      <c r="LRS3" s="774"/>
      <c r="LRT3" s="774"/>
      <c r="LRU3" s="706"/>
      <c r="LRV3" s="774"/>
      <c r="LRW3" s="774"/>
      <c r="LRX3" s="774"/>
      <c r="LRY3" s="774"/>
      <c r="LRZ3" s="706"/>
      <c r="LSA3" s="774"/>
      <c r="LSB3" s="774"/>
      <c r="LSC3" s="774"/>
      <c r="LSD3" s="774"/>
      <c r="LSE3" s="706"/>
      <c r="LSF3" s="774"/>
      <c r="LSG3" s="774"/>
      <c r="LSH3" s="774"/>
      <c r="LSI3" s="774"/>
      <c r="LSJ3" s="706"/>
      <c r="LSK3" s="774"/>
      <c r="LSL3" s="774"/>
      <c r="LSM3" s="774"/>
      <c r="LSN3" s="774"/>
      <c r="LSO3" s="706"/>
      <c r="LSP3" s="774"/>
      <c r="LSQ3" s="774"/>
      <c r="LSR3" s="774"/>
      <c r="LSS3" s="774"/>
      <c r="LST3" s="706"/>
      <c r="LSU3" s="774"/>
      <c r="LSV3" s="774"/>
      <c r="LSW3" s="774"/>
      <c r="LSX3" s="774"/>
      <c r="LSY3" s="706"/>
      <c r="LSZ3" s="774"/>
      <c r="LTA3" s="774"/>
      <c r="LTB3" s="774"/>
      <c r="LTC3" s="774"/>
      <c r="LTD3" s="706"/>
      <c r="LTE3" s="774"/>
      <c r="LTF3" s="774"/>
      <c r="LTG3" s="774"/>
      <c r="LTH3" s="774"/>
      <c r="LTI3" s="706"/>
      <c r="LTJ3" s="774"/>
      <c r="LTK3" s="774"/>
      <c r="LTL3" s="774"/>
      <c r="LTM3" s="774"/>
      <c r="LTN3" s="706"/>
      <c r="LTO3" s="774"/>
      <c r="LTP3" s="774"/>
      <c r="LTQ3" s="774"/>
      <c r="LTR3" s="774"/>
      <c r="LTS3" s="706"/>
      <c r="LTT3" s="774"/>
      <c r="LTU3" s="774"/>
      <c r="LTV3" s="774"/>
      <c r="LTW3" s="774"/>
      <c r="LTX3" s="706"/>
      <c r="LTY3" s="774"/>
      <c r="LTZ3" s="774"/>
      <c r="LUA3" s="774"/>
      <c r="LUB3" s="774"/>
      <c r="LUC3" s="706"/>
      <c r="LUD3" s="774"/>
      <c r="LUE3" s="774"/>
      <c r="LUF3" s="774"/>
      <c r="LUG3" s="774"/>
      <c r="LUH3" s="706"/>
      <c r="LUI3" s="774"/>
      <c r="LUJ3" s="774"/>
      <c r="LUK3" s="774"/>
      <c r="LUL3" s="774"/>
      <c r="LUM3" s="706"/>
      <c r="LUN3" s="774"/>
      <c r="LUO3" s="774"/>
      <c r="LUP3" s="774"/>
      <c r="LUQ3" s="774"/>
      <c r="LUR3" s="706"/>
      <c r="LUS3" s="774"/>
      <c r="LUT3" s="774"/>
      <c r="LUU3" s="774"/>
      <c r="LUV3" s="774"/>
      <c r="LUW3" s="706"/>
      <c r="LUX3" s="774"/>
      <c r="LUY3" s="774"/>
      <c r="LUZ3" s="774"/>
      <c r="LVA3" s="774"/>
      <c r="LVB3" s="706"/>
      <c r="LVC3" s="774"/>
      <c r="LVD3" s="774"/>
      <c r="LVE3" s="774"/>
      <c r="LVF3" s="774"/>
      <c r="LVG3" s="706"/>
      <c r="LVH3" s="774"/>
      <c r="LVI3" s="774"/>
      <c r="LVJ3" s="774"/>
      <c r="LVK3" s="774"/>
      <c r="LVL3" s="706"/>
      <c r="LVM3" s="774"/>
      <c r="LVN3" s="774"/>
      <c r="LVO3" s="774"/>
      <c r="LVP3" s="774"/>
      <c r="LVQ3" s="706"/>
      <c r="LVR3" s="774"/>
      <c r="LVS3" s="774"/>
      <c r="LVT3" s="774"/>
      <c r="LVU3" s="774"/>
      <c r="LVV3" s="706"/>
      <c r="LVW3" s="774"/>
      <c r="LVX3" s="774"/>
      <c r="LVY3" s="774"/>
      <c r="LVZ3" s="774"/>
      <c r="LWA3" s="706"/>
      <c r="LWB3" s="774"/>
      <c r="LWC3" s="774"/>
      <c r="LWD3" s="774"/>
      <c r="LWE3" s="774"/>
      <c r="LWF3" s="706"/>
      <c r="LWG3" s="774"/>
      <c r="LWH3" s="774"/>
      <c r="LWI3" s="774"/>
      <c r="LWJ3" s="774"/>
      <c r="LWK3" s="706"/>
      <c r="LWL3" s="774"/>
      <c r="LWM3" s="774"/>
      <c r="LWN3" s="774"/>
      <c r="LWO3" s="774"/>
      <c r="LWP3" s="706"/>
      <c r="LWQ3" s="774"/>
      <c r="LWR3" s="774"/>
      <c r="LWS3" s="774"/>
      <c r="LWT3" s="774"/>
      <c r="LWU3" s="706"/>
      <c r="LWV3" s="774"/>
      <c r="LWW3" s="774"/>
      <c r="LWX3" s="774"/>
      <c r="LWY3" s="774"/>
      <c r="LWZ3" s="706"/>
      <c r="LXA3" s="774"/>
      <c r="LXB3" s="774"/>
      <c r="LXC3" s="774"/>
      <c r="LXD3" s="774"/>
      <c r="LXE3" s="706"/>
      <c r="LXF3" s="774"/>
      <c r="LXG3" s="774"/>
      <c r="LXH3" s="774"/>
      <c r="LXI3" s="774"/>
      <c r="LXJ3" s="706"/>
      <c r="LXK3" s="774"/>
      <c r="LXL3" s="774"/>
      <c r="LXM3" s="774"/>
      <c r="LXN3" s="774"/>
      <c r="LXO3" s="706"/>
      <c r="LXP3" s="774"/>
      <c r="LXQ3" s="774"/>
      <c r="LXR3" s="774"/>
      <c r="LXS3" s="774"/>
      <c r="LXT3" s="706"/>
      <c r="LXU3" s="774"/>
      <c r="LXV3" s="774"/>
      <c r="LXW3" s="774"/>
      <c r="LXX3" s="774"/>
      <c r="LXY3" s="706"/>
      <c r="LXZ3" s="774"/>
      <c r="LYA3" s="774"/>
      <c r="LYB3" s="774"/>
      <c r="LYC3" s="774"/>
      <c r="LYD3" s="706"/>
      <c r="LYE3" s="774"/>
      <c r="LYF3" s="774"/>
      <c r="LYG3" s="774"/>
      <c r="LYH3" s="774"/>
      <c r="LYI3" s="706"/>
      <c r="LYJ3" s="774"/>
      <c r="LYK3" s="774"/>
      <c r="LYL3" s="774"/>
      <c r="LYM3" s="774"/>
      <c r="LYN3" s="706"/>
      <c r="LYO3" s="774"/>
      <c r="LYP3" s="774"/>
      <c r="LYQ3" s="774"/>
      <c r="LYR3" s="774"/>
      <c r="LYS3" s="706"/>
      <c r="LYT3" s="774"/>
      <c r="LYU3" s="774"/>
      <c r="LYV3" s="774"/>
      <c r="LYW3" s="774"/>
      <c r="LYX3" s="706"/>
      <c r="LYY3" s="774"/>
      <c r="LYZ3" s="774"/>
      <c r="LZA3" s="774"/>
      <c r="LZB3" s="774"/>
      <c r="LZC3" s="706"/>
      <c r="LZD3" s="774"/>
      <c r="LZE3" s="774"/>
      <c r="LZF3" s="774"/>
      <c r="LZG3" s="774"/>
      <c r="LZH3" s="706"/>
      <c r="LZI3" s="774"/>
      <c r="LZJ3" s="774"/>
      <c r="LZK3" s="774"/>
      <c r="LZL3" s="774"/>
      <c r="LZM3" s="706"/>
      <c r="LZN3" s="774"/>
      <c r="LZO3" s="774"/>
      <c r="LZP3" s="774"/>
      <c r="LZQ3" s="774"/>
      <c r="LZR3" s="706"/>
      <c r="LZS3" s="774"/>
      <c r="LZT3" s="774"/>
      <c r="LZU3" s="774"/>
      <c r="LZV3" s="774"/>
      <c r="LZW3" s="706"/>
      <c r="LZX3" s="774"/>
      <c r="LZY3" s="774"/>
      <c r="LZZ3" s="774"/>
      <c r="MAA3" s="774"/>
      <c r="MAB3" s="706"/>
      <c r="MAC3" s="774"/>
      <c r="MAD3" s="774"/>
      <c r="MAE3" s="774"/>
      <c r="MAF3" s="774"/>
      <c r="MAG3" s="706"/>
      <c r="MAH3" s="774"/>
      <c r="MAI3" s="774"/>
      <c r="MAJ3" s="774"/>
      <c r="MAK3" s="774"/>
      <c r="MAL3" s="706"/>
      <c r="MAM3" s="774"/>
      <c r="MAN3" s="774"/>
      <c r="MAO3" s="774"/>
      <c r="MAP3" s="774"/>
      <c r="MAQ3" s="706"/>
      <c r="MAR3" s="774"/>
      <c r="MAS3" s="774"/>
      <c r="MAT3" s="774"/>
      <c r="MAU3" s="774"/>
      <c r="MAV3" s="706"/>
      <c r="MAW3" s="774"/>
      <c r="MAX3" s="774"/>
      <c r="MAY3" s="774"/>
      <c r="MAZ3" s="774"/>
      <c r="MBA3" s="706"/>
      <c r="MBB3" s="774"/>
      <c r="MBC3" s="774"/>
      <c r="MBD3" s="774"/>
      <c r="MBE3" s="774"/>
      <c r="MBF3" s="706"/>
      <c r="MBG3" s="774"/>
      <c r="MBH3" s="774"/>
      <c r="MBI3" s="774"/>
      <c r="MBJ3" s="774"/>
      <c r="MBK3" s="706"/>
      <c r="MBL3" s="774"/>
      <c r="MBM3" s="774"/>
      <c r="MBN3" s="774"/>
      <c r="MBO3" s="774"/>
      <c r="MBP3" s="706"/>
      <c r="MBQ3" s="774"/>
      <c r="MBR3" s="774"/>
      <c r="MBS3" s="774"/>
      <c r="MBT3" s="774"/>
      <c r="MBU3" s="706"/>
      <c r="MBV3" s="774"/>
      <c r="MBW3" s="774"/>
      <c r="MBX3" s="774"/>
      <c r="MBY3" s="774"/>
      <c r="MBZ3" s="706"/>
      <c r="MCA3" s="774"/>
      <c r="MCB3" s="774"/>
      <c r="MCC3" s="774"/>
      <c r="MCD3" s="774"/>
      <c r="MCE3" s="706"/>
      <c r="MCF3" s="774"/>
      <c r="MCG3" s="774"/>
      <c r="MCH3" s="774"/>
      <c r="MCI3" s="774"/>
      <c r="MCJ3" s="706"/>
      <c r="MCK3" s="774"/>
      <c r="MCL3" s="774"/>
      <c r="MCM3" s="774"/>
      <c r="MCN3" s="774"/>
      <c r="MCO3" s="706"/>
      <c r="MCP3" s="774"/>
      <c r="MCQ3" s="774"/>
      <c r="MCR3" s="774"/>
      <c r="MCS3" s="774"/>
      <c r="MCT3" s="706"/>
      <c r="MCU3" s="774"/>
      <c r="MCV3" s="774"/>
      <c r="MCW3" s="774"/>
      <c r="MCX3" s="774"/>
      <c r="MCY3" s="706"/>
      <c r="MCZ3" s="774"/>
      <c r="MDA3" s="774"/>
      <c r="MDB3" s="774"/>
      <c r="MDC3" s="774"/>
      <c r="MDD3" s="706"/>
      <c r="MDE3" s="774"/>
      <c r="MDF3" s="774"/>
      <c r="MDG3" s="774"/>
      <c r="MDH3" s="774"/>
      <c r="MDI3" s="706"/>
      <c r="MDJ3" s="774"/>
      <c r="MDK3" s="774"/>
      <c r="MDL3" s="774"/>
      <c r="MDM3" s="774"/>
      <c r="MDN3" s="706"/>
      <c r="MDO3" s="774"/>
      <c r="MDP3" s="774"/>
      <c r="MDQ3" s="774"/>
      <c r="MDR3" s="774"/>
      <c r="MDS3" s="706"/>
      <c r="MDT3" s="774"/>
      <c r="MDU3" s="774"/>
      <c r="MDV3" s="774"/>
      <c r="MDW3" s="774"/>
      <c r="MDX3" s="706"/>
      <c r="MDY3" s="774"/>
      <c r="MDZ3" s="774"/>
      <c r="MEA3" s="774"/>
      <c r="MEB3" s="774"/>
      <c r="MEC3" s="706"/>
      <c r="MED3" s="774"/>
      <c r="MEE3" s="774"/>
      <c r="MEF3" s="774"/>
      <c r="MEG3" s="774"/>
      <c r="MEH3" s="706"/>
      <c r="MEI3" s="774"/>
      <c r="MEJ3" s="774"/>
      <c r="MEK3" s="774"/>
      <c r="MEL3" s="774"/>
      <c r="MEM3" s="706"/>
      <c r="MEN3" s="774"/>
      <c r="MEO3" s="774"/>
      <c r="MEP3" s="774"/>
      <c r="MEQ3" s="774"/>
      <c r="MER3" s="706"/>
      <c r="MES3" s="774"/>
      <c r="MET3" s="774"/>
      <c r="MEU3" s="774"/>
      <c r="MEV3" s="774"/>
      <c r="MEW3" s="706"/>
      <c r="MEX3" s="774"/>
      <c r="MEY3" s="774"/>
      <c r="MEZ3" s="774"/>
      <c r="MFA3" s="774"/>
      <c r="MFB3" s="706"/>
      <c r="MFC3" s="774"/>
      <c r="MFD3" s="774"/>
      <c r="MFE3" s="774"/>
      <c r="MFF3" s="774"/>
      <c r="MFG3" s="706"/>
      <c r="MFH3" s="774"/>
      <c r="MFI3" s="774"/>
      <c r="MFJ3" s="774"/>
      <c r="MFK3" s="774"/>
      <c r="MFL3" s="706"/>
      <c r="MFM3" s="774"/>
      <c r="MFN3" s="774"/>
      <c r="MFO3" s="774"/>
      <c r="MFP3" s="774"/>
      <c r="MFQ3" s="706"/>
      <c r="MFR3" s="774"/>
      <c r="MFS3" s="774"/>
      <c r="MFT3" s="774"/>
      <c r="MFU3" s="774"/>
      <c r="MFV3" s="706"/>
      <c r="MFW3" s="774"/>
      <c r="MFX3" s="774"/>
      <c r="MFY3" s="774"/>
      <c r="MFZ3" s="774"/>
      <c r="MGA3" s="706"/>
      <c r="MGB3" s="774"/>
      <c r="MGC3" s="774"/>
      <c r="MGD3" s="774"/>
      <c r="MGE3" s="774"/>
      <c r="MGF3" s="706"/>
      <c r="MGG3" s="774"/>
      <c r="MGH3" s="774"/>
      <c r="MGI3" s="774"/>
      <c r="MGJ3" s="774"/>
      <c r="MGK3" s="706"/>
      <c r="MGL3" s="774"/>
      <c r="MGM3" s="774"/>
      <c r="MGN3" s="774"/>
      <c r="MGO3" s="774"/>
      <c r="MGP3" s="706"/>
      <c r="MGQ3" s="774"/>
      <c r="MGR3" s="774"/>
      <c r="MGS3" s="774"/>
      <c r="MGT3" s="774"/>
      <c r="MGU3" s="706"/>
      <c r="MGV3" s="774"/>
      <c r="MGW3" s="774"/>
      <c r="MGX3" s="774"/>
      <c r="MGY3" s="774"/>
      <c r="MGZ3" s="706"/>
      <c r="MHA3" s="774"/>
      <c r="MHB3" s="774"/>
      <c r="MHC3" s="774"/>
      <c r="MHD3" s="774"/>
      <c r="MHE3" s="706"/>
      <c r="MHF3" s="774"/>
      <c r="MHG3" s="774"/>
      <c r="MHH3" s="774"/>
      <c r="MHI3" s="774"/>
      <c r="MHJ3" s="706"/>
      <c r="MHK3" s="774"/>
      <c r="MHL3" s="774"/>
      <c r="MHM3" s="774"/>
      <c r="MHN3" s="774"/>
      <c r="MHO3" s="706"/>
      <c r="MHP3" s="774"/>
      <c r="MHQ3" s="774"/>
      <c r="MHR3" s="774"/>
      <c r="MHS3" s="774"/>
      <c r="MHT3" s="706"/>
      <c r="MHU3" s="774"/>
      <c r="MHV3" s="774"/>
      <c r="MHW3" s="774"/>
      <c r="MHX3" s="774"/>
      <c r="MHY3" s="706"/>
      <c r="MHZ3" s="774"/>
      <c r="MIA3" s="774"/>
      <c r="MIB3" s="774"/>
      <c r="MIC3" s="774"/>
      <c r="MID3" s="706"/>
      <c r="MIE3" s="774"/>
      <c r="MIF3" s="774"/>
      <c r="MIG3" s="774"/>
      <c r="MIH3" s="774"/>
      <c r="MII3" s="706"/>
      <c r="MIJ3" s="774"/>
      <c r="MIK3" s="774"/>
      <c r="MIL3" s="774"/>
      <c r="MIM3" s="774"/>
      <c r="MIN3" s="706"/>
      <c r="MIO3" s="774"/>
      <c r="MIP3" s="774"/>
      <c r="MIQ3" s="774"/>
      <c r="MIR3" s="774"/>
      <c r="MIS3" s="706"/>
      <c r="MIT3" s="774"/>
      <c r="MIU3" s="774"/>
      <c r="MIV3" s="774"/>
      <c r="MIW3" s="774"/>
      <c r="MIX3" s="706"/>
      <c r="MIY3" s="774"/>
      <c r="MIZ3" s="774"/>
      <c r="MJA3" s="774"/>
      <c r="MJB3" s="774"/>
      <c r="MJC3" s="706"/>
      <c r="MJD3" s="774"/>
      <c r="MJE3" s="774"/>
      <c r="MJF3" s="774"/>
      <c r="MJG3" s="774"/>
      <c r="MJH3" s="706"/>
      <c r="MJI3" s="774"/>
      <c r="MJJ3" s="774"/>
      <c r="MJK3" s="774"/>
      <c r="MJL3" s="774"/>
      <c r="MJM3" s="706"/>
      <c r="MJN3" s="774"/>
      <c r="MJO3" s="774"/>
      <c r="MJP3" s="774"/>
      <c r="MJQ3" s="774"/>
      <c r="MJR3" s="706"/>
      <c r="MJS3" s="774"/>
      <c r="MJT3" s="774"/>
      <c r="MJU3" s="774"/>
      <c r="MJV3" s="774"/>
      <c r="MJW3" s="706"/>
      <c r="MJX3" s="774"/>
      <c r="MJY3" s="774"/>
      <c r="MJZ3" s="774"/>
      <c r="MKA3" s="774"/>
      <c r="MKB3" s="706"/>
      <c r="MKC3" s="774"/>
      <c r="MKD3" s="774"/>
      <c r="MKE3" s="774"/>
      <c r="MKF3" s="774"/>
      <c r="MKG3" s="706"/>
      <c r="MKH3" s="774"/>
      <c r="MKI3" s="774"/>
      <c r="MKJ3" s="774"/>
      <c r="MKK3" s="774"/>
      <c r="MKL3" s="706"/>
      <c r="MKM3" s="774"/>
      <c r="MKN3" s="774"/>
      <c r="MKO3" s="774"/>
      <c r="MKP3" s="774"/>
      <c r="MKQ3" s="706"/>
      <c r="MKR3" s="774"/>
      <c r="MKS3" s="774"/>
      <c r="MKT3" s="774"/>
      <c r="MKU3" s="774"/>
      <c r="MKV3" s="706"/>
      <c r="MKW3" s="774"/>
      <c r="MKX3" s="774"/>
      <c r="MKY3" s="774"/>
      <c r="MKZ3" s="774"/>
      <c r="MLA3" s="706"/>
      <c r="MLB3" s="774"/>
      <c r="MLC3" s="774"/>
      <c r="MLD3" s="774"/>
      <c r="MLE3" s="774"/>
      <c r="MLF3" s="706"/>
      <c r="MLG3" s="774"/>
      <c r="MLH3" s="774"/>
      <c r="MLI3" s="774"/>
      <c r="MLJ3" s="774"/>
      <c r="MLK3" s="706"/>
      <c r="MLL3" s="774"/>
      <c r="MLM3" s="774"/>
      <c r="MLN3" s="774"/>
      <c r="MLO3" s="774"/>
      <c r="MLP3" s="706"/>
      <c r="MLQ3" s="774"/>
      <c r="MLR3" s="774"/>
      <c r="MLS3" s="774"/>
      <c r="MLT3" s="774"/>
      <c r="MLU3" s="706"/>
      <c r="MLV3" s="774"/>
      <c r="MLW3" s="774"/>
      <c r="MLX3" s="774"/>
      <c r="MLY3" s="774"/>
      <c r="MLZ3" s="706"/>
      <c r="MMA3" s="774"/>
      <c r="MMB3" s="774"/>
      <c r="MMC3" s="774"/>
      <c r="MMD3" s="774"/>
      <c r="MME3" s="706"/>
      <c r="MMF3" s="774"/>
      <c r="MMG3" s="774"/>
      <c r="MMH3" s="774"/>
      <c r="MMI3" s="774"/>
      <c r="MMJ3" s="706"/>
      <c r="MMK3" s="774"/>
      <c r="MML3" s="774"/>
      <c r="MMM3" s="774"/>
      <c r="MMN3" s="774"/>
      <c r="MMO3" s="706"/>
      <c r="MMP3" s="774"/>
      <c r="MMQ3" s="774"/>
      <c r="MMR3" s="774"/>
      <c r="MMS3" s="774"/>
      <c r="MMT3" s="706"/>
      <c r="MMU3" s="774"/>
      <c r="MMV3" s="774"/>
      <c r="MMW3" s="774"/>
      <c r="MMX3" s="774"/>
      <c r="MMY3" s="706"/>
      <c r="MMZ3" s="774"/>
      <c r="MNA3" s="774"/>
      <c r="MNB3" s="774"/>
      <c r="MNC3" s="774"/>
      <c r="MND3" s="706"/>
      <c r="MNE3" s="774"/>
      <c r="MNF3" s="774"/>
      <c r="MNG3" s="774"/>
      <c r="MNH3" s="774"/>
      <c r="MNI3" s="706"/>
      <c r="MNJ3" s="774"/>
      <c r="MNK3" s="774"/>
      <c r="MNL3" s="774"/>
      <c r="MNM3" s="774"/>
      <c r="MNN3" s="706"/>
      <c r="MNO3" s="774"/>
      <c r="MNP3" s="774"/>
      <c r="MNQ3" s="774"/>
      <c r="MNR3" s="774"/>
      <c r="MNS3" s="706"/>
      <c r="MNT3" s="774"/>
      <c r="MNU3" s="774"/>
      <c r="MNV3" s="774"/>
      <c r="MNW3" s="774"/>
      <c r="MNX3" s="706"/>
      <c r="MNY3" s="774"/>
      <c r="MNZ3" s="774"/>
      <c r="MOA3" s="774"/>
      <c r="MOB3" s="774"/>
      <c r="MOC3" s="706"/>
      <c r="MOD3" s="774"/>
      <c r="MOE3" s="774"/>
      <c r="MOF3" s="774"/>
      <c r="MOG3" s="774"/>
      <c r="MOH3" s="706"/>
      <c r="MOI3" s="774"/>
      <c r="MOJ3" s="774"/>
      <c r="MOK3" s="774"/>
      <c r="MOL3" s="774"/>
      <c r="MOM3" s="706"/>
      <c r="MON3" s="774"/>
      <c r="MOO3" s="774"/>
      <c r="MOP3" s="774"/>
      <c r="MOQ3" s="774"/>
      <c r="MOR3" s="706"/>
      <c r="MOS3" s="774"/>
      <c r="MOT3" s="774"/>
      <c r="MOU3" s="774"/>
      <c r="MOV3" s="774"/>
      <c r="MOW3" s="706"/>
      <c r="MOX3" s="774"/>
      <c r="MOY3" s="774"/>
      <c r="MOZ3" s="774"/>
      <c r="MPA3" s="774"/>
      <c r="MPB3" s="706"/>
      <c r="MPC3" s="774"/>
      <c r="MPD3" s="774"/>
      <c r="MPE3" s="774"/>
      <c r="MPF3" s="774"/>
      <c r="MPG3" s="706"/>
      <c r="MPH3" s="774"/>
      <c r="MPI3" s="774"/>
      <c r="MPJ3" s="774"/>
      <c r="MPK3" s="774"/>
      <c r="MPL3" s="706"/>
      <c r="MPM3" s="774"/>
      <c r="MPN3" s="774"/>
      <c r="MPO3" s="774"/>
      <c r="MPP3" s="774"/>
      <c r="MPQ3" s="706"/>
      <c r="MPR3" s="774"/>
      <c r="MPS3" s="774"/>
      <c r="MPT3" s="774"/>
      <c r="MPU3" s="774"/>
      <c r="MPV3" s="706"/>
      <c r="MPW3" s="774"/>
      <c r="MPX3" s="774"/>
      <c r="MPY3" s="774"/>
      <c r="MPZ3" s="774"/>
      <c r="MQA3" s="706"/>
      <c r="MQB3" s="774"/>
      <c r="MQC3" s="774"/>
      <c r="MQD3" s="774"/>
      <c r="MQE3" s="774"/>
      <c r="MQF3" s="706"/>
      <c r="MQG3" s="774"/>
      <c r="MQH3" s="774"/>
      <c r="MQI3" s="774"/>
      <c r="MQJ3" s="774"/>
      <c r="MQK3" s="706"/>
      <c r="MQL3" s="774"/>
      <c r="MQM3" s="774"/>
      <c r="MQN3" s="774"/>
      <c r="MQO3" s="774"/>
      <c r="MQP3" s="706"/>
      <c r="MQQ3" s="774"/>
      <c r="MQR3" s="774"/>
      <c r="MQS3" s="774"/>
      <c r="MQT3" s="774"/>
      <c r="MQU3" s="706"/>
      <c r="MQV3" s="774"/>
      <c r="MQW3" s="774"/>
      <c r="MQX3" s="774"/>
      <c r="MQY3" s="774"/>
      <c r="MQZ3" s="706"/>
      <c r="MRA3" s="774"/>
      <c r="MRB3" s="774"/>
      <c r="MRC3" s="774"/>
      <c r="MRD3" s="774"/>
      <c r="MRE3" s="706"/>
      <c r="MRF3" s="774"/>
      <c r="MRG3" s="774"/>
      <c r="MRH3" s="774"/>
      <c r="MRI3" s="774"/>
      <c r="MRJ3" s="706"/>
      <c r="MRK3" s="774"/>
      <c r="MRL3" s="774"/>
      <c r="MRM3" s="774"/>
      <c r="MRN3" s="774"/>
      <c r="MRO3" s="706"/>
      <c r="MRP3" s="774"/>
      <c r="MRQ3" s="774"/>
      <c r="MRR3" s="774"/>
      <c r="MRS3" s="774"/>
      <c r="MRT3" s="706"/>
      <c r="MRU3" s="774"/>
      <c r="MRV3" s="774"/>
      <c r="MRW3" s="774"/>
      <c r="MRX3" s="774"/>
      <c r="MRY3" s="706"/>
      <c r="MRZ3" s="774"/>
      <c r="MSA3" s="774"/>
      <c r="MSB3" s="774"/>
      <c r="MSC3" s="774"/>
      <c r="MSD3" s="706"/>
      <c r="MSE3" s="774"/>
      <c r="MSF3" s="774"/>
      <c r="MSG3" s="774"/>
      <c r="MSH3" s="774"/>
      <c r="MSI3" s="706"/>
      <c r="MSJ3" s="774"/>
      <c r="MSK3" s="774"/>
      <c r="MSL3" s="774"/>
      <c r="MSM3" s="774"/>
      <c r="MSN3" s="706"/>
      <c r="MSO3" s="774"/>
      <c r="MSP3" s="774"/>
      <c r="MSQ3" s="774"/>
      <c r="MSR3" s="774"/>
      <c r="MSS3" s="706"/>
      <c r="MST3" s="774"/>
      <c r="MSU3" s="774"/>
      <c r="MSV3" s="774"/>
      <c r="MSW3" s="774"/>
      <c r="MSX3" s="706"/>
      <c r="MSY3" s="774"/>
      <c r="MSZ3" s="774"/>
      <c r="MTA3" s="774"/>
      <c r="MTB3" s="774"/>
      <c r="MTC3" s="706"/>
      <c r="MTD3" s="774"/>
      <c r="MTE3" s="774"/>
      <c r="MTF3" s="774"/>
      <c r="MTG3" s="774"/>
      <c r="MTH3" s="706"/>
      <c r="MTI3" s="774"/>
      <c r="MTJ3" s="774"/>
      <c r="MTK3" s="774"/>
      <c r="MTL3" s="774"/>
      <c r="MTM3" s="706"/>
      <c r="MTN3" s="774"/>
      <c r="MTO3" s="774"/>
      <c r="MTP3" s="774"/>
      <c r="MTQ3" s="774"/>
      <c r="MTR3" s="706"/>
      <c r="MTS3" s="774"/>
      <c r="MTT3" s="774"/>
      <c r="MTU3" s="774"/>
      <c r="MTV3" s="774"/>
      <c r="MTW3" s="706"/>
      <c r="MTX3" s="774"/>
      <c r="MTY3" s="774"/>
      <c r="MTZ3" s="774"/>
      <c r="MUA3" s="774"/>
      <c r="MUB3" s="706"/>
      <c r="MUC3" s="774"/>
      <c r="MUD3" s="774"/>
      <c r="MUE3" s="774"/>
      <c r="MUF3" s="774"/>
      <c r="MUG3" s="706"/>
      <c r="MUH3" s="774"/>
      <c r="MUI3" s="774"/>
      <c r="MUJ3" s="774"/>
      <c r="MUK3" s="774"/>
      <c r="MUL3" s="706"/>
      <c r="MUM3" s="774"/>
      <c r="MUN3" s="774"/>
      <c r="MUO3" s="774"/>
      <c r="MUP3" s="774"/>
      <c r="MUQ3" s="706"/>
      <c r="MUR3" s="774"/>
      <c r="MUS3" s="774"/>
      <c r="MUT3" s="774"/>
      <c r="MUU3" s="774"/>
      <c r="MUV3" s="706"/>
      <c r="MUW3" s="774"/>
      <c r="MUX3" s="774"/>
      <c r="MUY3" s="774"/>
      <c r="MUZ3" s="774"/>
      <c r="MVA3" s="706"/>
      <c r="MVB3" s="774"/>
      <c r="MVC3" s="774"/>
      <c r="MVD3" s="774"/>
      <c r="MVE3" s="774"/>
      <c r="MVF3" s="706"/>
      <c r="MVG3" s="774"/>
      <c r="MVH3" s="774"/>
      <c r="MVI3" s="774"/>
      <c r="MVJ3" s="774"/>
      <c r="MVK3" s="706"/>
      <c r="MVL3" s="774"/>
      <c r="MVM3" s="774"/>
      <c r="MVN3" s="774"/>
      <c r="MVO3" s="774"/>
      <c r="MVP3" s="706"/>
      <c r="MVQ3" s="774"/>
      <c r="MVR3" s="774"/>
      <c r="MVS3" s="774"/>
      <c r="MVT3" s="774"/>
      <c r="MVU3" s="706"/>
      <c r="MVV3" s="774"/>
      <c r="MVW3" s="774"/>
      <c r="MVX3" s="774"/>
      <c r="MVY3" s="774"/>
      <c r="MVZ3" s="706"/>
      <c r="MWA3" s="774"/>
      <c r="MWB3" s="774"/>
      <c r="MWC3" s="774"/>
      <c r="MWD3" s="774"/>
      <c r="MWE3" s="706"/>
      <c r="MWF3" s="774"/>
      <c r="MWG3" s="774"/>
      <c r="MWH3" s="774"/>
      <c r="MWI3" s="774"/>
      <c r="MWJ3" s="706"/>
      <c r="MWK3" s="774"/>
      <c r="MWL3" s="774"/>
      <c r="MWM3" s="774"/>
      <c r="MWN3" s="774"/>
      <c r="MWO3" s="706"/>
      <c r="MWP3" s="774"/>
      <c r="MWQ3" s="774"/>
      <c r="MWR3" s="774"/>
      <c r="MWS3" s="774"/>
      <c r="MWT3" s="706"/>
      <c r="MWU3" s="774"/>
      <c r="MWV3" s="774"/>
      <c r="MWW3" s="774"/>
      <c r="MWX3" s="774"/>
      <c r="MWY3" s="706"/>
      <c r="MWZ3" s="774"/>
      <c r="MXA3" s="774"/>
      <c r="MXB3" s="774"/>
      <c r="MXC3" s="774"/>
      <c r="MXD3" s="706"/>
      <c r="MXE3" s="774"/>
      <c r="MXF3" s="774"/>
      <c r="MXG3" s="774"/>
      <c r="MXH3" s="774"/>
      <c r="MXI3" s="706"/>
      <c r="MXJ3" s="774"/>
      <c r="MXK3" s="774"/>
      <c r="MXL3" s="774"/>
      <c r="MXM3" s="774"/>
      <c r="MXN3" s="706"/>
      <c r="MXO3" s="774"/>
      <c r="MXP3" s="774"/>
      <c r="MXQ3" s="774"/>
      <c r="MXR3" s="774"/>
      <c r="MXS3" s="706"/>
      <c r="MXT3" s="774"/>
      <c r="MXU3" s="774"/>
      <c r="MXV3" s="774"/>
      <c r="MXW3" s="774"/>
      <c r="MXX3" s="706"/>
      <c r="MXY3" s="774"/>
      <c r="MXZ3" s="774"/>
      <c r="MYA3" s="774"/>
      <c r="MYB3" s="774"/>
      <c r="MYC3" s="706"/>
      <c r="MYD3" s="774"/>
      <c r="MYE3" s="774"/>
      <c r="MYF3" s="774"/>
      <c r="MYG3" s="774"/>
      <c r="MYH3" s="706"/>
      <c r="MYI3" s="774"/>
      <c r="MYJ3" s="774"/>
      <c r="MYK3" s="774"/>
      <c r="MYL3" s="774"/>
      <c r="MYM3" s="706"/>
      <c r="MYN3" s="774"/>
      <c r="MYO3" s="774"/>
      <c r="MYP3" s="774"/>
      <c r="MYQ3" s="774"/>
      <c r="MYR3" s="706"/>
      <c r="MYS3" s="774"/>
      <c r="MYT3" s="774"/>
      <c r="MYU3" s="774"/>
      <c r="MYV3" s="774"/>
      <c r="MYW3" s="706"/>
      <c r="MYX3" s="774"/>
      <c r="MYY3" s="774"/>
      <c r="MYZ3" s="774"/>
      <c r="MZA3" s="774"/>
      <c r="MZB3" s="706"/>
      <c r="MZC3" s="774"/>
      <c r="MZD3" s="774"/>
      <c r="MZE3" s="774"/>
      <c r="MZF3" s="774"/>
      <c r="MZG3" s="706"/>
      <c r="MZH3" s="774"/>
      <c r="MZI3" s="774"/>
      <c r="MZJ3" s="774"/>
      <c r="MZK3" s="774"/>
      <c r="MZL3" s="706"/>
      <c r="MZM3" s="774"/>
      <c r="MZN3" s="774"/>
      <c r="MZO3" s="774"/>
      <c r="MZP3" s="774"/>
      <c r="MZQ3" s="706"/>
      <c r="MZR3" s="774"/>
      <c r="MZS3" s="774"/>
      <c r="MZT3" s="774"/>
      <c r="MZU3" s="774"/>
      <c r="MZV3" s="706"/>
      <c r="MZW3" s="774"/>
      <c r="MZX3" s="774"/>
      <c r="MZY3" s="774"/>
      <c r="MZZ3" s="774"/>
      <c r="NAA3" s="706"/>
      <c r="NAB3" s="774"/>
      <c r="NAC3" s="774"/>
      <c r="NAD3" s="774"/>
      <c r="NAE3" s="774"/>
      <c r="NAF3" s="706"/>
      <c r="NAG3" s="774"/>
      <c r="NAH3" s="774"/>
      <c r="NAI3" s="774"/>
      <c r="NAJ3" s="774"/>
      <c r="NAK3" s="706"/>
      <c r="NAL3" s="774"/>
      <c r="NAM3" s="774"/>
      <c r="NAN3" s="774"/>
      <c r="NAO3" s="774"/>
      <c r="NAP3" s="706"/>
      <c r="NAQ3" s="774"/>
      <c r="NAR3" s="774"/>
      <c r="NAS3" s="774"/>
      <c r="NAT3" s="774"/>
      <c r="NAU3" s="706"/>
      <c r="NAV3" s="774"/>
      <c r="NAW3" s="774"/>
      <c r="NAX3" s="774"/>
      <c r="NAY3" s="774"/>
      <c r="NAZ3" s="706"/>
      <c r="NBA3" s="774"/>
      <c r="NBB3" s="774"/>
      <c r="NBC3" s="774"/>
      <c r="NBD3" s="774"/>
      <c r="NBE3" s="706"/>
      <c r="NBF3" s="774"/>
      <c r="NBG3" s="774"/>
      <c r="NBH3" s="774"/>
      <c r="NBI3" s="774"/>
      <c r="NBJ3" s="706"/>
      <c r="NBK3" s="774"/>
      <c r="NBL3" s="774"/>
      <c r="NBM3" s="774"/>
      <c r="NBN3" s="774"/>
      <c r="NBO3" s="706"/>
      <c r="NBP3" s="774"/>
      <c r="NBQ3" s="774"/>
      <c r="NBR3" s="774"/>
      <c r="NBS3" s="774"/>
      <c r="NBT3" s="706"/>
      <c r="NBU3" s="774"/>
      <c r="NBV3" s="774"/>
      <c r="NBW3" s="774"/>
      <c r="NBX3" s="774"/>
      <c r="NBY3" s="706"/>
      <c r="NBZ3" s="774"/>
      <c r="NCA3" s="774"/>
      <c r="NCB3" s="774"/>
      <c r="NCC3" s="774"/>
      <c r="NCD3" s="706"/>
      <c r="NCE3" s="774"/>
      <c r="NCF3" s="774"/>
      <c r="NCG3" s="774"/>
      <c r="NCH3" s="774"/>
      <c r="NCI3" s="706"/>
      <c r="NCJ3" s="774"/>
      <c r="NCK3" s="774"/>
      <c r="NCL3" s="774"/>
      <c r="NCM3" s="774"/>
      <c r="NCN3" s="706"/>
      <c r="NCO3" s="774"/>
      <c r="NCP3" s="774"/>
      <c r="NCQ3" s="774"/>
      <c r="NCR3" s="774"/>
      <c r="NCS3" s="706"/>
      <c r="NCT3" s="774"/>
      <c r="NCU3" s="774"/>
      <c r="NCV3" s="774"/>
      <c r="NCW3" s="774"/>
      <c r="NCX3" s="706"/>
      <c r="NCY3" s="774"/>
      <c r="NCZ3" s="774"/>
      <c r="NDA3" s="774"/>
      <c r="NDB3" s="774"/>
      <c r="NDC3" s="706"/>
      <c r="NDD3" s="774"/>
      <c r="NDE3" s="774"/>
      <c r="NDF3" s="774"/>
      <c r="NDG3" s="774"/>
      <c r="NDH3" s="706"/>
      <c r="NDI3" s="774"/>
      <c r="NDJ3" s="774"/>
      <c r="NDK3" s="774"/>
      <c r="NDL3" s="774"/>
      <c r="NDM3" s="706"/>
      <c r="NDN3" s="774"/>
      <c r="NDO3" s="774"/>
      <c r="NDP3" s="774"/>
      <c r="NDQ3" s="774"/>
      <c r="NDR3" s="706"/>
      <c r="NDS3" s="774"/>
      <c r="NDT3" s="774"/>
      <c r="NDU3" s="774"/>
      <c r="NDV3" s="774"/>
      <c r="NDW3" s="706"/>
      <c r="NDX3" s="774"/>
      <c r="NDY3" s="774"/>
      <c r="NDZ3" s="774"/>
      <c r="NEA3" s="774"/>
      <c r="NEB3" s="706"/>
      <c r="NEC3" s="774"/>
      <c r="NED3" s="774"/>
      <c r="NEE3" s="774"/>
      <c r="NEF3" s="774"/>
      <c r="NEG3" s="706"/>
      <c r="NEH3" s="774"/>
      <c r="NEI3" s="774"/>
      <c r="NEJ3" s="774"/>
      <c r="NEK3" s="774"/>
      <c r="NEL3" s="706"/>
      <c r="NEM3" s="774"/>
      <c r="NEN3" s="774"/>
      <c r="NEO3" s="774"/>
      <c r="NEP3" s="774"/>
      <c r="NEQ3" s="706"/>
      <c r="NER3" s="774"/>
      <c r="NES3" s="774"/>
      <c r="NET3" s="774"/>
      <c r="NEU3" s="774"/>
      <c r="NEV3" s="706"/>
      <c r="NEW3" s="774"/>
      <c r="NEX3" s="774"/>
      <c r="NEY3" s="774"/>
      <c r="NEZ3" s="774"/>
      <c r="NFA3" s="706"/>
      <c r="NFB3" s="774"/>
      <c r="NFC3" s="774"/>
      <c r="NFD3" s="774"/>
      <c r="NFE3" s="774"/>
      <c r="NFF3" s="706"/>
      <c r="NFG3" s="774"/>
      <c r="NFH3" s="774"/>
      <c r="NFI3" s="774"/>
      <c r="NFJ3" s="774"/>
      <c r="NFK3" s="706"/>
      <c r="NFL3" s="774"/>
      <c r="NFM3" s="774"/>
      <c r="NFN3" s="774"/>
      <c r="NFO3" s="774"/>
      <c r="NFP3" s="706"/>
      <c r="NFQ3" s="774"/>
      <c r="NFR3" s="774"/>
      <c r="NFS3" s="774"/>
      <c r="NFT3" s="774"/>
      <c r="NFU3" s="706"/>
      <c r="NFV3" s="774"/>
      <c r="NFW3" s="774"/>
      <c r="NFX3" s="774"/>
      <c r="NFY3" s="774"/>
      <c r="NFZ3" s="706"/>
      <c r="NGA3" s="774"/>
      <c r="NGB3" s="774"/>
      <c r="NGC3" s="774"/>
      <c r="NGD3" s="774"/>
      <c r="NGE3" s="706"/>
      <c r="NGF3" s="774"/>
      <c r="NGG3" s="774"/>
      <c r="NGH3" s="774"/>
      <c r="NGI3" s="774"/>
      <c r="NGJ3" s="706"/>
      <c r="NGK3" s="774"/>
      <c r="NGL3" s="774"/>
      <c r="NGM3" s="774"/>
      <c r="NGN3" s="774"/>
      <c r="NGO3" s="706"/>
      <c r="NGP3" s="774"/>
      <c r="NGQ3" s="774"/>
      <c r="NGR3" s="774"/>
      <c r="NGS3" s="774"/>
      <c r="NGT3" s="706"/>
      <c r="NGU3" s="774"/>
      <c r="NGV3" s="774"/>
      <c r="NGW3" s="774"/>
      <c r="NGX3" s="774"/>
      <c r="NGY3" s="706"/>
      <c r="NGZ3" s="774"/>
      <c r="NHA3" s="774"/>
      <c r="NHB3" s="774"/>
      <c r="NHC3" s="774"/>
      <c r="NHD3" s="706"/>
      <c r="NHE3" s="774"/>
      <c r="NHF3" s="774"/>
      <c r="NHG3" s="774"/>
      <c r="NHH3" s="774"/>
      <c r="NHI3" s="706"/>
      <c r="NHJ3" s="774"/>
      <c r="NHK3" s="774"/>
      <c r="NHL3" s="774"/>
      <c r="NHM3" s="774"/>
      <c r="NHN3" s="706"/>
      <c r="NHO3" s="774"/>
      <c r="NHP3" s="774"/>
      <c r="NHQ3" s="774"/>
      <c r="NHR3" s="774"/>
      <c r="NHS3" s="706"/>
      <c r="NHT3" s="774"/>
      <c r="NHU3" s="774"/>
      <c r="NHV3" s="774"/>
      <c r="NHW3" s="774"/>
      <c r="NHX3" s="706"/>
      <c r="NHY3" s="774"/>
      <c r="NHZ3" s="774"/>
      <c r="NIA3" s="774"/>
      <c r="NIB3" s="774"/>
      <c r="NIC3" s="706"/>
      <c r="NID3" s="774"/>
      <c r="NIE3" s="774"/>
      <c r="NIF3" s="774"/>
      <c r="NIG3" s="774"/>
      <c r="NIH3" s="706"/>
      <c r="NII3" s="774"/>
      <c r="NIJ3" s="774"/>
      <c r="NIK3" s="774"/>
      <c r="NIL3" s="774"/>
      <c r="NIM3" s="706"/>
      <c r="NIN3" s="774"/>
      <c r="NIO3" s="774"/>
      <c r="NIP3" s="774"/>
      <c r="NIQ3" s="774"/>
      <c r="NIR3" s="706"/>
      <c r="NIS3" s="774"/>
      <c r="NIT3" s="774"/>
      <c r="NIU3" s="774"/>
      <c r="NIV3" s="774"/>
      <c r="NIW3" s="706"/>
      <c r="NIX3" s="774"/>
      <c r="NIY3" s="774"/>
      <c r="NIZ3" s="774"/>
      <c r="NJA3" s="774"/>
      <c r="NJB3" s="706"/>
      <c r="NJC3" s="774"/>
      <c r="NJD3" s="774"/>
      <c r="NJE3" s="774"/>
      <c r="NJF3" s="774"/>
      <c r="NJG3" s="706"/>
      <c r="NJH3" s="774"/>
      <c r="NJI3" s="774"/>
      <c r="NJJ3" s="774"/>
      <c r="NJK3" s="774"/>
      <c r="NJL3" s="706"/>
      <c r="NJM3" s="774"/>
      <c r="NJN3" s="774"/>
      <c r="NJO3" s="774"/>
      <c r="NJP3" s="774"/>
      <c r="NJQ3" s="706"/>
      <c r="NJR3" s="774"/>
      <c r="NJS3" s="774"/>
      <c r="NJT3" s="774"/>
      <c r="NJU3" s="774"/>
      <c r="NJV3" s="706"/>
      <c r="NJW3" s="774"/>
      <c r="NJX3" s="774"/>
      <c r="NJY3" s="774"/>
      <c r="NJZ3" s="774"/>
      <c r="NKA3" s="706"/>
      <c r="NKB3" s="774"/>
      <c r="NKC3" s="774"/>
      <c r="NKD3" s="774"/>
      <c r="NKE3" s="774"/>
      <c r="NKF3" s="706"/>
      <c r="NKG3" s="774"/>
      <c r="NKH3" s="774"/>
      <c r="NKI3" s="774"/>
      <c r="NKJ3" s="774"/>
      <c r="NKK3" s="706"/>
      <c r="NKL3" s="774"/>
      <c r="NKM3" s="774"/>
      <c r="NKN3" s="774"/>
      <c r="NKO3" s="774"/>
      <c r="NKP3" s="706"/>
      <c r="NKQ3" s="774"/>
      <c r="NKR3" s="774"/>
      <c r="NKS3" s="774"/>
      <c r="NKT3" s="774"/>
      <c r="NKU3" s="706"/>
      <c r="NKV3" s="774"/>
      <c r="NKW3" s="774"/>
      <c r="NKX3" s="774"/>
      <c r="NKY3" s="774"/>
      <c r="NKZ3" s="706"/>
      <c r="NLA3" s="774"/>
      <c r="NLB3" s="774"/>
      <c r="NLC3" s="774"/>
      <c r="NLD3" s="774"/>
      <c r="NLE3" s="706"/>
      <c r="NLF3" s="774"/>
      <c r="NLG3" s="774"/>
      <c r="NLH3" s="774"/>
      <c r="NLI3" s="774"/>
      <c r="NLJ3" s="706"/>
      <c r="NLK3" s="774"/>
      <c r="NLL3" s="774"/>
      <c r="NLM3" s="774"/>
      <c r="NLN3" s="774"/>
      <c r="NLO3" s="706"/>
      <c r="NLP3" s="774"/>
      <c r="NLQ3" s="774"/>
      <c r="NLR3" s="774"/>
      <c r="NLS3" s="774"/>
      <c r="NLT3" s="706"/>
      <c r="NLU3" s="774"/>
      <c r="NLV3" s="774"/>
      <c r="NLW3" s="774"/>
      <c r="NLX3" s="774"/>
      <c r="NLY3" s="706"/>
      <c r="NLZ3" s="774"/>
      <c r="NMA3" s="774"/>
      <c r="NMB3" s="774"/>
      <c r="NMC3" s="774"/>
      <c r="NMD3" s="706"/>
      <c r="NME3" s="774"/>
      <c r="NMF3" s="774"/>
      <c r="NMG3" s="774"/>
      <c r="NMH3" s="774"/>
      <c r="NMI3" s="706"/>
      <c r="NMJ3" s="774"/>
      <c r="NMK3" s="774"/>
      <c r="NML3" s="774"/>
      <c r="NMM3" s="774"/>
      <c r="NMN3" s="706"/>
      <c r="NMO3" s="774"/>
      <c r="NMP3" s="774"/>
      <c r="NMQ3" s="774"/>
      <c r="NMR3" s="774"/>
      <c r="NMS3" s="706"/>
      <c r="NMT3" s="774"/>
      <c r="NMU3" s="774"/>
      <c r="NMV3" s="774"/>
      <c r="NMW3" s="774"/>
      <c r="NMX3" s="706"/>
      <c r="NMY3" s="774"/>
      <c r="NMZ3" s="774"/>
      <c r="NNA3" s="774"/>
      <c r="NNB3" s="774"/>
      <c r="NNC3" s="706"/>
      <c r="NND3" s="774"/>
      <c r="NNE3" s="774"/>
      <c r="NNF3" s="774"/>
      <c r="NNG3" s="774"/>
      <c r="NNH3" s="706"/>
      <c r="NNI3" s="774"/>
      <c r="NNJ3" s="774"/>
      <c r="NNK3" s="774"/>
      <c r="NNL3" s="774"/>
      <c r="NNM3" s="706"/>
      <c r="NNN3" s="774"/>
      <c r="NNO3" s="774"/>
      <c r="NNP3" s="774"/>
      <c r="NNQ3" s="774"/>
      <c r="NNR3" s="706"/>
      <c r="NNS3" s="774"/>
      <c r="NNT3" s="774"/>
      <c r="NNU3" s="774"/>
      <c r="NNV3" s="774"/>
      <c r="NNW3" s="706"/>
      <c r="NNX3" s="774"/>
      <c r="NNY3" s="774"/>
      <c r="NNZ3" s="774"/>
      <c r="NOA3" s="774"/>
      <c r="NOB3" s="706"/>
      <c r="NOC3" s="774"/>
      <c r="NOD3" s="774"/>
      <c r="NOE3" s="774"/>
      <c r="NOF3" s="774"/>
      <c r="NOG3" s="706"/>
      <c r="NOH3" s="774"/>
      <c r="NOI3" s="774"/>
      <c r="NOJ3" s="774"/>
      <c r="NOK3" s="774"/>
      <c r="NOL3" s="706"/>
      <c r="NOM3" s="774"/>
      <c r="NON3" s="774"/>
      <c r="NOO3" s="774"/>
      <c r="NOP3" s="774"/>
      <c r="NOQ3" s="706"/>
      <c r="NOR3" s="774"/>
      <c r="NOS3" s="774"/>
      <c r="NOT3" s="774"/>
      <c r="NOU3" s="774"/>
      <c r="NOV3" s="706"/>
      <c r="NOW3" s="774"/>
      <c r="NOX3" s="774"/>
      <c r="NOY3" s="774"/>
      <c r="NOZ3" s="774"/>
      <c r="NPA3" s="706"/>
      <c r="NPB3" s="774"/>
      <c r="NPC3" s="774"/>
      <c r="NPD3" s="774"/>
      <c r="NPE3" s="774"/>
      <c r="NPF3" s="706"/>
      <c r="NPG3" s="774"/>
      <c r="NPH3" s="774"/>
      <c r="NPI3" s="774"/>
      <c r="NPJ3" s="774"/>
      <c r="NPK3" s="706"/>
      <c r="NPL3" s="774"/>
      <c r="NPM3" s="774"/>
      <c r="NPN3" s="774"/>
      <c r="NPO3" s="774"/>
      <c r="NPP3" s="706"/>
      <c r="NPQ3" s="774"/>
      <c r="NPR3" s="774"/>
      <c r="NPS3" s="774"/>
      <c r="NPT3" s="774"/>
      <c r="NPU3" s="706"/>
      <c r="NPV3" s="774"/>
      <c r="NPW3" s="774"/>
      <c r="NPX3" s="774"/>
      <c r="NPY3" s="774"/>
      <c r="NPZ3" s="706"/>
      <c r="NQA3" s="774"/>
      <c r="NQB3" s="774"/>
      <c r="NQC3" s="774"/>
      <c r="NQD3" s="774"/>
      <c r="NQE3" s="706"/>
      <c r="NQF3" s="774"/>
      <c r="NQG3" s="774"/>
      <c r="NQH3" s="774"/>
      <c r="NQI3" s="774"/>
      <c r="NQJ3" s="706"/>
      <c r="NQK3" s="774"/>
      <c r="NQL3" s="774"/>
      <c r="NQM3" s="774"/>
      <c r="NQN3" s="774"/>
      <c r="NQO3" s="706"/>
      <c r="NQP3" s="774"/>
      <c r="NQQ3" s="774"/>
      <c r="NQR3" s="774"/>
      <c r="NQS3" s="774"/>
      <c r="NQT3" s="706"/>
      <c r="NQU3" s="774"/>
      <c r="NQV3" s="774"/>
      <c r="NQW3" s="774"/>
      <c r="NQX3" s="774"/>
      <c r="NQY3" s="706"/>
      <c r="NQZ3" s="774"/>
      <c r="NRA3" s="774"/>
      <c r="NRB3" s="774"/>
      <c r="NRC3" s="774"/>
      <c r="NRD3" s="706"/>
      <c r="NRE3" s="774"/>
      <c r="NRF3" s="774"/>
      <c r="NRG3" s="774"/>
      <c r="NRH3" s="774"/>
      <c r="NRI3" s="706"/>
      <c r="NRJ3" s="774"/>
      <c r="NRK3" s="774"/>
      <c r="NRL3" s="774"/>
      <c r="NRM3" s="774"/>
      <c r="NRN3" s="706"/>
      <c r="NRO3" s="774"/>
      <c r="NRP3" s="774"/>
      <c r="NRQ3" s="774"/>
      <c r="NRR3" s="774"/>
      <c r="NRS3" s="706"/>
      <c r="NRT3" s="774"/>
      <c r="NRU3" s="774"/>
      <c r="NRV3" s="774"/>
      <c r="NRW3" s="774"/>
      <c r="NRX3" s="706"/>
      <c r="NRY3" s="774"/>
      <c r="NRZ3" s="774"/>
      <c r="NSA3" s="774"/>
      <c r="NSB3" s="774"/>
      <c r="NSC3" s="706"/>
      <c r="NSD3" s="774"/>
      <c r="NSE3" s="774"/>
      <c r="NSF3" s="774"/>
      <c r="NSG3" s="774"/>
      <c r="NSH3" s="706"/>
      <c r="NSI3" s="774"/>
      <c r="NSJ3" s="774"/>
      <c r="NSK3" s="774"/>
      <c r="NSL3" s="774"/>
      <c r="NSM3" s="706"/>
      <c r="NSN3" s="774"/>
      <c r="NSO3" s="774"/>
      <c r="NSP3" s="774"/>
      <c r="NSQ3" s="774"/>
      <c r="NSR3" s="706"/>
      <c r="NSS3" s="774"/>
      <c r="NST3" s="774"/>
      <c r="NSU3" s="774"/>
      <c r="NSV3" s="774"/>
      <c r="NSW3" s="706"/>
      <c r="NSX3" s="774"/>
      <c r="NSY3" s="774"/>
      <c r="NSZ3" s="774"/>
      <c r="NTA3" s="774"/>
      <c r="NTB3" s="706"/>
      <c r="NTC3" s="774"/>
      <c r="NTD3" s="774"/>
      <c r="NTE3" s="774"/>
      <c r="NTF3" s="774"/>
      <c r="NTG3" s="706"/>
      <c r="NTH3" s="774"/>
      <c r="NTI3" s="774"/>
      <c r="NTJ3" s="774"/>
      <c r="NTK3" s="774"/>
      <c r="NTL3" s="706"/>
      <c r="NTM3" s="774"/>
      <c r="NTN3" s="774"/>
      <c r="NTO3" s="774"/>
      <c r="NTP3" s="774"/>
      <c r="NTQ3" s="706"/>
      <c r="NTR3" s="774"/>
      <c r="NTS3" s="774"/>
      <c r="NTT3" s="774"/>
      <c r="NTU3" s="774"/>
      <c r="NTV3" s="706"/>
      <c r="NTW3" s="774"/>
      <c r="NTX3" s="774"/>
      <c r="NTY3" s="774"/>
      <c r="NTZ3" s="774"/>
      <c r="NUA3" s="706"/>
      <c r="NUB3" s="774"/>
      <c r="NUC3" s="774"/>
      <c r="NUD3" s="774"/>
      <c r="NUE3" s="774"/>
      <c r="NUF3" s="706"/>
      <c r="NUG3" s="774"/>
      <c r="NUH3" s="774"/>
      <c r="NUI3" s="774"/>
      <c r="NUJ3" s="774"/>
      <c r="NUK3" s="706"/>
      <c r="NUL3" s="774"/>
      <c r="NUM3" s="774"/>
      <c r="NUN3" s="774"/>
      <c r="NUO3" s="774"/>
      <c r="NUP3" s="706"/>
      <c r="NUQ3" s="774"/>
      <c r="NUR3" s="774"/>
      <c r="NUS3" s="774"/>
      <c r="NUT3" s="774"/>
      <c r="NUU3" s="706"/>
      <c r="NUV3" s="774"/>
      <c r="NUW3" s="774"/>
      <c r="NUX3" s="774"/>
      <c r="NUY3" s="774"/>
      <c r="NUZ3" s="706"/>
      <c r="NVA3" s="774"/>
      <c r="NVB3" s="774"/>
      <c r="NVC3" s="774"/>
      <c r="NVD3" s="774"/>
      <c r="NVE3" s="706"/>
      <c r="NVF3" s="774"/>
      <c r="NVG3" s="774"/>
      <c r="NVH3" s="774"/>
      <c r="NVI3" s="774"/>
      <c r="NVJ3" s="706"/>
      <c r="NVK3" s="774"/>
      <c r="NVL3" s="774"/>
      <c r="NVM3" s="774"/>
      <c r="NVN3" s="774"/>
      <c r="NVO3" s="706"/>
      <c r="NVP3" s="774"/>
      <c r="NVQ3" s="774"/>
      <c r="NVR3" s="774"/>
      <c r="NVS3" s="774"/>
      <c r="NVT3" s="706"/>
      <c r="NVU3" s="774"/>
      <c r="NVV3" s="774"/>
      <c r="NVW3" s="774"/>
      <c r="NVX3" s="774"/>
      <c r="NVY3" s="706"/>
      <c r="NVZ3" s="774"/>
      <c r="NWA3" s="774"/>
      <c r="NWB3" s="774"/>
      <c r="NWC3" s="774"/>
      <c r="NWD3" s="706"/>
      <c r="NWE3" s="774"/>
      <c r="NWF3" s="774"/>
      <c r="NWG3" s="774"/>
      <c r="NWH3" s="774"/>
      <c r="NWI3" s="706"/>
      <c r="NWJ3" s="774"/>
      <c r="NWK3" s="774"/>
      <c r="NWL3" s="774"/>
      <c r="NWM3" s="774"/>
      <c r="NWN3" s="706"/>
      <c r="NWO3" s="774"/>
      <c r="NWP3" s="774"/>
      <c r="NWQ3" s="774"/>
      <c r="NWR3" s="774"/>
      <c r="NWS3" s="706"/>
      <c r="NWT3" s="774"/>
      <c r="NWU3" s="774"/>
      <c r="NWV3" s="774"/>
      <c r="NWW3" s="774"/>
      <c r="NWX3" s="706"/>
      <c r="NWY3" s="774"/>
      <c r="NWZ3" s="774"/>
      <c r="NXA3" s="774"/>
      <c r="NXB3" s="774"/>
      <c r="NXC3" s="706"/>
      <c r="NXD3" s="774"/>
      <c r="NXE3" s="774"/>
      <c r="NXF3" s="774"/>
      <c r="NXG3" s="774"/>
      <c r="NXH3" s="706"/>
      <c r="NXI3" s="774"/>
      <c r="NXJ3" s="774"/>
      <c r="NXK3" s="774"/>
      <c r="NXL3" s="774"/>
      <c r="NXM3" s="706"/>
      <c r="NXN3" s="774"/>
      <c r="NXO3" s="774"/>
      <c r="NXP3" s="774"/>
      <c r="NXQ3" s="774"/>
      <c r="NXR3" s="706"/>
      <c r="NXS3" s="774"/>
      <c r="NXT3" s="774"/>
      <c r="NXU3" s="774"/>
      <c r="NXV3" s="774"/>
      <c r="NXW3" s="706"/>
      <c r="NXX3" s="774"/>
      <c r="NXY3" s="774"/>
      <c r="NXZ3" s="774"/>
      <c r="NYA3" s="774"/>
      <c r="NYB3" s="706"/>
      <c r="NYC3" s="774"/>
      <c r="NYD3" s="774"/>
      <c r="NYE3" s="774"/>
      <c r="NYF3" s="774"/>
      <c r="NYG3" s="706"/>
      <c r="NYH3" s="774"/>
      <c r="NYI3" s="774"/>
      <c r="NYJ3" s="774"/>
      <c r="NYK3" s="774"/>
      <c r="NYL3" s="706"/>
      <c r="NYM3" s="774"/>
      <c r="NYN3" s="774"/>
      <c r="NYO3" s="774"/>
      <c r="NYP3" s="774"/>
      <c r="NYQ3" s="706"/>
      <c r="NYR3" s="774"/>
      <c r="NYS3" s="774"/>
      <c r="NYT3" s="774"/>
      <c r="NYU3" s="774"/>
      <c r="NYV3" s="706"/>
      <c r="NYW3" s="774"/>
      <c r="NYX3" s="774"/>
      <c r="NYY3" s="774"/>
      <c r="NYZ3" s="774"/>
      <c r="NZA3" s="706"/>
      <c r="NZB3" s="774"/>
      <c r="NZC3" s="774"/>
      <c r="NZD3" s="774"/>
      <c r="NZE3" s="774"/>
      <c r="NZF3" s="706"/>
      <c r="NZG3" s="774"/>
      <c r="NZH3" s="774"/>
      <c r="NZI3" s="774"/>
      <c r="NZJ3" s="774"/>
      <c r="NZK3" s="706"/>
      <c r="NZL3" s="774"/>
      <c r="NZM3" s="774"/>
      <c r="NZN3" s="774"/>
      <c r="NZO3" s="774"/>
      <c r="NZP3" s="706"/>
      <c r="NZQ3" s="774"/>
      <c r="NZR3" s="774"/>
      <c r="NZS3" s="774"/>
      <c r="NZT3" s="774"/>
      <c r="NZU3" s="706"/>
      <c r="NZV3" s="774"/>
      <c r="NZW3" s="774"/>
      <c r="NZX3" s="774"/>
      <c r="NZY3" s="774"/>
      <c r="NZZ3" s="706"/>
      <c r="OAA3" s="774"/>
      <c r="OAB3" s="774"/>
      <c r="OAC3" s="774"/>
      <c r="OAD3" s="774"/>
      <c r="OAE3" s="706"/>
      <c r="OAF3" s="774"/>
      <c r="OAG3" s="774"/>
      <c r="OAH3" s="774"/>
      <c r="OAI3" s="774"/>
      <c r="OAJ3" s="706"/>
      <c r="OAK3" s="774"/>
      <c r="OAL3" s="774"/>
      <c r="OAM3" s="774"/>
      <c r="OAN3" s="774"/>
      <c r="OAO3" s="706"/>
      <c r="OAP3" s="774"/>
      <c r="OAQ3" s="774"/>
      <c r="OAR3" s="774"/>
      <c r="OAS3" s="774"/>
      <c r="OAT3" s="706"/>
      <c r="OAU3" s="774"/>
      <c r="OAV3" s="774"/>
      <c r="OAW3" s="774"/>
      <c r="OAX3" s="774"/>
      <c r="OAY3" s="706"/>
      <c r="OAZ3" s="774"/>
      <c r="OBA3" s="774"/>
      <c r="OBB3" s="774"/>
      <c r="OBC3" s="774"/>
      <c r="OBD3" s="706"/>
      <c r="OBE3" s="774"/>
      <c r="OBF3" s="774"/>
      <c r="OBG3" s="774"/>
      <c r="OBH3" s="774"/>
      <c r="OBI3" s="706"/>
      <c r="OBJ3" s="774"/>
      <c r="OBK3" s="774"/>
      <c r="OBL3" s="774"/>
      <c r="OBM3" s="774"/>
      <c r="OBN3" s="706"/>
      <c r="OBO3" s="774"/>
      <c r="OBP3" s="774"/>
      <c r="OBQ3" s="774"/>
      <c r="OBR3" s="774"/>
      <c r="OBS3" s="706"/>
      <c r="OBT3" s="774"/>
      <c r="OBU3" s="774"/>
      <c r="OBV3" s="774"/>
      <c r="OBW3" s="774"/>
      <c r="OBX3" s="706"/>
      <c r="OBY3" s="774"/>
      <c r="OBZ3" s="774"/>
      <c r="OCA3" s="774"/>
      <c r="OCB3" s="774"/>
      <c r="OCC3" s="706"/>
      <c r="OCD3" s="774"/>
      <c r="OCE3" s="774"/>
      <c r="OCF3" s="774"/>
      <c r="OCG3" s="774"/>
      <c r="OCH3" s="706"/>
      <c r="OCI3" s="774"/>
      <c r="OCJ3" s="774"/>
      <c r="OCK3" s="774"/>
      <c r="OCL3" s="774"/>
      <c r="OCM3" s="706"/>
      <c r="OCN3" s="774"/>
      <c r="OCO3" s="774"/>
      <c r="OCP3" s="774"/>
      <c r="OCQ3" s="774"/>
      <c r="OCR3" s="706"/>
      <c r="OCS3" s="774"/>
      <c r="OCT3" s="774"/>
      <c r="OCU3" s="774"/>
      <c r="OCV3" s="774"/>
      <c r="OCW3" s="706"/>
      <c r="OCX3" s="774"/>
      <c r="OCY3" s="774"/>
      <c r="OCZ3" s="774"/>
      <c r="ODA3" s="774"/>
      <c r="ODB3" s="706"/>
      <c r="ODC3" s="774"/>
      <c r="ODD3" s="774"/>
      <c r="ODE3" s="774"/>
      <c r="ODF3" s="774"/>
      <c r="ODG3" s="706"/>
      <c r="ODH3" s="774"/>
      <c r="ODI3" s="774"/>
      <c r="ODJ3" s="774"/>
      <c r="ODK3" s="774"/>
      <c r="ODL3" s="706"/>
      <c r="ODM3" s="774"/>
      <c r="ODN3" s="774"/>
      <c r="ODO3" s="774"/>
      <c r="ODP3" s="774"/>
      <c r="ODQ3" s="706"/>
      <c r="ODR3" s="774"/>
      <c r="ODS3" s="774"/>
      <c r="ODT3" s="774"/>
      <c r="ODU3" s="774"/>
      <c r="ODV3" s="706"/>
      <c r="ODW3" s="774"/>
      <c r="ODX3" s="774"/>
      <c r="ODY3" s="774"/>
      <c r="ODZ3" s="774"/>
      <c r="OEA3" s="706"/>
      <c r="OEB3" s="774"/>
      <c r="OEC3" s="774"/>
      <c r="OED3" s="774"/>
      <c r="OEE3" s="774"/>
      <c r="OEF3" s="706"/>
      <c r="OEG3" s="774"/>
      <c r="OEH3" s="774"/>
      <c r="OEI3" s="774"/>
      <c r="OEJ3" s="774"/>
      <c r="OEK3" s="706"/>
      <c r="OEL3" s="774"/>
      <c r="OEM3" s="774"/>
      <c r="OEN3" s="774"/>
      <c r="OEO3" s="774"/>
      <c r="OEP3" s="706"/>
      <c r="OEQ3" s="774"/>
      <c r="OER3" s="774"/>
      <c r="OES3" s="774"/>
      <c r="OET3" s="774"/>
      <c r="OEU3" s="706"/>
      <c r="OEV3" s="774"/>
      <c r="OEW3" s="774"/>
      <c r="OEX3" s="774"/>
      <c r="OEY3" s="774"/>
      <c r="OEZ3" s="706"/>
      <c r="OFA3" s="774"/>
      <c r="OFB3" s="774"/>
      <c r="OFC3" s="774"/>
      <c r="OFD3" s="774"/>
      <c r="OFE3" s="706"/>
      <c r="OFF3" s="774"/>
      <c r="OFG3" s="774"/>
      <c r="OFH3" s="774"/>
      <c r="OFI3" s="774"/>
      <c r="OFJ3" s="706"/>
      <c r="OFK3" s="774"/>
      <c r="OFL3" s="774"/>
      <c r="OFM3" s="774"/>
      <c r="OFN3" s="774"/>
      <c r="OFO3" s="706"/>
      <c r="OFP3" s="774"/>
      <c r="OFQ3" s="774"/>
      <c r="OFR3" s="774"/>
      <c r="OFS3" s="774"/>
      <c r="OFT3" s="706"/>
      <c r="OFU3" s="774"/>
      <c r="OFV3" s="774"/>
      <c r="OFW3" s="774"/>
      <c r="OFX3" s="774"/>
      <c r="OFY3" s="706"/>
      <c r="OFZ3" s="774"/>
      <c r="OGA3" s="774"/>
      <c r="OGB3" s="774"/>
      <c r="OGC3" s="774"/>
      <c r="OGD3" s="706"/>
      <c r="OGE3" s="774"/>
      <c r="OGF3" s="774"/>
      <c r="OGG3" s="774"/>
      <c r="OGH3" s="774"/>
      <c r="OGI3" s="706"/>
      <c r="OGJ3" s="774"/>
      <c r="OGK3" s="774"/>
      <c r="OGL3" s="774"/>
      <c r="OGM3" s="774"/>
      <c r="OGN3" s="706"/>
      <c r="OGO3" s="774"/>
      <c r="OGP3" s="774"/>
      <c r="OGQ3" s="774"/>
      <c r="OGR3" s="774"/>
      <c r="OGS3" s="706"/>
      <c r="OGT3" s="774"/>
      <c r="OGU3" s="774"/>
      <c r="OGV3" s="774"/>
      <c r="OGW3" s="774"/>
      <c r="OGX3" s="706"/>
      <c r="OGY3" s="774"/>
      <c r="OGZ3" s="774"/>
      <c r="OHA3" s="774"/>
      <c r="OHB3" s="774"/>
      <c r="OHC3" s="706"/>
      <c r="OHD3" s="774"/>
      <c r="OHE3" s="774"/>
      <c r="OHF3" s="774"/>
      <c r="OHG3" s="774"/>
      <c r="OHH3" s="706"/>
      <c r="OHI3" s="774"/>
      <c r="OHJ3" s="774"/>
      <c r="OHK3" s="774"/>
      <c r="OHL3" s="774"/>
      <c r="OHM3" s="706"/>
      <c r="OHN3" s="774"/>
      <c r="OHO3" s="774"/>
      <c r="OHP3" s="774"/>
      <c r="OHQ3" s="774"/>
      <c r="OHR3" s="706"/>
      <c r="OHS3" s="774"/>
      <c r="OHT3" s="774"/>
      <c r="OHU3" s="774"/>
      <c r="OHV3" s="774"/>
      <c r="OHW3" s="706"/>
      <c r="OHX3" s="774"/>
      <c r="OHY3" s="774"/>
      <c r="OHZ3" s="774"/>
      <c r="OIA3" s="774"/>
      <c r="OIB3" s="706"/>
      <c r="OIC3" s="774"/>
      <c r="OID3" s="774"/>
      <c r="OIE3" s="774"/>
      <c r="OIF3" s="774"/>
      <c r="OIG3" s="706"/>
      <c r="OIH3" s="774"/>
      <c r="OII3" s="774"/>
      <c r="OIJ3" s="774"/>
      <c r="OIK3" s="774"/>
      <c r="OIL3" s="706"/>
      <c r="OIM3" s="774"/>
      <c r="OIN3" s="774"/>
      <c r="OIO3" s="774"/>
      <c r="OIP3" s="774"/>
      <c r="OIQ3" s="706"/>
      <c r="OIR3" s="774"/>
      <c r="OIS3" s="774"/>
      <c r="OIT3" s="774"/>
      <c r="OIU3" s="774"/>
      <c r="OIV3" s="706"/>
      <c r="OIW3" s="774"/>
      <c r="OIX3" s="774"/>
      <c r="OIY3" s="774"/>
      <c r="OIZ3" s="774"/>
      <c r="OJA3" s="706"/>
      <c r="OJB3" s="774"/>
      <c r="OJC3" s="774"/>
      <c r="OJD3" s="774"/>
      <c r="OJE3" s="774"/>
      <c r="OJF3" s="706"/>
      <c r="OJG3" s="774"/>
      <c r="OJH3" s="774"/>
      <c r="OJI3" s="774"/>
      <c r="OJJ3" s="774"/>
      <c r="OJK3" s="706"/>
      <c r="OJL3" s="774"/>
      <c r="OJM3" s="774"/>
      <c r="OJN3" s="774"/>
      <c r="OJO3" s="774"/>
      <c r="OJP3" s="706"/>
      <c r="OJQ3" s="774"/>
      <c r="OJR3" s="774"/>
      <c r="OJS3" s="774"/>
      <c r="OJT3" s="774"/>
      <c r="OJU3" s="706"/>
      <c r="OJV3" s="774"/>
      <c r="OJW3" s="774"/>
      <c r="OJX3" s="774"/>
      <c r="OJY3" s="774"/>
      <c r="OJZ3" s="706"/>
      <c r="OKA3" s="774"/>
      <c r="OKB3" s="774"/>
      <c r="OKC3" s="774"/>
      <c r="OKD3" s="774"/>
      <c r="OKE3" s="706"/>
      <c r="OKF3" s="774"/>
      <c r="OKG3" s="774"/>
      <c r="OKH3" s="774"/>
      <c r="OKI3" s="774"/>
      <c r="OKJ3" s="706"/>
      <c r="OKK3" s="774"/>
      <c r="OKL3" s="774"/>
      <c r="OKM3" s="774"/>
      <c r="OKN3" s="774"/>
      <c r="OKO3" s="706"/>
      <c r="OKP3" s="774"/>
      <c r="OKQ3" s="774"/>
      <c r="OKR3" s="774"/>
      <c r="OKS3" s="774"/>
      <c r="OKT3" s="706"/>
      <c r="OKU3" s="774"/>
      <c r="OKV3" s="774"/>
      <c r="OKW3" s="774"/>
      <c r="OKX3" s="774"/>
      <c r="OKY3" s="706"/>
      <c r="OKZ3" s="774"/>
      <c r="OLA3" s="774"/>
      <c r="OLB3" s="774"/>
      <c r="OLC3" s="774"/>
      <c r="OLD3" s="706"/>
      <c r="OLE3" s="774"/>
      <c r="OLF3" s="774"/>
      <c r="OLG3" s="774"/>
      <c r="OLH3" s="774"/>
      <c r="OLI3" s="706"/>
      <c r="OLJ3" s="774"/>
      <c r="OLK3" s="774"/>
      <c r="OLL3" s="774"/>
      <c r="OLM3" s="774"/>
      <c r="OLN3" s="706"/>
      <c r="OLO3" s="774"/>
      <c r="OLP3" s="774"/>
      <c r="OLQ3" s="774"/>
      <c r="OLR3" s="774"/>
      <c r="OLS3" s="706"/>
      <c r="OLT3" s="774"/>
      <c r="OLU3" s="774"/>
      <c r="OLV3" s="774"/>
      <c r="OLW3" s="774"/>
      <c r="OLX3" s="706"/>
      <c r="OLY3" s="774"/>
      <c r="OLZ3" s="774"/>
      <c r="OMA3" s="774"/>
      <c r="OMB3" s="774"/>
      <c r="OMC3" s="706"/>
      <c r="OMD3" s="774"/>
      <c r="OME3" s="774"/>
      <c r="OMF3" s="774"/>
      <c r="OMG3" s="774"/>
      <c r="OMH3" s="706"/>
      <c r="OMI3" s="774"/>
      <c r="OMJ3" s="774"/>
      <c r="OMK3" s="774"/>
      <c r="OML3" s="774"/>
      <c r="OMM3" s="706"/>
      <c r="OMN3" s="774"/>
      <c r="OMO3" s="774"/>
      <c r="OMP3" s="774"/>
      <c r="OMQ3" s="774"/>
      <c r="OMR3" s="706"/>
      <c r="OMS3" s="774"/>
      <c r="OMT3" s="774"/>
      <c r="OMU3" s="774"/>
      <c r="OMV3" s="774"/>
      <c r="OMW3" s="706"/>
      <c r="OMX3" s="774"/>
      <c r="OMY3" s="774"/>
      <c r="OMZ3" s="774"/>
      <c r="ONA3" s="774"/>
      <c r="ONB3" s="706"/>
      <c r="ONC3" s="774"/>
      <c r="OND3" s="774"/>
      <c r="ONE3" s="774"/>
      <c r="ONF3" s="774"/>
      <c r="ONG3" s="706"/>
      <c r="ONH3" s="774"/>
      <c r="ONI3" s="774"/>
      <c r="ONJ3" s="774"/>
      <c r="ONK3" s="774"/>
      <c r="ONL3" s="706"/>
      <c r="ONM3" s="774"/>
      <c r="ONN3" s="774"/>
      <c r="ONO3" s="774"/>
      <c r="ONP3" s="774"/>
      <c r="ONQ3" s="706"/>
      <c r="ONR3" s="774"/>
      <c r="ONS3" s="774"/>
      <c r="ONT3" s="774"/>
      <c r="ONU3" s="774"/>
      <c r="ONV3" s="706"/>
      <c r="ONW3" s="774"/>
      <c r="ONX3" s="774"/>
      <c r="ONY3" s="774"/>
      <c r="ONZ3" s="774"/>
      <c r="OOA3" s="706"/>
      <c r="OOB3" s="774"/>
      <c r="OOC3" s="774"/>
      <c r="OOD3" s="774"/>
      <c r="OOE3" s="774"/>
      <c r="OOF3" s="706"/>
      <c r="OOG3" s="774"/>
      <c r="OOH3" s="774"/>
      <c r="OOI3" s="774"/>
      <c r="OOJ3" s="774"/>
      <c r="OOK3" s="706"/>
      <c r="OOL3" s="774"/>
      <c r="OOM3" s="774"/>
      <c r="OON3" s="774"/>
      <c r="OOO3" s="774"/>
      <c r="OOP3" s="706"/>
      <c r="OOQ3" s="774"/>
      <c r="OOR3" s="774"/>
      <c r="OOS3" s="774"/>
      <c r="OOT3" s="774"/>
      <c r="OOU3" s="706"/>
      <c r="OOV3" s="774"/>
      <c r="OOW3" s="774"/>
      <c r="OOX3" s="774"/>
      <c r="OOY3" s="774"/>
      <c r="OOZ3" s="706"/>
      <c r="OPA3" s="774"/>
      <c r="OPB3" s="774"/>
      <c r="OPC3" s="774"/>
      <c r="OPD3" s="774"/>
      <c r="OPE3" s="706"/>
      <c r="OPF3" s="774"/>
      <c r="OPG3" s="774"/>
      <c r="OPH3" s="774"/>
      <c r="OPI3" s="774"/>
      <c r="OPJ3" s="706"/>
      <c r="OPK3" s="774"/>
      <c r="OPL3" s="774"/>
      <c r="OPM3" s="774"/>
      <c r="OPN3" s="774"/>
      <c r="OPO3" s="706"/>
      <c r="OPP3" s="774"/>
      <c r="OPQ3" s="774"/>
      <c r="OPR3" s="774"/>
      <c r="OPS3" s="774"/>
      <c r="OPT3" s="706"/>
      <c r="OPU3" s="774"/>
      <c r="OPV3" s="774"/>
      <c r="OPW3" s="774"/>
      <c r="OPX3" s="774"/>
      <c r="OPY3" s="706"/>
      <c r="OPZ3" s="774"/>
      <c r="OQA3" s="774"/>
      <c r="OQB3" s="774"/>
      <c r="OQC3" s="774"/>
      <c r="OQD3" s="706"/>
      <c r="OQE3" s="774"/>
      <c r="OQF3" s="774"/>
      <c r="OQG3" s="774"/>
      <c r="OQH3" s="774"/>
      <c r="OQI3" s="706"/>
      <c r="OQJ3" s="774"/>
      <c r="OQK3" s="774"/>
      <c r="OQL3" s="774"/>
      <c r="OQM3" s="774"/>
      <c r="OQN3" s="706"/>
      <c r="OQO3" s="774"/>
      <c r="OQP3" s="774"/>
      <c r="OQQ3" s="774"/>
      <c r="OQR3" s="774"/>
      <c r="OQS3" s="706"/>
      <c r="OQT3" s="774"/>
      <c r="OQU3" s="774"/>
      <c r="OQV3" s="774"/>
      <c r="OQW3" s="774"/>
      <c r="OQX3" s="706"/>
      <c r="OQY3" s="774"/>
      <c r="OQZ3" s="774"/>
      <c r="ORA3" s="774"/>
      <c r="ORB3" s="774"/>
      <c r="ORC3" s="706"/>
      <c r="ORD3" s="774"/>
      <c r="ORE3" s="774"/>
      <c r="ORF3" s="774"/>
      <c r="ORG3" s="774"/>
      <c r="ORH3" s="706"/>
      <c r="ORI3" s="774"/>
      <c r="ORJ3" s="774"/>
      <c r="ORK3" s="774"/>
      <c r="ORL3" s="774"/>
      <c r="ORM3" s="706"/>
      <c r="ORN3" s="774"/>
      <c r="ORO3" s="774"/>
      <c r="ORP3" s="774"/>
      <c r="ORQ3" s="774"/>
      <c r="ORR3" s="706"/>
      <c r="ORS3" s="774"/>
      <c r="ORT3" s="774"/>
      <c r="ORU3" s="774"/>
      <c r="ORV3" s="774"/>
      <c r="ORW3" s="706"/>
      <c r="ORX3" s="774"/>
      <c r="ORY3" s="774"/>
      <c r="ORZ3" s="774"/>
      <c r="OSA3" s="774"/>
      <c r="OSB3" s="706"/>
      <c r="OSC3" s="774"/>
      <c r="OSD3" s="774"/>
      <c r="OSE3" s="774"/>
      <c r="OSF3" s="774"/>
      <c r="OSG3" s="706"/>
      <c r="OSH3" s="774"/>
      <c r="OSI3" s="774"/>
      <c r="OSJ3" s="774"/>
      <c r="OSK3" s="774"/>
      <c r="OSL3" s="706"/>
      <c r="OSM3" s="774"/>
      <c r="OSN3" s="774"/>
      <c r="OSO3" s="774"/>
      <c r="OSP3" s="774"/>
      <c r="OSQ3" s="706"/>
      <c r="OSR3" s="774"/>
      <c r="OSS3" s="774"/>
      <c r="OST3" s="774"/>
      <c r="OSU3" s="774"/>
      <c r="OSV3" s="706"/>
      <c r="OSW3" s="774"/>
      <c r="OSX3" s="774"/>
      <c r="OSY3" s="774"/>
      <c r="OSZ3" s="774"/>
      <c r="OTA3" s="706"/>
      <c r="OTB3" s="774"/>
      <c r="OTC3" s="774"/>
      <c r="OTD3" s="774"/>
      <c r="OTE3" s="774"/>
      <c r="OTF3" s="706"/>
      <c r="OTG3" s="774"/>
      <c r="OTH3" s="774"/>
      <c r="OTI3" s="774"/>
      <c r="OTJ3" s="774"/>
      <c r="OTK3" s="706"/>
      <c r="OTL3" s="774"/>
      <c r="OTM3" s="774"/>
      <c r="OTN3" s="774"/>
      <c r="OTO3" s="774"/>
      <c r="OTP3" s="706"/>
      <c r="OTQ3" s="774"/>
      <c r="OTR3" s="774"/>
      <c r="OTS3" s="774"/>
      <c r="OTT3" s="774"/>
      <c r="OTU3" s="706"/>
      <c r="OTV3" s="774"/>
      <c r="OTW3" s="774"/>
      <c r="OTX3" s="774"/>
      <c r="OTY3" s="774"/>
      <c r="OTZ3" s="706"/>
      <c r="OUA3" s="774"/>
      <c r="OUB3" s="774"/>
      <c r="OUC3" s="774"/>
      <c r="OUD3" s="774"/>
      <c r="OUE3" s="706"/>
      <c r="OUF3" s="774"/>
      <c r="OUG3" s="774"/>
      <c r="OUH3" s="774"/>
      <c r="OUI3" s="774"/>
      <c r="OUJ3" s="706"/>
      <c r="OUK3" s="774"/>
      <c r="OUL3" s="774"/>
      <c r="OUM3" s="774"/>
      <c r="OUN3" s="774"/>
      <c r="OUO3" s="706"/>
      <c r="OUP3" s="774"/>
      <c r="OUQ3" s="774"/>
      <c r="OUR3" s="774"/>
      <c r="OUS3" s="774"/>
      <c r="OUT3" s="706"/>
      <c r="OUU3" s="774"/>
      <c r="OUV3" s="774"/>
      <c r="OUW3" s="774"/>
      <c r="OUX3" s="774"/>
      <c r="OUY3" s="706"/>
      <c r="OUZ3" s="774"/>
      <c r="OVA3" s="774"/>
      <c r="OVB3" s="774"/>
      <c r="OVC3" s="774"/>
      <c r="OVD3" s="706"/>
      <c r="OVE3" s="774"/>
      <c r="OVF3" s="774"/>
      <c r="OVG3" s="774"/>
      <c r="OVH3" s="774"/>
      <c r="OVI3" s="706"/>
      <c r="OVJ3" s="774"/>
      <c r="OVK3" s="774"/>
      <c r="OVL3" s="774"/>
      <c r="OVM3" s="774"/>
      <c r="OVN3" s="706"/>
      <c r="OVO3" s="774"/>
      <c r="OVP3" s="774"/>
      <c r="OVQ3" s="774"/>
      <c r="OVR3" s="774"/>
      <c r="OVS3" s="706"/>
      <c r="OVT3" s="774"/>
      <c r="OVU3" s="774"/>
      <c r="OVV3" s="774"/>
      <c r="OVW3" s="774"/>
      <c r="OVX3" s="706"/>
      <c r="OVY3" s="774"/>
      <c r="OVZ3" s="774"/>
      <c r="OWA3" s="774"/>
      <c r="OWB3" s="774"/>
      <c r="OWC3" s="706"/>
      <c r="OWD3" s="774"/>
      <c r="OWE3" s="774"/>
      <c r="OWF3" s="774"/>
      <c r="OWG3" s="774"/>
      <c r="OWH3" s="706"/>
      <c r="OWI3" s="774"/>
      <c r="OWJ3" s="774"/>
      <c r="OWK3" s="774"/>
      <c r="OWL3" s="774"/>
      <c r="OWM3" s="706"/>
      <c r="OWN3" s="774"/>
      <c r="OWO3" s="774"/>
      <c r="OWP3" s="774"/>
      <c r="OWQ3" s="774"/>
      <c r="OWR3" s="706"/>
      <c r="OWS3" s="774"/>
      <c r="OWT3" s="774"/>
      <c r="OWU3" s="774"/>
      <c r="OWV3" s="774"/>
      <c r="OWW3" s="706"/>
      <c r="OWX3" s="774"/>
      <c r="OWY3" s="774"/>
      <c r="OWZ3" s="774"/>
      <c r="OXA3" s="774"/>
      <c r="OXB3" s="706"/>
      <c r="OXC3" s="774"/>
      <c r="OXD3" s="774"/>
      <c r="OXE3" s="774"/>
      <c r="OXF3" s="774"/>
      <c r="OXG3" s="706"/>
      <c r="OXH3" s="774"/>
      <c r="OXI3" s="774"/>
      <c r="OXJ3" s="774"/>
      <c r="OXK3" s="774"/>
      <c r="OXL3" s="706"/>
      <c r="OXM3" s="774"/>
      <c r="OXN3" s="774"/>
      <c r="OXO3" s="774"/>
      <c r="OXP3" s="774"/>
      <c r="OXQ3" s="706"/>
      <c r="OXR3" s="774"/>
      <c r="OXS3" s="774"/>
      <c r="OXT3" s="774"/>
      <c r="OXU3" s="774"/>
      <c r="OXV3" s="706"/>
      <c r="OXW3" s="774"/>
      <c r="OXX3" s="774"/>
      <c r="OXY3" s="774"/>
      <c r="OXZ3" s="774"/>
      <c r="OYA3" s="706"/>
      <c r="OYB3" s="774"/>
      <c r="OYC3" s="774"/>
      <c r="OYD3" s="774"/>
      <c r="OYE3" s="774"/>
      <c r="OYF3" s="706"/>
      <c r="OYG3" s="774"/>
      <c r="OYH3" s="774"/>
      <c r="OYI3" s="774"/>
      <c r="OYJ3" s="774"/>
      <c r="OYK3" s="706"/>
      <c r="OYL3" s="774"/>
      <c r="OYM3" s="774"/>
      <c r="OYN3" s="774"/>
      <c r="OYO3" s="774"/>
      <c r="OYP3" s="706"/>
      <c r="OYQ3" s="774"/>
      <c r="OYR3" s="774"/>
      <c r="OYS3" s="774"/>
      <c r="OYT3" s="774"/>
      <c r="OYU3" s="706"/>
      <c r="OYV3" s="774"/>
      <c r="OYW3" s="774"/>
      <c r="OYX3" s="774"/>
      <c r="OYY3" s="774"/>
      <c r="OYZ3" s="706"/>
      <c r="OZA3" s="774"/>
      <c r="OZB3" s="774"/>
      <c r="OZC3" s="774"/>
      <c r="OZD3" s="774"/>
      <c r="OZE3" s="706"/>
      <c r="OZF3" s="774"/>
      <c r="OZG3" s="774"/>
      <c r="OZH3" s="774"/>
      <c r="OZI3" s="774"/>
      <c r="OZJ3" s="706"/>
      <c r="OZK3" s="774"/>
      <c r="OZL3" s="774"/>
      <c r="OZM3" s="774"/>
      <c r="OZN3" s="774"/>
      <c r="OZO3" s="706"/>
      <c r="OZP3" s="774"/>
      <c r="OZQ3" s="774"/>
      <c r="OZR3" s="774"/>
      <c r="OZS3" s="774"/>
      <c r="OZT3" s="706"/>
      <c r="OZU3" s="774"/>
      <c r="OZV3" s="774"/>
      <c r="OZW3" s="774"/>
      <c r="OZX3" s="774"/>
      <c r="OZY3" s="706"/>
      <c r="OZZ3" s="774"/>
      <c r="PAA3" s="774"/>
      <c r="PAB3" s="774"/>
      <c r="PAC3" s="774"/>
      <c r="PAD3" s="706"/>
      <c r="PAE3" s="774"/>
      <c r="PAF3" s="774"/>
      <c r="PAG3" s="774"/>
      <c r="PAH3" s="774"/>
      <c r="PAI3" s="706"/>
      <c r="PAJ3" s="774"/>
      <c r="PAK3" s="774"/>
      <c r="PAL3" s="774"/>
      <c r="PAM3" s="774"/>
      <c r="PAN3" s="706"/>
      <c r="PAO3" s="774"/>
      <c r="PAP3" s="774"/>
      <c r="PAQ3" s="774"/>
      <c r="PAR3" s="774"/>
      <c r="PAS3" s="706"/>
      <c r="PAT3" s="774"/>
      <c r="PAU3" s="774"/>
      <c r="PAV3" s="774"/>
      <c r="PAW3" s="774"/>
      <c r="PAX3" s="706"/>
      <c r="PAY3" s="774"/>
      <c r="PAZ3" s="774"/>
      <c r="PBA3" s="774"/>
      <c r="PBB3" s="774"/>
      <c r="PBC3" s="706"/>
      <c r="PBD3" s="774"/>
      <c r="PBE3" s="774"/>
      <c r="PBF3" s="774"/>
      <c r="PBG3" s="774"/>
      <c r="PBH3" s="706"/>
      <c r="PBI3" s="774"/>
      <c r="PBJ3" s="774"/>
      <c r="PBK3" s="774"/>
      <c r="PBL3" s="774"/>
      <c r="PBM3" s="706"/>
      <c r="PBN3" s="774"/>
      <c r="PBO3" s="774"/>
      <c r="PBP3" s="774"/>
      <c r="PBQ3" s="774"/>
      <c r="PBR3" s="706"/>
      <c r="PBS3" s="774"/>
      <c r="PBT3" s="774"/>
      <c r="PBU3" s="774"/>
      <c r="PBV3" s="774"/>
      <c r="PBW3" s="706"/>
      <c r="PBX3" s="774"/>
      <c r="PBY3" s="774"/>
      <c r="PBZ3" s="774"/>
      <c r="PCA3" s="774"/>
      <c r="PCB3" s="706"/>
      <c r="PCC3" s="774"/>
      <c r="PCD3" s="774"/>
      <c r="PCE3" s="774"/>
      <c r="PCF3" s="774"/>
      <c r="PCG3" s="706"/>
      <c r="PCH3" s="774"/>
      <c r="PCI3" s="774"/>
      <c r="PCJ3" s="774"/>
      <c r="PCK3" s="774"/>
      <c r="PCL3" s="706"/>
      <c r="PCM3" s="774"/>
      <c r="PCN3" s="774"/>
      <c r="PCO3" s="774"/>
      <c r="PCP3" s="774"/>
      <c r="PCQ3" s="706"/>
      <c r="PCR3" s="774"/>
      <c r="PCS3" s="774"/>
      <c r="PCT3" s="774"/>
      <c r="PCU3" s="774"/>
      <c r="PCV3" s="706"/>
      <c r="PCW3" s="774"/>
      <c r="PCX3" s="774"/>
      <c r="PCY3" s="774"/>
      <c r="PCZ3" s="774"/>
      <c r="PDA3" s="706"/>
      <c r="PDB3" s="774"/>
      <c r="PDC3" s="774"/>
      <c r="PDD3" s="774"/>
      <c r="PDE3" s="774"/>
      <c r="PDF3" s="706"/>
      <c r="PDG3" s="774"/>
      <c r="PDH3" s="774"/>
      <c r="PDI3" s="774"/>
      <c r="PDJ3" s="774"/>
      <c r="PDK3" s="706"/>
      <c r="PDL3" s="774"/>
      <c r="PDM3" s="774"/>
      <c r="PDN3" s="774"/>
      <c r="PDO3" s="774"/>
      <c r="PDP3" s="706"/>
      <c r="PDQ3" s="774"/>
      <c r="PDR3" s="774"/>
      <c r="PDS3" s="774"/>
      <c r="PDT3" s="774"/>
      <c r="PDU3" s="706"/>
      <c r="PDV3" s="774"/>
      <c r="PDW3" s="774"/>
      <c r="PDX3" s="774"/>
      <c r="PDY3" s="774"/>
      <c r="PDZ3" s="706"/>
      <c r="PEA3" s="774"/>
      <c r="PEB3" s="774"/>
      <c r="PEC3" s="774"/>
      <c r="PED3" s="774"/>
      <c r="PEE3" s="706"/>
      <c r="PEF3" s="774"/>
      <c r="PEG3" s="774"/>
      <c r="PEH3" s="774"/>
      <c r="PEI3" s="774"/>
      <c r="PEJ3" s="706"/>
      <c r="PEK3" s="774"/>
      <c r="PEL3" s="774"/>
      <c r="PEM3" s="774"/>
      <c r="PEN3" s="774"/>
      <c r="PEO3" s="706"/>
      <c r="PEP3" s="774"/>
      <c r="PEQ3" s="774"/>
      <c r="PER3" s="774"/>
      <c r="PES3" s="774"/>
      <c r="PET3" s="706"/>
      <c r="PEU3" s="774"/>
      <c r="PEV3" s="774"/>
      <c r="PEW3" s="774"/>
      <c r="PEX3" s="774"/>
      <c r="PEY3" s="706"/>
      <c r="PEZ3" s="774"/>
      <c r="PFA3" s="774"/>
      <c r="PFB3" s="774"/>
      <c r="PFC3" s="774"/>
      <c r="PFD3" s="706"/>
      <c r="PFE3" s="774"/>
      <c r="PFF3" s="774"/>
      <c r="PFG3" s="774"/>
      <c r="PFH3" s="774"/>
      <c r="PFI3" s="706"/>
      <c r="PFJ3" s="774"/>
      <c r="PFK3" s="774"/>
      <c r="PFL3" s="774"/>
      <c r="PFM3" s="774"/>
      <c r="PFN3" s="706"/>
      <c r="PFO3" s="774"/>
      <c r="PFP3" s="774"/>
      <c r="PFQ3" s="774"/>
      <c r="PFR3" s="774"/>
      <c r="PFS3" s="706"/>
      <c r="PFT3" s="774"/>
      <c r="PFU3" s="774"/>
      <c r="PFV3" s="774"/>
      <c r="PFW3" s="774"/>
      <c r="PFX3" s="706"/>
      <c r="PFY3" s="774"/>
      <c r="PFZ3" s="774"/>
      <c r="PGA3" s="774"/>
      <c r="PGB3" s="774"/>
      <c r="PGC3" s="706"/>
      <c r="PGD3" s="774"/>
      <c r="PGE3" s="774"/>
      <c r="PGF3" s="774"/>
      <c r="PGG3" s="774"/>
      <c r="PGH3" s="706"/>
      <c r="PGI3" s="774"/>
      <c r="PGJ3" s="774"/>
      <c r="PGK3" s="774"/>
      <c r="PGL3" s="774"/>
      <c r="PGM3" s="706"/>
      <c r="PGN3" s="774"/>
      <c r="PGO3" s="774"/>
      <c r="PGP3" s="774"/>
      <c r="PGQ3" s="774"/>
      <c r="PGR3" s="706"/>
      <c r="PGS3" s="774"/>
      <c r="PGT3" s="774"/>
      <c r="PGU3" s="774"/>
      <c r="PGV3" s="774"/>
      <c r="PGW3" s="706"/>
      <c r="PGX3" s="774"/>
      <c r="PGY3" s="774"/>
      <c r="PGZ3" s="774"/>
      <c r="PHA3" s="774"/>
      <c r="PHB3" s="706"/>
      <c r="PHC3" s="774"/>
      <c r="PHD3" s="774"/>
      <c r="PHE3" s="774"/>
      <c r="PHF3" s="774"/>
      <c r="PHG3" s="706"/>
      <c r="PHH3" s="774"/>
      <c r="PHI3" s="774"/>
      <c r="PHJ3" s="774"/>
      <c r="PHK3" s="774"/>
      <c r="PHL3" s="706"/>
      <c r="PHM3" s="774"/>
      <c r="PHN3" s="774"/>
      <c r="PHO3" s="774"/>
      <c r="PHP3" s="774"/>
      <c r="PHQ3" s="706"/>
      <c r="PHR3" s="774"/>
      <c r="PHS3" s="774"/>
      <c r="PHT3" s="774"/>
      <c r="PHU3" s="774"/>
      <c r="PHV3" s="706"/>
      <c r="PHW3" s="774"/>
      <c r="PHX3" s="774"/>
      <c r="PHY3" s="774"/>
      <c r="PHZ3" s="774"/>
      <c r="PIA3" s="706"/>
      <c r="PIB3" s="774"/>
      <c r="PIC3" s="774"/>
      <c r="PID3" s="774"/>
      <c r="PIE3" s="774"/>
      <c r="PIF3" s="706"/>
      <c r="PIG3" s="774"/>
      <c r="PIH3" s="774"/>
      <c r="PII3" s="774"/>
      <c r="PIJ3" s="774"/>
      <c r="PIK3" s="706"/>
      <c r="PIL3" s="774"/>
      <c r="PIM3" s="774"/>
      <c r="PIN3" s="774"/>
      <c r="PIO3" s="774"/>
      <c r="PIP3" s="706"/>
      <c r="PIQ3" s="774"/>
      <c r="PIR3" s="774"/>
      <c r="PIS3" s="774"/>
      <c r="PIT3" s="774"/>
      <c r="PIU3" s="706"/>
      <c r="PIV3" s="774"/>
      <c r="PIW3" s="774"/>
      <c r="PIX3" s="774"/>
      <c r="PIY3" s="774"/>
      <c r="PIZ3" s="706"/>
      <c r="PJA3" s="774"/>
      <c r="PJB3" s="774"/>
      <c r="PJC3" s="774"/>
      <c r="PJD3" s="774"/>
      <c r="PJE3" s="706"/>
      <c r="PJF3" s="774"/>
      <c r="PJG3" s="774"/>
      <c r="PJH3" s="774"/>
      <c r="PJI3" s="774"/>
      <c r="PJJ3" s="706"/>
      <c r="PJK3" s="774"/>
      <c r="PJL3" s="774"/>
      <c r="PJM3" s="774"/>
      <c r="PJN3" s="774"/>
      <c r="PJO3" s="706"/>
      <c r="PJP3" s="774"/>
      <c r="PJQ3" s="774"/>
      <c r="PJR3" s="774"/>
      <c r="PJS3" s="774"/>
      <c r="PJT3" s="706"/>
      <c r="PJU3" s="774"/>
      <c r="PJV3" s="774"/>
      <c r="PJW3" s="774"/>
      <c r="PJX3" s="774"/>
      <c r="PJY3" s="706"/>
      <c r="PJZ3" s="774"/>
      <c r="PKA3" s="774"/>
      <c r="PKB3" s="774"/>
      <c r="PKC3" s="774"/>
      <c r="PKD3" s="706"/>
      <c r="PKE3" s="774"/>
      <c r="PKF3" s="774"/>
      <c r="PKG3" s="774"/>
      <c r="PKH3" s="774"/>
      <c r="PKI3" s="706"/>
      <c r="PKJ3" s="774"/>
      <c r="PKK3" s="774"/>
      <c r="PKL3" s="774"/>
      <c r="PKM3" s="774"/>
      <c r="PKN3" s="706"/>
      <c r="PKO3" s="774"/>
      <c r="PKP3" s="774"/>
      <c r="PKQ3" s="774"/>
      <c r="PKR3" s="774"/>
      <c r="PKS3" s="706"/>
      <c r="PKT3" s="774"/>
      <c r="PKU3" s="774"/>
      <c r="PKV3" s="774"/>
      <c r="PKW3" s="774"/>
      <c r="PKX3" s="706"/>
      <c r="PKY3" s="774"/>
      <c r="PKZ3" s="774"/>
      <c r="PLA3" s="774"/>
      <c r="PLB3" s="774"/>
      <c r="PLC3" s="706"/>
      <c r="PLD3" s="774"/>
      <c r="PLE3" s="774"/>
      <c r="PLF3" s="774"/>
      <c r="PLG3" s="774"/>
      <c r="PLH3" s="706"/>
      <c r="PLI3" s="774"/>
      <c r="PLJ3" s="774"/>
      <c r="PLK3" s="774"/>
      <c r="PLL3" s="774"/>
      <c r="PLM3" s="706"/>
      <c r="PLN3" s="774"/>
      <c r="PLO3" s="774"/>
      <c r="PLP3" s="774"/>
      <c r="PLQ3" s="774"/>
      <c r="PLR3" s="706"/>
      <c r="PLS3" s="774"/>
      <c r="PLT3" s="774"/>
      <c r="PLU3" s="774"/>
      <c r="PLV3" s="774"/>
      <c r="PLW3" s="706"/>
      <c r="PLX3" s="774"/>
      <c r="PLY3" s="774"/>
      <c r="PLZ3" s="774"/>
      <c r="PMA3" s="774"/>
      <c r="PMB3" s="706"/>
      <c r="PMC3" s="774"/>
      <c r="PMD3" s="774"/>
      <c r="PME3" s="774"/>
      <c r="PMF3" s="774"/>
      <c r="PMG3" s="706"/>
      <c r="PMH3" s="774"/>
      <c r="PMI3" s="774"/>
      <c r="PMJ3" s="774"/>
      <c r="PMK3" s="774"/>
      <c r="PML3" s="706"/>
      <c r="PMM3" s="774"/>
      <c r="PMN3" s="774"/>
      <c r="PMO3" s="774"/>
      <c r="PMP3" s="774"/>
      <c r="PMQ3" s="706"/>
      <c r="PMR3" s="774"/>
      <c r="PMS3" s="774"/>
      <c r="PMT3" s="774"/>
      <c r="PMU3" s="774"/>
      <c r="PMV3" s="706"/>
      <c r="PMW3" s="774"/>
      <c r="PMX3" s="774"/>
      <c r="PMY3" s="774"/>
      <c r="PMZ3" s="774"/>
      <c r="PNA3" s="706"/>
      <c r="PNB3" s="774"/>
      <c r="PNC3" s="774"/>
      <c r="PND3" s="774"/>
      <c r="PNE3" s="774"/>
      <c r="PNF3" s="706"/>
      <c r="PNG3" s="774"/>
      <c r="PNH3" s="774"/>
      <c r="PNI3" s="774"/>
      <c r="PNJ3" s="774"/>
      <c r="PNK3" s="706"/>
      <c r="PNL3" s="774"/>
      <c r="PNM3" s="774"/>
      <c r="PNN3" s="774"/>
      <c r="PNO3" s="774"/>
      <c r="PNP3" s="706"/>
      <c r="PNQ3" s="774"/>
      <c r="PNR3" s="774"/>
      <c r="PNS3" s="774"/>
      <c r="PNT3" s="774"/>
      <c r="PNU3" s="706"/>
      <c r="PNV3" s="774"/>
      <c r="PNW3" s="774"/>
      <c r="PNX3" s="774"/>
      <c r="PNY3" s="774"/>
      <c r="PNZ3" s="706"/>
      <c r="POA3" s="774"/>
      <c r="POB3" s="774"/>
      <c r="POC3" s="774"/>
      <c r="POD3" s="774"/>
      <c r="POE3" s="706"/>
      <c r="POF3" s="774"/>
      <c r="POG3" s="774"/>
      <c r="POH3" s="774"/>
      <c r="POI3" s="774"/>
      <c r="POJ3" s="706"/>
      <c r="POK3" s="774"/>
      <c r="POL3" s="774"/>
      <c r="POM3" s="774"/>
      <c r="PON3" s="774"/>
      <c r="POO3" s="706"/>
      <c r="POP3" s="774"/>
      <c r="POQ3" s="774"/>
      <c r="POR3" s="774"/>
      <c r="POS3" s="774"/>
      <c r="POT3" s="706"/>
      <c r="POU3" s="774"/>
      <c r="POV3" s="774"/>
      <c r="POW3" s="774"/>
      <c r="POX3" s="774"/>
      <c r="POY3" s="706"/>
      <c r="POZ3" s="774"/>
      <c r="PPA3" s="774"/>
      <c r="PPB3" s="774"/>
      <c r="PPC3" s="774"/>
      <c r="PPD3" s="706"/>
      <c r="PPE3" s="774"/>
      <c r="PPF3" s="774"/>
      <c r="PPG3" s="774"/>
      <c r="PPH3" s="774"/>
      <c r="PPI3" s="706"/>
      <c r="PPJ3" s="774"/>
      <c r="PPK3" s="774"/>
      <c r="PPL3" s="774"/>
      <c r="PPM3" s="774"/>
      <c r="PPN3" s="706"/>
      <c r="PPO3" s="774"/>
      <c r="PPP3" s="774"/>
      <c r="PPQ3" s="774"/>
      <c r="PPR3" s="774"/>
      <c r="PPS3" s="706"/>
      <c r="PPT3" s="774"/>
      <c r="PPU3" s="774"/>
      <c r="PPV3" s="774"/>
      <c r="PPW3" s="774"/>
      <c r="PPX3" s="706"/>
      <c r="PPY3" s="774"/>
      <c r="PPZ3" s="774"/>
      <c r="PQA3" s="774"/>
      <c r="PQB3" s="774"/>
      <c r="PQC3" s="706"/>
      <c r="PQD3" s="774"/>
      <c r="PQE3" s="774"/>
      <c r="PQF3" s="774"/>
      <c r="PQG3" s="774"/>
      <c r="PQH3" s="706"/>
      <c r="PQI3" s="774"/>
      <c r="PQJ3" s="774"/>
      <c r="PQK3" s="774"/>
      <c r="PQL3" s="774"/>
      <c r="PQM3" s="706"/>
      <c r="PQN3" s="774"/>
      <c r="PQO3" s="774"/>
      <c r="PQP3" s="774"/>
      <c r="PQQ3" s="774"/>
      <c r="PQR3" s="706"/>
      <c r="PQS3" s="774"/>
      <c r="PQT3" s="774"/>
      <c r="PQU3" s="774"/>
      <c r="PQV3" s="774"/>
      <c r="PQW3" s="706"/>
      <c r="PQX3" s="774"/>
      <c r="PQY3" s="774"/>
      <c r="PQZ3" s="774"/>
      <c r="PRA3" s="774"/>
      <c r="PRB3" s="706"/>
      <c r="PRC3" s="774"/>
      <c r="PRD3" s="774"/>
      <c r="PRE3" s="774"/>
      <c r="PRF3" s="774"/>
      <c r="PRG3" s="706"/>
      <c r="PRH3" s="774"/>
      <c r="PRI3" s="774"/>
      <c r="PRJ3" s="774"/>
      <c r="PRK3" s="774"/>
      <c r="PRL3" s="706"/>
      <c r="PRM3" s="774"/>
      <c r="PRN3" s="774"/>
      <c r="PRO3" s="774"/>
      <c r="PRP3" s="774"/>
      <c r="PRQ3" s="706"/>
      <c r="PRR3" s="774"/>
      <c r="PRS3" s="774"/>
      <c r="PRT3" s="774"/>
      <c r="PRU3" s="774"/>
      <c r="PRV3" s="706"/>
      <c r="PRW3" s="774"/>
      <c r="PRX3" s="774"/>
      <c r="PRY3" s="774"/>
      <c r="PRZ3" s="774"/>
      <c r="PSA3" s="706"/>
      <c r="PSB3" s="774"/>
      <c r="PSC3" s="774"/>
      <c r="PSD3" s="774"/>
      <c r="PSE3" s="774"/>
      <c r="PSF3" s="706"/>
      <c r="PSG3" s="774"/>
      <c r="PSH3" s="774"/>
      <c r="PSI3" s="774"/>
      <c r="PSJ3" s="774"/>
      <c r="PSK3" s="706"/>
      <c r="PSL3" s="774"/>
      <c r="PSM3" s="774"/>
      <c r="PSN3" s="774"/>
      <c r="PSO3" s="774"/>
      <c r="PSP3" s="706"/>
      <c r="PSQ3" s="774"/>
      <c r="PSR3" s="774"/>
      <c r="PSS3" s="774"/>
      <c r="PST3" s="774"/>
      <c r="PSU3" s="706"/>
      <c r="PSV3" s="774"/>
      <c r="PSW3" s="774"/>
      <c r="PSX3" s="774"/>
      <c r="PSY3" s="774"/>
      <c r="PSZ3" s="706"/>
      <c r="PTA3" s="774"/>
      <c r="PTB3" s="774"/>
      <c r="PTC3" s="774"/>
      <c r="PTD3" s="774"/>
      <c r="PTE3" s="706"/>
      <c r="PTF3" s="774"/>
      <c r="PTG3" s="774"/>
      <c r="PTH3" s="774"/>
      <c r="PTI3" s="774"/>
      <c r="PTJ3" s="706"/>
      <c r="PTK3" s="774"/>
      <c r="PTL3" s="774"/>
      <c r="PTM3" s="774"/>
      <c r="PTN3" s="774"/>
      <c r="PTO3" s="706"/>
      <c r="PTP3" s="774"/>
      <c r="PTQ3" s="774"/>
      <c r="PTR3" s="774"/>
      <c r="PTS3" s="774"/>
      <c r="PTT3" s="706"/>
      <c r="PTU3" s="774"/>
      <c r="PTV3" s="774"/>
      <c r="PTW3" s="774"/>
      <c r="PTX3" s="774"/>
      <c r="PTY3" s="706"/>
      <c r="PTZ3" s="774"/>
      <c r="PUA3" s="774"/>
      <c r="PUB3" s="774"/>
      <c r="PUC3" s="774"/>
      <c r="PUD3" s="706"/>
      <c r="PUE3" s="774"/>
      <c r="PUF3" s="774"/>
      <c r="PUG3" s="774"/>
      <c r="PUH3" s="774"/>
      <c r="PUI3" s="706"/>
      <c r="PUJ3" s="774"/>
      <c r="PUK3" s="774"/>
      <c r="PUL3" s="774"/>
      <c r="PUM3" s="774"/>
      <c r="PUN3" s="706"/>
      <c r="PUO3" s="774"/>
      <c r="PUP3" s="774"/>
      <c r="PUQ3" s="774"/>
      <c r="PUR3" s="774"/>
      <c r="PUS3" s="706"/>
      <c r="PUT3" s="774"/>
      <c r="PUU3" s="774"/>
      <c r="PUV3" s="774"/>
      <c r="PUW3" s="774"/>
      <c r="PUX3" s="706"/>
      <c r="PUY3" s="774"/>
      <c r="PUZ3" s="774"/>
      <c r="PVA3" s="774"/>
      <c r="PVB3" s="774"/>
      <c r="PVC3" s="706"/>
      <c r="PVD3" s="774"/>
      <c r="PVE3" s="774"/>
      <c r="PVF3" s="774"/>
      <c r="PVG3" s="774"/>
      <c r="PVH3" s="706"/>
      <c r="PVI3" s="774"/>
      <c r="PVJ3" s="774"/>
      <c r="PVK3" s="774"/>
      <c r="PVL3" s="774"/>
      <c r="PVM3" s="706"/>
      <c r="PVN3" s="774"/>
      <c r="PVO3" s="774"/>
      <c r="PVP3" s="774"/>
      <c r="PVQ3" s="774"/>
      <c r="PVR3" s="706"/>
      <c r="PVS3" s="774"/>
      <c r="PVT3" s="774"/>
      <c r="PVU3" s="774"/>
      <c r="PVV3" s="774"/>
      <c r="PVW3" s="706"/>
      <c r="PVX3" s="774"/>
      <c r="PVY3" s="774"/>
      <c r="PVZ3" s="774"/>
      <c r="PWA3" s="774"/>
      <c r="PWB3" s="706"/>
      <c r="PWC3" s="774"/>
      <c r="PWD3" s="774"/>
      <c r="PWE3" s="774"/>
      <c r="PWF3" s="774"/>
      <c r="PWG3" s="706"/>
      <c r="PWH3" s="774"/>
      <c r="PWI3" s="774"/>
      <c r="PWJ3" s="774"/>
      <c r="PWK3" s="774"/>
      <c r="PWL3" s="706"/>
      <c r="PWM3" s="774"/>
      <c r="PWN3" s="774"/>
      <c r="PWO3" s="774"/>
      <c r="PWP3" s="774"/>
      <c r="PWQ3" s="706"/>
      <c r="PWR3" s="774"/>
      <c r="PWS3" s="774"/>
      <c r="PWT3" s="774"/>
      <c r="PWU3" s="774"/>
      <c r="PWV3" s="706"/>
      <c r="PWW3" s="774"/>
      <c r="PWX3" s="774"/>
      <c r="PWY3" s="774"/>
      <c r="PWZ3" s="774"/>
      <c r="PXA3" s="706"/>
      <c r="PXB3" s="774"/>
      <c r="PXC3" s="774"/>
      <c r="PXD3" s="774"/>
      <c r="PXE3" s="774"/>
      <c r="PXF3" s="706"/>
      <c r="PXG3" s="774"/>
      <c r="PXH3" s="774"/>
      <c r="PXI3" s="774"/>
      <c r="PXJ3" s="774"/>
      <c r="PXK3" s="706"/>
      <c r="PXL3" s="774"/>
      <c r="PXM3" s="774"/>
      <c r="PXN3" s="774"/>
      <c r="PXO3" s="774"/>
      <c r="PXP3" s="706"/>
      <c r="PXQ3" s="774"/>
      <c r="PXR3" s="774"/>
      <c r="PXS3" s="774"/>
      <c r="PXT3" s="774"/>
      <c r="PXU3" s="706"/>
      <c r="PXV3" s="774"/>
      <c r="PXW3" s="774"/>
      <c r="PXX3" s="774"/>
      <c r="PXY3" s="774"/>
      <c r="PXZ3" s="706"/>
      <c r="PYA3" s="774"/>
      <c r="PYB3" s="774"/>
      <c r="PYC3" s="774"/>
      <c r="PYD3" s="774"/>
      <c r="PYE3" s="706"/>
      <c r="PYF3" s="774"/>
      <c r="PYG3" s="774"/>
      <c r="PYH3" s="774"/>
      <c r="PYI3" s="774"/>
      <c r="PYJ3" s="706"/>
      <c r="PYK3" s="774"/>
      <c r="PYL3" s="774"/>
      <c r="PYM3" s="774"/>
      <c r="PYN3" s="774"/>
      <c r="PYO3" s="706"/>
      <c r="PYP3" s="774"/>
      <c r="PYQ3" s="774"/>
      <c r="PYR3" s="774"/>
      <c r="PYS3" s="774"/>
      <c r="PYT3" s="706"/>
      <c r="PYU3" s="774"/>
      <c r="PYV3" s="774"/>
      <c r="PYW3" s="774"/>
      <c r="PYX3" s="774"/>
      <c r="PYY3" s="706"/>
      <c r="PYZ3" s="774"/>
      <c r="PZA3" s="774"/>
      <c r="PZB3" s="774"/>
      <c r="PZC3" s="774"/>
      <c r="PZD3" s="706"/>
      <c r="PZE3" s="774"/>
      <c r="PZF3" s="774"/>
      <c r="PZG3" s="774"/>
      <c r="PZH3" s="774"/>
      <c r="PZI3" s="706"/>
      <c r="PZJ3" s="774"/>
      <c r="PZK3" s="774"/>
      <c r="PZL3" s="774"/>
      <c r="PZM3" s="774"/>
      <c r="PZN3" s="706"/>
      <c r="PZO3" s="774"/>
      <c r="PZP3" s="774"/>
      <c r="PZQ3" s="774"/>
      <c r="PZR3" s="774"/>
      <c r="PZS3" s="706"/>
      <c r="PZT3" s="774"/>
      <c r="PZU3" s="774"/>
      <c r="PZV3" s="774"/>
      <c r="PZW3" s="774"/>
      <c r="PZX3" s="706"/>
      <c r="PZY3" s="774"/>
      <c r="PZZ3" s="774"/>
      <c r="QAA3" s="774"/>
      <c r="QAB3" s="774"/>
      <c r="QAC3" s="706"/>
      <c r="QAD3" s="774"/>
      <c r="QAE3" s="774"/>
      <c r="QAF3" s="774"/>
      <c r="QAG3" s="774"/>
      <c r="QAH3" s="706"/>
      <c r="QAI3" s="774"/>
      <c r="QAJ3" s="774"/>
      <c r="QAK3" s="774"/>
      <c r="QAL3" s="774"/>
      <c r="QAM3" s="706"/>
      <c r="QAN3" s="774"/>
      <c r="QAO3" s="774"/>
      <c r="QAP3" s="774"/>
      <c r="QAQ3" s="774"/>
      <c r="QAR3" s="706"/>
      <c r="QAS3" s="774"/>
      <c r="QAT3" s="774"/>
      <c r="QAU3" s="774"/>
      <c r="QAV3" s="774"/>
      <c r="QAW3" s="706"/>
      <c r="QAX3" s="774"/>
      <c r="QAY3" s="774"/>
      <c r="QAZ3" s="774"/>
      <c r="QBA3" s="774"/>
      <c r="QBB3" s="706"/>
      <c r="QBC3" s="774"/>
      <c r="QBD3" s="774"/>
      <c r="QBE3" s="774"/>
      <c r="QBF3" s="774"/>
      <c r="QBG3" s="706"/>
      <c r="QBH3" s="774"/>
      <c r="QBI3" s="774"/>
      <c r="QBJ3" s="774"/>
      <c r="QBK3" s="774"/>
      <c r="QBL3" s="706"/>
      <c r="QBM3" s="774"/>
      <c r="QBN3" s="774"/>
      <c r="QBO3" s="774"/>
      <c r="QBP3" s="774"/>
      <c r="QBQ3" s="706"/>
      <c r="QBR3" s="774"/>
      <c r="QBS3" s="774"/>
      <c r="QBT3" s="774"/>
      <c r="QBU3" s="774"/>
      <c r="QBV3" s="706"/>
      <c r="QBW3" s="774"/>
      <c r="QBX3" s="774"/>
      <c r="QBY3" s="774"/>
      <c r="QBZ3" s="774"/>
      <c r="QCA3" s="706"/>
      <c r="QCB3" s="774"/>
      <c r="QCC3" s="774"/>
      <c r="QCD3" s="774"/>
      <c r="QCE3" s="774"/>
      <c r="QCF3" s="706"/>
      <c r="QCG3" s="774"/>
      <c r="QCH3" s="774"/>
      <c r="QCI3" s="774"/>
      <c r="QCJ3" s="774"/>
      <c r="QCK3" s="706"/>
      <c r="QCL3" s="774"/>
      <c r="QCM3" s="774"/>
      <c r="QCN3" s="774"/>
      <c r="QCO3" s="774"/>
      <c r="QCP3" s="706"/>
      <c r="QCQ3" s="774"/>
      <c r="QCR3" s="774"/>
      <c r="QCS3" s="774"/>
      <c r="QCT3" s="774"/>
      <c r="QCU3" s="706"/>
      <c r="QCV3" s="774"/>
      <c r="QCW3" s="774"/>
      <c r="QCX3" s="774"/>
      <c r="QCY3" s="774"/>
      <c r="QCZ3" s="706"/>
      <c r="QDA3" s="774"/>
      <c r="QDB3" s="774"/>
      <c r="QDC3" s="774"/>
      <c r="QDD3" s="774"/>
      <c r="QDE3" s="706"/>
      <c r="QDF3" s="774"/>
      <c r="QDG3" s="774"/>
      <c r="QDH3" s="774"/>
      <c r="QDI3" s="774"/>
      <c r="QDJ3" s="706"/>
      <c r="QDK3" s="774"/>
      <c r="QDL3" s="774"/>
      <c r="QDM3" s="774"/>
      <c r="QDN3" s="774"/>
      <c r="QDO3" s="706"/>
      <c r="QDP3" s="774"/>
      <c r="QDQ3" s="774"/>
      <c r="QDR3" s="774"/>
      <c r="QDS3" s="774"/>
      <c r="QDT3" s="706"/>
      <c r="QDU3" s="774"/>
      <c r="QDV3" s="774"/>
      <c r="QDW3" s="774"/>
      <c r="QDX3" s="774"/>
      <c r="QDY3" s="706"/>
      <c r="QDZ3" s="774"/>
      <c r="QEA3" s="774"/>
      <c r="QEB3" s="774"/>
      <c r="QEC3" s="774"/>
      <c r="QED3" s="706"/>
      <c r="QEE3" s="774"/>
      <c r="QEF3" s="774"/>
      <c r="QEG3" s="774"/>
      <c r="QEH3" s="774"/>
      <c r="QEI3" s="706"/>
      <c r="QEJ3" s="774"/>
      <c r="QEK3" s="774"/>
      <c r="QEL3" s="774"/>
      <c r="QEM3" s="774"/>
      <c r="QEN3" s="706"/>
      <c r="QEO3" s="774"/>
      <c r="QEP3" s="774"/>
      <c r="QEQ3" s="774"/>
      <c r="QER3" s="774"/>
      <c r="QES3" s="706"/>
      <c r="QET3" s="774"/>
      <c r="QEU3" s="774"/>
      <c r="QEV3" s="774"/>
      <c r="QEW3" s="774"/>
      <c r="QEX3" s="706"/>
      <c r="QEY3" s="774"/>
      <c r="QEZ3" s="774"/>
      <c r="QFA3" s="774"/>
      <c r="QFB3" s="774"/>
      <c r="QFC3" s="706"/>
      <c r="QFD3" s="774"/>
      <c r="QFE3" s="774"/>
      <c r="QFF3" s="774"/>
      <c r="QFG3" s="774"/>
      <c r="QFH3" s="706"/>
      <c r="QFI3" s="774"/>
      <c r="QFJ3" s="774"/>
      <c r="QFK3" s="774"/>
      <c r="QFL3" s="774"/>
      <c r="QFM3" s="706"/>
      <c r="QFN3" s="774"/>
      <c r="QFO3" s="774"/>
      <c r="QFP3" s="774"/>
      <c r="QFQ3" s="774"/>
      <c r="QFR3" s="706"/>
      <c r="QFS3" s="774"/>
      <c r="QFT3" s="774"/>
      <c r="QFU3" s="774"/>
      <c r="QFV3" s="774"/>
      <c r="QFW3" s="706"/>
      <c r="QFX3" s="774"/>
      <c r="QFY3" s="774"/>
      <c r="QFZ3" s="774"/>
      <c r="QGA3" s="774"/>
      <c r="QGB3" s="706"/>
      <c r="QGC3" s="774"/>
      <c r="QGD3" s="774"/>
      <c r="QGE3" s="774"/>
      <c r="QGF3" s="774"/>
      <c r="QGG3" s="706"/>
      <c r="QGH3" s="774"/>
      <c r="QGI3" s="774"/>
      <c r="QGJ3" s="774"/>
      <c r="QGK3" s="774"/>
      <c r="QGL3" s="706"/>
      <c r="QGM3" s="774"/>
      <c r="QGN3" s="774"/>
      <c r="QGO3" s="774"/>
      <c r="QGP3" s="774"/>
      <c r="QGQ3" s="706"/>
      <c r="QGR3" s="774"/>
      <c r="QGS3" s="774"/>
      <c r="QGT3" s="774"/>
      <c r="QGU3" s="774"/>
      <c r="QGV3" s="706"/>
      <c r="QGW3" s="774"/>
      <c r="QGX3" s="774"/>
      <c r="QGY3" s="774"/>
      <c r="QGZ3" s="774"/>
      <c r="QHA3" s="706"/>
      <c r="QHB3" s="774"/>
      <c r="QHC3" s="774"/>
      <c r="QHD3" s="774"/>
      <c r="QHE3" s="774"/>
      <c r="QHF3" s="706"/>
      <c r="QHG3" s="774"/>
      <c r="QHH3" s="774"/>
      <c r="QHI3" s="774"/>
      <c r="QHJ3" s="774"/>
      <c r="QHK3" s="706"/>
      <c r="QHL3" s="774"/>
      <c r="QHM3" s="774"/>
      <c r="QHN3" s="774"/>
      <c r="QHO3" s="774"/>
      <c r="QHP3" s="706"/>
      <c r="QHQ3" s="774"/>
      <c r="QHR3" s="774"/>
      <c r="QHS3" s="774"/>
      <c r="QHT3" s="774"/>
      <c r="QHU3" s="706"/>
      <c r="QHV3" s="774"/>
      <c r="QHW3" s="774"/>
      <c r="QHX3" s="774"/>
      <c r="QHY3" s="774"/>
      <c r="QHZ3" s="706"/>
      <c r="QIA3" s="774"/>
      <c r="QIB3" s="774"/>
      <c r="QIC3" s="774"/>
      <c r="QID3" s="774"/>
      <c r="QIE3" s="706"/>
      <c r="QIF3" s="774"/>
      <c r="QIG3" s="774"/>
      <c r="QIH3" s="774"/>
      <c r="QII3" s="774"/>
      <c r="QIJ3" s="706"/>
      <c r="QIK3" s="774"/>
      <c r="QIL3" s="774"/>
      <c r="QIM3" s="774"/>
      <c r="QIN3" s="774"/>
      <c r="QIO3" s="706"/>
      <c r="QIP3" s="774"/>
      <c r="QIQ3" s="774"/>
      <c r="QIR3" s="774"/>
      <c r="QIS3" s="774"/>
      <c r="QIT3" s="706"/>
      <c r="QIU3" s="774"/>
      <c r="QIV3" s="774"/>
      <c r="QIW3" s="774"/>
      <c r="QIX3" s="774"/>
      <c r="QIY3" s="706"/>
      <c r="QIZ3" s="774"/>
      <c r="QJA3" s="774"/>
      <c r="QJB3" s="774"/>
      <c r="QJC3" s="774"/>
      <c r="QJD3" s="706"/>
      <c r="QJE3" s="774"/>
      <c r="QJF3" s="774"/>
      <c r="QJG3" s="774"/>
      <c r="QJH3" s="774"/>
      <c r="QJI3" s="706"/>
      <c r="QJJ3" s="774"/>
      <c r="QJK3" s="774"/>
      <c r="QJL3" s="774"/>
      <c r="QJM3" s="774"/>
      <c r="QJN3" s="706"/>
      <c r="QJO3" s="774"/>
      <c r="QJP3" s="774"/>
      <c r="QJQ3" s="774"/>
      <c r="QJR3" s="774"/>
      <c r="QJS3" s="706"/>
      <c r="QJT3" s="774"/>
      <c r="QJU3" s="774"/>
      <c r="QJV3" s="774"/>
      <c r="QJW3" s="774"/>
      <c r="QJX3" s="706"/>
      <c r="QJY3" s="774"/>
      <c r="QJZ3" s="774"/>
      <c r="QKA3" s="774"/>
      <c r="QKB3" s="774"/>
      <c r="QKC3" s="706"/>
      <c r="QKD3" s="774"/>
      <c r="QKE3" s="774"/>
      <c r="QKF3" s="774"/>
      <c r="QKG3" s="774"/>
      <c r="QKH3" s="706"/>
      <c r="QKI3" s="774"/>
      <c r="QKJ3" s="774"/>
      <c r="QKK3" s="774"/>
      <c r="QKL3" s="774"/>
      <c r="QKM3" s="706"/>
      <c r="QKN3" s="774"/>
      <c r="QKO3" s="774"/>
      <c r="QKP3" s="774"/>
      <c r="QKQ3" s="774"/>
      <c r="QKR3" s="706"/>
      <c r="QKS3" s="774"/>
      <c r="QKT3" s="774"/>
      <c r="QKU3" s="774"/>
      <c r="QKV3" s="774"/>
      <c r="QKW3" s="706"/>
      <c r="QKX3" s="774"/>
      <c r="QKY3" s="774"/>
      <c r="QKZ3" s="774"/>
      <c r="QLA3" s="774"/>
      <c r="QLB3" s="706"/>
      <c r="QLC3" s="774"/>
      <c r="QLD3" s="774"/>
      <c r="QLE3" s="774"/>
      <c r="QLF3" s="774"/>
      <c r="QLG3" s="706"/>
      <c r="QLH3" s="774"/>
      <c r="QLI3" s="774"/>
      <c r="QLJ3" s="774"/>
      <c r="QLK3" s="774"/>
      <c r="QLL3" s="706"/>
      <c r="QLM3" s="774"/>
      <c r="QLN3" s="774"/>
      <c r="QLO3" s="774"/>
      <c r="QLP3" s="774"/>
      <c r="QLQ3" s="706"/>
      <c r="QLR3" s="774"/>
      <c r="QLS3" s="774"/>
      <c r="QLT3" s="774"/>
      <c r="QLU3" s="774"/>
      <c r="QLV3" s="706"/>
      <c r="QLW3" s="774"/>
      <c r="QLX3" s="774"/>
      <c r="QLY3" s="774"/>
      <c r="QLZ3" s="774"/>
      <c r="QMA3" s="706"/>
      <c r="QMB3" s="774"/>
      <c r="QMC3" s="774"/>
      <c r="QMD3" s="774"/>
      <c r="QME3" s="774"/>
      <c r="QMF3" s="706"/>
      <c r="QMG3" s="774"/>
      <c r="QMH3" s="774"/>
      <c r="QMI3" s="774"/>
      <c r="QMJ3" s="774"/>
      <c r="QMK3" s="706"/>
      <c r="QML3" s="774"/>
      <c r="QMM3" s="774"/>
      <c r="QMN3" s="774"/>
      <c r="QMO3" s="774"/>
      <c r="QMP3" s="706"/>
      <c r="QMQ3" s="774"/>
      <c r="QMR3" s="774"/>
      <c r="QMS3" s="774"/>
      <c r="QMT3" s="774"/>
      <c r="QMU3" s="706"/>
      <c r="QMV3" s="774"/>
      <c r="QMW3" s="774"/>
      <c r="QMX3" s="774"/>
      <c r="QMY3" s="774"/>
      <c r="QMZ3" s="706"/>
      <c r="QNA3" s="774"/>
      <c r="QNB3" s="774"/>
      <c r="QNC3" s="774"/>
      <c r="QND3" s="774"/>
      <c r="QNE3" s="706"/>
      <c r="QNF3" s="774"/>
      <c r="QNG3" s="774"/>
      <c r="QNH3" s="774"/>
      <c r="QNI3" s="774"/>
      <c r="QNJ3" s="706"/>
      <c r="QNK3" s="774"/>
      <c r="QNL3" s="774"/>
      <c r="QNM3" s="774"/>
      <c r="QNN3" s="774"/>
      <c r="QNO3" s="706"/>
      <c r="QNP3" s="774"/>
      <c r="QNQ3" s="774"/>
      <c r="QNR3" s="774"/>
      <c r="QNS3" s="774"/>
      <c r="QNT3" s="706"/>
      <c r="QNU3" s="774"/>
      <c r="QNV3" s="774"/>
      <c r="QNW3" s="774"/>
      <c r="QNX3" s="774"/>
      <c r="QNY3" s="706"/>
      <c r="QNZ3" s="774"/>
      <c r="QOA3" s="774"/>
      <c r="QOB3" s="774"/>
      <c r="QOC3" s="774"/>
      <c r="QOD3" s="706"/>
      <c r="QOE3" s="774"/>
      <c r="QOF3" s="774"/>
      <c r="QOG3" s="774"/>
      <c r="QOH3" s="774"/>
      <c r="QOI3" s="706"/>
      <c r="QOJ3" s="774"/>
      <c r="QOK3" s="774"/>
      <c r="QOL3" s="774"/>
      <c r="QOM3" s="774"/>
      <c r="QON3" s="706"/>
      <c r="QOO3" s="774"/>
      <c r="QOP3" s="774"/>
      <c r="QOQ3" s="774"/>
      <c r="QOR3" s="774"/>
      <c r="QOS3" s="706"/>
      <c r="QOT3" s="774"/>
      <c r="QOU3" s="774"/>
      <c r="QOV3" s="774"/>
      <c r="QOW3" s="774"/>
      <c r="QOX3" s="706"/>
      <c r="QOY3" s="774"/>
      <c r="QOZ3" s="774"/>
      <c r="QPA3" s="774"/>
      <c r="QPB3" s="774"/>
      <c r="QPC3" s="706"/>
      <c r="QPD3" s="774"/>
      <c r="QPE3" s="774"/>
      <c r="QPF3" s="774"/>
      <c r="QPG3" s="774"/>
      <c r="QPH3" s="706"/>
      <c r="QPI3" s="774"/>
      <c r="QPJ3" s="774"/>
      <c r="QPK3" s="774"/>
      <c r="QPL3" s="774"/>
      <c r="QPM3" s="706"/>
      <c r="QPN3" s="774"/>
      <c r="QPO3" s="774"/>
      <c r="QPP3" s="774"/>
      <c r="QPQ3" s="774"/>
      <c r="QPR3" s="706"/>
      <c r="QPS3" s="774"/>
      <c r="QPT3" s="774"/>
      <c r="QPU3" s="774"/>
      <c r="QPV3" s="774"/>
      <c r="QPW3" s="706"/>
      <c r="QPX3" s="774"/>
      <c r="QPY3" s="774"/>
      <c r="QPZ3" s="774"/>
      <c r="QQA3" s="774"/>
      <c r="QQB3" s="706"/>
      <c r="QQC3" s="774"/>
      <c r="QQD3" s="774"/>
      <c r="QQE3" s="774"/>
      <c r="QQF3" s="774"/>
      <c r="QQG3" s="706"/>
      <c r="QQH3" s="774"/>
      <c r="QQI3" s="774"/>
      <c r="QQJ3" s="774"/>
      <c r="QQK3" s="774"/>
      <c r="QQL3" s="706"/>
      <c r="QQM3" s="774"/>
      <c r="QQN3" s="774"/>
      <c r="QQO3" s="774"/>
      <c r="QQP3" s="774"/>
      <c r="QQQ3" s="706"/>
      <c r="QQR3" s="774"/>
      <c r="QQS3" s="774"/>
      <c r="QQT3" s="774"/>
      <c r="QQU3" s="774"/>
      <c r="QQV3" s="706"/>
      <c r="QQW3" s="774"/>
      <c r="QQX3" s="774"/>
      <c r="QQY3" s="774"/>
      <c r="QQZ3" s="774"/>
      <c r="QRA3" s="706"/>
      <c r="QRB3" s="774"/>
      <c r="QRC3" s="774"/>
      <c r="QRD3" s="774"/>
      <c r="QRE3" s="774"/>
      <c r="QRF3" s="706"/>
      <c r="QRG3" s="774"/>
      <c r="QRH3" s="774"/>
      <c r="QRI3" s="774"/>
      <c r="QRJ3" s="774"/>
      <c r="QRK3" s="706"/>
      <c r="QRL3" s="774"/>
      <c r="QRM3" s="774"/>
      <c r="QRN3" s="774"/>
      <c r="QRO3" s="774"/>
      <c r="QRP3" s="706"/>
      <c r="QRQ3" s="774"/>
      <c r="QRR3" s="774"/>
      <c r="QRS3" s="774"/>
      <c r="QRT3" s="774"/>
      <c r="QRU3" s="706"/>
      <c r="QRV3" s="774"/>
      <c r="QRW3" s="774"/>
      <c r="QRX3" s="774"/>
      <c r="QRY3" s="774"/>
      <c r="QRZ3" s="706"/>
      <c r="QSA3" s="774"/>
      <c r="QSB3" s="774"/>
      <c r="QSC3" s="774"/>
      <c r="QSD3" s="774"/>
      <c r="QSE3" s="706"/>
      <c r="QSF3" s="774"/>
      <c r="QSG3" s="774"/>
      <c r="QSH3" s="774"/>
      <c r="QSI3" s="774"/>
      <c r="QSJ3" s="706"/>
      <c r="QSK3" s="774"/>
      <c r="QSL3" s="774"/>
      <c r="QSM3" s="774"/>
      <c r="QSN3" s="774"/>
      <c r="QSO3" s="706"/>
      <c r="QSP3" s="774"/>
      <c r="QSQ3" s="774"/>
      <c r="QSR3" s="774"/>
      <c r="QSS3" s="774"/>
      <c r="QST3" s="706"/>
      <c r="QSU3" s="774"/>
      <c r="QSV3" s="774"/>
      <c r="QSW3" s="774"/>
      <c r="QSX3" s="774"/>
      <c r="QSY3" s="706"/>
      <c r="QSZ3" s="774"/>
      <c r="QTA3" s="774"/>
      <c r="QTB3" s="774"/>
      <c r="QTC3" s="774"/>
      <c r="QTD3" s="706"/>
      <c r="QTE3" s="774"/>
      <c r="QTF3" s="774"/>
      <c r="QTG3" s="774"/>
      <c r="QTH3" s="774"/>
      <c r="QTI3" s="706"/>
      <c r="QTJ3" s="774"/>
      <c r="QTK3" s="774"/>
      <c r="QTL3" s="774"/>
      <c r="QTM3" s="774"/>
      <c r="QTN3" s="706"/>
      <c r="QTO3" s="774"/>
      <c r="QTP3" s="774"/>
      <c r="QTQ3" s="774"/>
      <c r="QTR3" s="774"/>
      <c r="QTS3" s="706"/>
      <c r="QTT3" s="774"/>
      <c r="QTU3" s="774"/>
      <c r="QTV3" s="774"/>
      <c r="QTW3" s="774"/>
      <c r="QTX3" s="706"/>
      <c r="QTY3" s="774"/>
      <c r="QTZ3" s="774"/>
      <c r="QUA3" s="774"/>
      <c r="QUB3" s="774"/>
      <c r="QUC3" s="706"/>
      <c r="QUD3" s="774"/>
      <c r="QUE3" s="774"/>
      <c r="QUF3" s="774"/>
      <c r="QUG3" s="774"/>
      <c r="QUH3" s="706"/>
      <c r="QUI3" s="774"/>
      <c r="QUJ3" s="774"/>
      <c r="QUK3" s="774"/>
      <c r="QUL3" s="774"/>
      <c r="QUM3" s="706"/>
      <c r="QUN3" s="774"/>
      <c r="QUO3" s="774"/>
      <c r="QUP3" s="774"/>
      <c r="QUQ3" s="774"/>
      <c r="QUR3" s="706"/>
      <c r="QUS3" s="774"/>
      <c r="QUT3" s="774"/>
      <c r="QUU3" s="774"/>
      <c r="QUV3" s="774"/>
      <c r="QUW3" s="706"/>
      <c r="QUX3" s="774"/>
      <c r="QUY3" s="774"/>
      <c r="QUZ3" s="774"/>
      <c r="QVA3" s="774"/>
      <c r="QVB3" s="706"/>
      <c r="QVC3" s="774"/>
      <c r="QVD3" s="774"/>
      <c r="QVE3" s="774"/>
      <c r="QVF3" s="774"/>
      <c r="QVG3" s="706"/>
      <c r="QVH3" s="774"/>
      <c r="QVI3" s="774"/>
      <c r="QVJ3" s="774"/>
      <c r="QVK3" s="774"/>
      <c r="QVL3" s="706"/>
      <c r="QVM3" s="774"/>
      <c r="QVN3" s="774"/>
      <c r="QVO3" s="774"/>
      <c r="QVP3" s="774"/>
      <c r="QVQ3" s="706"/>
      <c r="QVR3" s="774"/>
      <c r="QVS3" s="774"/>
      <c r="QVT3" s="774"/>
      <c r="QVU3" s="774"/>
      <c r="QVV3" s="706"/>
      <c r="QVW3" s="774"/>
      <c r="QVX3" s="774"/>
      <c r="QVY3" s="774"/>
      <c r="QVZ3" s="774"/>
      <c r="QWA3" s="706"/>
      <c r="QWB3" s="774"/>
      <c r="QWC3" s="774"/>
      <c r="QWD3" s="774"/>
      <c r="QWE3" s="774"/>
      <c r="QWF3" s="706"/>
      <c r="QWG3" s="774"/>
      <c r="QWH3" s="774"/>
      <c r="QWI3" s="774"/>
      <c r="QWJ3" s="774"/>
      <c r="QWK3" s="706"/>
      <c r="QWL3" s="774"/>
      <c r="QWM3" s="774"/>
      <c r="QWN3" s="774"/>
      <c r="QWO3" s="774"/>
      <c r="QWP3" s="706"/>
      <c r="QWQ3" s="774"/>
      <c r="QWR3" s="774"/>
      <c r="QWS3" s="774"/>
      <c r="QWT3" s="774"/>
      <c r="QWU3" s="706"/>
      <c r="QWV3" s="774"/>
      <c r="QWW3" s="774"/>
      <c r="QWX3" s="774"/>
      <c r="QWY3" s="774"/>
      <c r="QWZ3" s="706"/>
      <c r="QXA3" s="774"/>
      <c r="QXB3" s="774"/>
      <c r="QXC3" s="774"/>
      <c r="QXD3" s="774"/>
      <c r="QXE3" s="706"/>
      <c r="QXF3" s="774"/>
      <c r="QXG3" s="774"/>
      <c r="QXH3" s="774"/>
      <c r="QXI3" s="774"/>
      <c r="QXJ3" s="706"/>
      <c r="QXK3" s="774"/>
      <c r="QXL3" s="774"/>
      <c r="QXM3" s="774"/>
      <c r="QXN3" s="774"/>
      <c r="QXO3" s="706"/>
      <c r="QXP3" s="774"/>
      <c r="QXQ3" s="774"/>
      <c r="QXR3" s="774"/>
      <c r="QXS3" s="774"/>
      <c r="QXT3" s="706"/>
      <c r="QXU3" s="774"/>
      <c r="QXV3" s="774"/>
      <c r="QXW3" s="774"/>
      <c r="QXX3" s="774"/>
      <c r="QXY3" s="706"/>
      <c r="QXZ3" s="774"/>
      <c r="QYA3" s="774"/>
      <c r="QYB3" s="774"/>
      <c r="QYC3" s="774"/>
      <c r="QYD3" s="706"/>
      <c r="QYE3" s="774"/>
      <c r="QYF3" s="774"/>
      <c r="QYG3" s="774"/>
      <c r="QYH3" s="774"/>
      <c r="QYI3" s="706"/>
      <c r="QYJ3" s="774"/>
      <c r="QYK3" s="774"/>
      <c r="QYL3" s="774"/>
      <c r="QYM3" s="774"/>
      <c r="QYN3" s="706"/>
      <c r="QYO3" s="774"/>
      <c r="QYP3" s="774"/>
      <c r="QYQ3" s="774"/>
      <c r="QYR3" s="774"/>
      <c r="QYS3" s="706"/>
      <c r="QYT3" s="774"/>
      <c r="QYU3" s="774"/>
      <c r="QYV3" s="774"/>
      <c r="QYW3" s="774"/>
      <c r="QYX3" s="706"/>
      <c r="QYY3" s="774"/>
      <c r="QYZ3" s="774"/>
      <c r="QZA3" s="774"/>
      <c r="QZB3" s="774"/>
      <c r="QZC3" s="706"/>
      <c r="QZD3" s="774"/>
      <c r="QZE3" s="774"/>
      <c r="QZF3" s="774"/>
      <c r="QZG3" s="774"/>
      <c r="QZH3" s="706"/>
      <c r="QZI3" s="774"/>
      <c r="QZJ3" s="774"/>
      <c r="QZK3" s="774"/>
      <c r="QZL3" s="774"/>
      <c r="QZM3" s="706"/>
      <c r="QZN3" s="774"/>
      <c r="QZO3" s="774"/>
      <c r="QZP3" s="774"/>
      <c r="QZQ3" s="774"/>
      <c r="QZR3" s="706"/>
      <c r="QZS3" s="774"/>
      <c r="QZT3" s="774"/>
      <c r="QZU3" s="774"/>
      <c r="QZV3" s="774"/>
      <c r="QZW3" s="706"/>
      <c r="QZX3" s="774"/>
      <c r="QZY3" s="774"/>
      <c r="QZZ3" s="774"/>
      <c r="RAA3" s="774"/>
      <c r="RAB3" s="706"/>
      <c r="RAC3" s="774"/>
      <c r="RAD3" s="774"/>
      <c r="RAE3" s="774"/>
      <c r="RAF3" s="774"/>
      <c r="RAG3" s="706"/>
      <c r="RAH3" s="774"/>
      <c r="RAI3" s="774"/>
      <c r="RAJ3" s="774"/>
      <c r="RAK3" s="774"/>
      <c r="RAL3" s="706"/>
      <c r="RAM3" s="774"/>
      <c r="RAN3" s="774"/>
      <c r="RAO3" s="774"/>
      <c r="RAP3" s="774"/>
      <c r="RAQ3" s="706"/>
      <c r="RAR3" s="774"/>
      <c r="RAS3" s="774"/>
      <c r="RAT3" s="774"/>
      <c r="RAU3" s="774"/>
      <c r="RAV3" s="706"/>
      <c r="RAW3" s="774"/>
      <c r="RAX3" s="774"/>
      <c r="RAY3" s="774"/>
      <c r="RAZ3" s="774"/>
      <c r="RBA3" s="706"/>
      <c r="RBB3" s="774"/>
      <c r="RBC3" s="774"/>
      <c r="RBD3" s="774"/>
      <c r="RBE3" s="774"/>
      <c r="RBF3" s="706"/>
      <c r="RBG3" s="774"/>
      <c r="RBH3" s="774"/>
      <c r="RBI3" s="774"/>
      <c r="RBJ3" s="774"/>
      <c r="RBK3" s="706"/>
      <c r="RBL3" s="774"/>
      <c r="RBM3" s="774"/>
      <c r="RBN3" s="774"/>
      <c r="RBO3" s="774"/>
      <c r="RBP3" s="706"/>
      <c r="RBQ3" s="774"/>
      <c r="RBR3" s="774"/>
      <c r="RBS3" s="774"/>
      <c r="RBT3" s="774"/>
      <c r="RBU3" s="706"/>
      <c r="RBV3" s="774"/>
      <c r="RBW3" s="774"/>
      <c r="RBX3" s="774"/>
      <c r="RBY3" s="774"/>
      <c r="RBZ3" s="706"/>
      <c r="RCA3" s="774"/>
      <c r="RCB3" s="774"/>
      <c r="RCC3" s="774"/>
      <c r="RCD3" s="774"/>
      <c r="RCE3" s="706"/>
      <c r="RCF3" s="774"/>
      <c r="RCG3" s="774"/>
      <c r="RCH3" s="774"/>
      <c r="RCI3" s="774"/>
      <c r="RCJ3" s="706"/>
      <c r="RCK3" s="774"/>
      <c r="RCL3" s="774"/>
      <c r="RCM3" s="774"/>
      <c r="RCN3" s="774"/>
      <c r="RCO3" s="706"/>
      <c r="RCP3" s="774"/>
      <c r="RCQ3" s="774"/>
      <c r="RCR3" s="774"/>
      <c r="RCS3" s="774"/>
      <c r="RCT3" s="706"/>
      <c r="RCU3" s="774"/>
      <c r="RCV3" s="774"/>
      <c r="RCW3" s="774"/>
      <c r="RCX3" s="774"/>
      <c r="RCY3" s="706"/>
      <c r="RCZ3" s="774"/>
      <c r="RDA3" s="774"/>
      <c r="RDB3" s="774"/>
      <c r="RDC3" s="774"/>
      <c r="RDD3" s="706"/>
      <c r="RDE3" s="774"/>
      <c r="RDF3" s="774"/>
      <c r="RDG3" s="774"/>
      <c r="RDH3" s="774"/>
      <c r="RDI3" s="706"/>
      <c r="RDJ3" s="774"/>
      <c r="RDK3" s="774"/>
      <c r="RDL3" s="774"/>
      <c r="RDM3" s="774"/>
      <c r="RDN3" s="706"/>
      <c r="RDO3" s="774"/>
      <c r="RDP3" s="774"/>
      <c r="RDQ3" s="774"/>
      <c r="RDR3" s="774"/>
      <c r="RDS3" s="706"/>
      <c r="RDT3" s="774"/>
      <c r="RDU3" s="774"/>
      <c r="RDV3" s="774"/>
      <c r="RDW3" s="774"/>
      <c r="RDX3" s="706"/>
      <c r="RDY3" s="774"/>
      <c r="RDZ3" s="774"/>
      <c r="REA3" s="774"/>
      <c r="REB3" s="774"/>
      <c r="REC3" s="706"/>
      <c r="RED3" s="774"/>
      <c r="REE3" s="774"/>
      <c r="REF3" s="774"/>
      <c r="REG3" s="774"/>
      <c r="REH3" s="706"/>
      <c r="REI3" s="774"/>
      <c r="REJ3" s="774"/>
      <c r="REK3" s="774"/>
      <c r="REL3" s="774"/>
      <c r="REM3" s="706"/>
      <c r="REN3" s="774"/>
      <c r="REO3" s="774"/>
      <c r="REP3" s="774"/>
      <c r="REQ3" s="774"/>
      <c r="RER3" s="706"/>
      <c r="RES3" s="774"/>
      <c r="RET3" s="774"/>
      <c r="REU3" s="774"/>
      <c r="REV3" s="774"/>
      <c r="REW3" s="706"/>
      <c r="REX3" s="774"/>
      <c r="REY3" s="774"/>
      <c r="REZ3" s="774"/>
      <c r="RFA3" s="774"/>
      <c r="RFB3" s="706"/>
      <c r="RFC3" s="774"/>
      <c r="RFD3" s="774"/>
      <c r="RFE3" s="774"/>
      <c r="RFF3" s="774"/>
      <c r="RFG3" s="706"/>
      <c r="RFH3" s="774"/>
      <c r="RFI3" s="774"/>
      <c r="RFJ3" s="774"/>
      <c r="RFK3" s="774"/>
      <c r="RFL3" s="706"/>
      <c r="RFM3" s="774"/>
      <c r="RFN3" s="774"/>
      <c r="RFO3" s="774"/>
      <c r="RFP3" s="774"/>
      <c r="RFQ3" s="706"/>
      <c r="RFR3" s="774"/>
      <c r="RFS3" s="774"/>
      <c r="RFT3" s="774"/>
      <c r="RFU3" s="774"/>
      <c r="RFV3" s="706"/>
      <c r="RFW3" s="774"/>
      <c r="RFX3" s="774"/>
      <c r="RFY3" s="774"/>
      <c r="RFZ3" s="774"/>
      <c r="RGA3" s="706"/>
      <c r="RGB3" s="774"/>
      <c r="RGC3" s="774"/>
      <c r="RGD3" s="774"/>
      <c r="RGE3" s="774"/>
      <c r="RGF3" s="706"/>
      <c r="RGG3" s="774"/>
      <c r="RGH3" s="774"/>
      <c r="RGI3" s="774"/>
      <c r="RGJ3" s="774"/>
      <c r="RGK3" s="706"/>
      <c r="RGL3" s="774"/>
      <c r="RGM3" s="774"/>
      <c r="RGN3" s="774"/>
      <c r="RGO3" s="774"/>
      <c r="RGP3" s="706"/>
      <c r="RGQ3" s="774"/>
      <c r="RGR3" s="774"/>
      <c r="RGS3" s="774"/>
      <c r="RGT3" s="774"/>
      <c r="RGU3" s="706"/>
      <c r="RGV3" s="774"/>
      <c r="RGW3" s="774"/>
      <c r="RGX3" s="774"/>
      <c r="RGY3" s="774"/>
      <c r="RGZ3" s="706"/>
      <c r="RHA3" s="774"/>
      <c r="RHB3" s="774"/>
      <c r="RHC3" s="774"/>
      <c r="RHD3" s="774"/>
      <c r="RHE3" s="706"/>
      <c r="RHF3" s="774"/>
      <c r="RHG3" s="774"/>
      <c r="RHH3" s="774"/>
      <c r="RHI3" s="774"/>
      <c r="RHJ3" s="706"/>
      <c r="RHK3" s="774"/>
      <c r="RHL3" s="774"/>
      <c r="RHM3" s="774"/>
      <c r="RHN3" s="774"/>
      <c r="RHO3" s="706"/>
      <c r="RHP3" s="774"/>
      <c r="RHQ3" s="774"/>
      <c r="RHR3" s="774"/>
      <c r="RHS3" s="774"/>
      <c r="RHT3" s="706"/>
      <c r="RHU3" s="774"/>
      <c r="RHV3" s="774"/>
      <c r="RHW3" s="774"/>
      <c r="RHX3" s="774"/>
      <c r="RHY3" s="706"/>
      <c r="RHZ3" s="774"/>
      <c r="RIA3" s="774"/>
      <c r="RIB3" s="774"/>
      <c r="RIC3" s="774"/>
      <c r="RID3" s="706"/>
      <c r="RIE3" s="774"/>
      <c r="RIF3" s="774"/>
      <c r="RIG3" s="774"/>
      <c r="RIH3" s="774"/>
      <c r="RII3" s="706"/>
      <c r="RIJ3" s="774"/>
      <c r="RIK3" s="774"/>
      <c r="RIL3" s="774"/>
      <c r="RIM3" s="774"/>
      <c r="RIN3" s="706"/>
      <c r="RIO3" s="774"/>
      <c r="RIP3" s="774"/>
      <c r="RIQ3" s="774"/>
      <c r="RIR3" s="774"/>
      <c r="RIS3" s="706"/>
      <c r="RIT3" s="774"/>
      <c r="RIU3" s="774"/>
      <c r="RIV3" s="774"/>
      <c r="RIW3" s="774"/>
      <c r="RIX3" s="706"/>
      <c r="RIY3" s="774"/>
      <c r="RIZ3" s="774"/>
      <c r="RJA3" s="774"/>
      <c r="RJB3" s="774"/>
      <c r="RJC3" s="706"/>
      <c r="RJD3" s="774"/>
      <c r="RJE3" s="774"/>
      <c r="RJF3" s="774"/>
      <c r="RJG3" s="774"/>
      <c r="RJH3" s="706"/>
      <c r="RJI3" s="774"/>
      <c r="RJJ3" s="774"/>
      <c r="RJK3" s="774"/>
      <c r="RJL3" s="774"/>
      <c r="RJM3" s="706"/>
      <c r="RJN3" s="774"/>
      <c r="RJO3" s="774"/>
      <c r="RJP3" s="774"/>
      <c r="RJQ3" s="774"/>
      <c r="RJR3" s="706"/>
      <c r="RJS3" s="774"/>
      <c r="RJT3" s="774"/>
      <c r="RJU3" s="774"/>
      <c r="RJV3" s="774"/>
      <c r="RJW3" s="706"/>
      <c r="RJX3" s="774"/>
      <c r="RJY3" s="774"/>
      <c r="RJZ3" s="774"/>
      <c r="RKA3" s="774"/>
      <c r="RKB3" s="706"/>
      <c r="RKC3" s="774"/>
      <c r="RKD3" s="774"/>
      <c r="RKE3" s="774"/>
      <c r="RKF3" s="774"/>
      <c r="RKG3" s="706"/>
      <c r="RKH3" s="774"/>
      <c r="RKI3" s="774"/>
      <c r="RKJ3" s="774"/>
      <c r="RKK3" s="774"/>
      <c r="RKL3" s="706"/>
      <c r="RKM3" s="774"/>
      <c r="RKN3" s="774"/>
      <c r="RKO3" s="774"/>
      <c r="RKP3" s="774"/>
      <c r="RKQ3" s="706"/>
      <c r="RKR3" s="774"/>
      <c r="RKS3" s="774"/>
      <c r="RKT3" s="774"/>
      <c r="RKU3" s="774"/>
      <c r="RKV3" s="706"/>
      <c r="RKW3" s="774"/>
      <c r="RKX3" s="774"/>
      <c r="RKY3" s="774"/>
      <c r="RKZ3" s="774"/>
      <c r="RLA3" s="706"/>
      <c r="RLB3" s="774"/>
      <c r="RLC3" s="774"/>
      <c r="RLD3" s="774"/>
      <c r="RLE3" s="774"/>
      <c r="RLF3" s="706"/>
      <c r="RLG3" s="774"/>
      <c r="RLH3" s="774"/>
      <c r="RLI3" s="774"/>
      <c r="RLJ3" s="774"/>
      <c r="RLK3" s="706"/>
      <c r="RLL3" s="774"/>
      <c r="RLM3" s="774"/>
      <c r="RLN3" s="774"/>
      <c r="RLO3" s="774"/>
      <c r="RLP3" s="706"/>
      <c r="RLQ3" s="774"/>
      <c r="RLR3" s="774"/>
      <c r="RLS3" s="774"/>
      <c r="RLT3" s="774"/>
      <c r="RLU3" s="706"/>
      <c r="RLV3" s="774"/>
      <c r="RLW3" s="774"/>
      <c r="RLX3" s="774"/>
      <c r="RLY3" s="774"/>
      <c r="RLZ3" s="706"/>
      <c r="RMA3" s="774"/>
      <c r="RMB3" s="774"/>
      <c r="RMC3" s="774"/>
      <c r="RMD3" s="774"/>
      <c r="RME3" s="706"/>
      <c r="RMF3" s="774"/>
      <c r="RMG3" s="774"/>
      <c r="RMH3" s="774"/>
      <c r="RMI3" s="774"/>
      <c r="RMJ3" s="706"/>
      <c r="RMK3" s="774"/>
      <c r="RML3" s="774"/>
      <c r="RMM3" s="774"/>
      <c r="RMN3" s="774"/>
      <c r="RMO3" s="706"/>
      <c r="RMP3" s="774"/>
      <c r="RMQ3" s="774"/>
      <c r="RMR3" s="774"/>
      <c r="RMS3" s="774"/>
      <c r="RMT3" s="706"/>
      <c r="RMU3" s="774"/>
      <c r="RMV3" s="774"/>
      <c r="RMW3" s="774"/>
      <c r="RMX3" s="774"/>
      <c r="RMY3" s="706"/>
      <c r="RMZ3" s="774"/>
      <c r="RNA3" s="774"/>
      <c r="RNB3" s="774"/>
      <c r="RNC3" s="774"/>
      <c r="RND3" s="706"/>
      <c r="RNE3" s="774"/>
      <c r="RNF3" s="774"/>
      <c r="RNG3" s="774"/>
      <c r="RNH3" s="774"/>
      <c r="RNI3" s="706"/>
      <c r="RNJ3" s="774"/>
      <c r="RNK3" s="774"/>
      <c r="RNL3" s="774"/>
      <c r="RNM3" s="774"/>
      <c r="RNN3" s="706"/>
      <c r="RNO3" s="774"/>
      <c r="RNP3" s="774"/>
      <c r="RNQ3" s="774"/>
      <c r="RNR3" s="774"/>
      <c r="RNS3" s="706"/>
      <c r="RNT3" s="774"/>
      <c r="RNU3" s="774"/>
      <c r="RNV3" s="774"/>
      <c r="RNW3" s="774"/>
      <c r="RNX3" s="706"/>
      <c r="RNY3" s="774"/>
      <c r="RNZ3" s="774"/>
      <c r="ROA3" s="774"/>
      <c r="ROB3" s="774"/>
      <c r="ROC3" s="706"/>
      <c r="ROD3" s="774"/>
      <c r="ROE3" s="774"/>
      <c r="ROF3" s="774"/>
      <c r="ROG3" s="774"/>
      <c r="ROH3" s="706"/>
      <c r="ROI3" s="774"/>
      <c r="ROJ3" s="774"/>
      <c r="ROK3" s="774"/>
      <c r="ROL3" s="774"/>
      <c r="ROM3" s="706"/>
      <c r="RON3" s="774"/>
      <c r="ROO3" s="774"/>
      <c r="ROP3" s="774"/>
      <c r="ROQ3" s="774"/>
      <c r="ROR3" s="706"/>
      <c r="ROS3" s="774"/>
      <c r="ROT3" s="774"/>
      <c r="ROU3" s="774"/>
      <c r="ROV3" s="774"/>
      <c r="ROW3" s="706"/>
      <c r="ROX3" s="774"/>
      <c r="ROY3" s="774"/>
      <c r="ROZ3" s="774"/>
      <c r="RPA3" s="774"/>
      <c r="RPB3" s="706"/>
      <c r="RPC3" s="774"/>
      <c r="RPD3" s="774"/>
      <c r="RPE3" s="774"/>
      <c r="RPF3" s="774"/>
      <c r="RPG3" s="706"/>
      <c r="RPH3" s="774"/>
      <c r="RPI3" s="774"/>
      <c r="RPJ3" s="774"/>
      <c r="RPK3" s="774"/>
      <c r="RPL3" s="706"/>
      <c r="RPM3" s="774"/>
      <c r="RPN3" s="774"/>
      <c r="RPO3" s="774"/>
      <c r="RPP3" s="774"/>
      <c r="RPQ3" s="706"/>
      <c r="RPR3" s="774"/>
      <c r="RPS3" s="774"/>
      <c r="RPT3" s="774"/>
      <c r="RPU3" s="774"/>
      <c r="RPV3" s="706"/>
      <c r="RPW3" s="774"/>
      <c r="RPX3" s="774"/>
      <c r="RPY3" s="774"/>
      <c r="RPZ3" s="774"/>
      <c r="RQA3" s="706"/>
      <c r="RQB3" s="774"/>
      <c r="RQC3" s="774"/>
      <c r="RQD3" s="774"/>
      <c r="RQE3" s="774"/>
      <c r="RQF3" s="706"/>
      <c r="RQG3" s="774"/>
      <c r="RQH3" s="774"/>
      <c r="RQI3" s="774"/>
      <c r="RQJ3" s="774"/>
      <c r="RQK3" s="706"/>
      <c r="RQL3" s="774"/>
      <c r="RQM3" s="774"/>
      <c r="RQN3" s="774"/>
      <c r="RQO3" s="774"/>
      <c r="RQP3" s="706"/>
      <c r="RQQ3" s="774"/>
      <c r="RQR3" s="774"/>
      <c r="RQS3" s="774"/>
      <c r="RQT3" s="774"/>
      <c r="RQU3" s="706"/>
      <c r="RQV3" s="774"/>
      <c r="RQW3" s="774"/>
      <c r="RQX3" s="774"/>
      <c r="RQY3" s="774"/>
      <c r="RQZ3" s="706"/>
      <c r="RRA3" s="774"/>
      <c r="RRB3" s="774"/>
      <c r="RRC3" s="774"/>
      <c r="RRD3" s="774"/>
      <c r="RRE3" s="706"/>
      <c r="RRF3" s="774"/>
      <c r="RRG3" s="774"/>
      <c r="RRH3" s="774"/>
      <c r="RRI3" s="774"/>
      <c r="RRJ3" s="706"/>
      <c r="RRK3" s="774"/>
      <c r="RRL3" s="774"/>
      <c r="RRM3" s="774"/>
      <c r="RRN3" s="774"/>
      <c r="RRO3" s="706"/>
      <c r="RRP3" s="774"/>
      <c r="RRQ3" s="774"/>
      <c r="RRR3" s="774"/>
      <c r="RRS3" s="774"/>
      <c r="RRT3" s="706"/>
      <c r="RRU3" s="774"/>
      <c r="RRV3" s="774"/>
      <c r="RRW3" s="774"/>
      <c r="RRX3" s="774"/>
      <c r="RRY3" s="706"/>
      <c r="RRZ3" s="774"/>
      <c r="RSA3" s="774"/>
      <c r="RSB3" s="774"/>
      <c r="RSC3" s="774"/>
      <c r="RSD3" s="706"/>
      <c r="RSE3" s="774"/>
      <c r="RSF3" s="774"/>
      <c r="RSG3" s="774"/>
      <c r="RSH3" s="774"/>
      <c r="RSI3" s="706"/>
      <c r="RSJ3" s="774"/>
      <c r="RSK3" s="774"/>
      <c r="RSL3" s="774"/>
      <c r="RSM3" s="774"/>
      <c r="RSN3" s="706"/>
      <c r="RSO3" s="774"/>
      <c r="RSP3" s="774"/>
      <c r="RSQ3" s="774"/>
      <c r="RSR3" s="774"/>
      <c r="RSS3" s="706"/>
      <c r="RST3" s="774"/>
      <c r="RSU3" s="774"/>
      <c r="RSV3" s="774"/>
      <c r="RSW3" s="774"/>
      <c r="RSX3" s="706"/>
      <c r="RSY3" s="774"/>
      <c r="RSZ3" s="774"/>
      <c r="RTA3" s="774"/>
      <c r="RTB3" s="774"/>
      <c r="RTC3" s="706"/>
      <c r="RTD3" s="774"/>
      <c r="RTE3" s="774"/>
      <c r="RTF3" s="774"/>
      <c r="RTG3" s="774"/>
      <c r="RTH3" s="706"/>
      <c r="RTI3" s="774"/>
      <c r="RTJ3" s="774"/>
      <c r="RTK3" s="774"/>
      <c r="RTL3" s="774"/>
      <c r="RTM3" s="706"/>
      <c r="RTN3" s="774"/>
      <c r="RTO3" s="774"/>
      <c r="RTP3" s="774"/>
      <c r="RTQ3" s="774"/>
      <c r="RTR3" s="706"/>
      <c r="RTS3" s="774"/>
      <c r="RTT3" s="774"/>
      <c r="RTU3" s="774"/>
      <c r="RTV3" s="774"/>
      <c r="RTW3" s="706"/>
      <c r="RTX3" s="774"/>
      <c r="RTY3" s="774"/>
      <c r="RTZ3" s="774"/>
      <c r="RUA3" s="774"/>
      <c r="RUB3" s="706"/>
      <c r="RUC3" s="774"/>
      <c r="RUD3" s="774"/>
      <c r="RUE3" s="774"/>
      <c r="RUF3" s="774"/>
      <c r="RUG3" s="706"/>
      <c r="RUH3" s="774"/>
      <c r="RUI3" s="774"/>
      <c r="RUJ3" s="774"/>
      <c r="RUK3" s="774"/>
      <c r="RUL3" s="706"/>
      <c r="RUM3" s="774"/>
      <c r="RUN3" s="774"/>
      <c r="RUO3" s="774"/>
      <c r="RUP3" s="774"/>
      <c r="RUQ3" s="706"/>
      <c r="RUR3" s="774"/>
      <c r="RUS3" s="774"/>
      <c r="RUT3" s="774"/>
      <c r="RUU3" s="774"/>
      <c r="RUV3" s="706"/>
      <c r="RUW3" s="774"/>
      <c r="RUX3" s="774"/>
      <c r="RUY3" s="774"/>
      <c r="RUZ3" s="774"/>
      <c r="RVA3" s="706"/>
      <c r="RVB3" s="774"/>
      <c r="RVC3" s="774"/>
      <c r="RVD3" s="774"/>
      <c r="RVE3" s="774"/>
      <c r="RVF3" s="706"/>
      <c r="RVG3" s="774"/>
      <c r="RVH3" s="774"/>
      <c r="RVI3" s="774"/>
      <c r="RVJ3" s="774"/>
      <c r="RVK3" s="706"/>
      <c r="RVL3" s="774"/>
      <c r="RVM3" s="774"/>
      <c r="RVN3" s="774"/>
      <c r="RVO3" s="774"/>
      <c r="RVP3" s="706"/>
      <c r="RVQ3" s="774"/>
      <c r="RVR3" s="774"/>
      <c r="RVS3" s="774"/>
      <c r="RVT3" s="774"/>
      <c r="RVU3" s="706"/>
      <c r="RVV3" s="774"/>
      <c r="RVW3" s="774"/>
      <c r="RVX3" s="774"/>
      <c r="RVY3" s="774"/>
      <c r="RVZ3" s="706"/>
      <c r="RWA3" s="774"/>
      <c r="RWB3" s="774"/>
      <c r="RWC3" s="774"/>
      <c r="RWD3" s="774"/>
      <c r="RWE3" s="706"/>
      <c r="RWF3" s="774"/>
      <c r="RWG3" s="774"/>
      <c r="RWH3" s="774"/>
      <c r="RWI3" s="774"/>
      <c r="RWJ3" s="706"/>
      <c r="RWK3" s="774"/>
      <c r="RWL3" s="774"/>
      <c r="RWM3" s="774"/>
      <c r="RWN3" s="774"/>
      <c r="RWO3" s="706"/>
      <c r="RWP3" s="774"/>
      <c r="RWQ3" s="774"/>
      <c r="RWR3" s="774"/>
      <c r="RWS3" s="774"/>
      <c r="RWT3" s="706"/>
      <c r="RWU3" s="774"/>
      <c r="RWV3" s="774"/>
      <c r="RWW3" s="774"/>
      <c r="RWX3" s="774"/>
      <c r="RWY3" s="706"/>
      <c r="RWZ3" s="774"/>
      <c r="RXA3" s="774"/>
      <c r="RXB3" s="774"/>
      <c r="RXC3" s="774"/>
      <c r="RXD3" s="706"/>
      <c r="RXE3" s="774"/>
      <c r="RXF3" s="774"/>
      <c r="RXG3" s="774"/>
      <c r="RXH3" s="774"/>
      <c r="RXI3" s="706"/>
      <c r="RXJ3" s="774"/>
      <c r="RXK3" s="774"/>
      <c r="RXL3" s="774"/>
      <c r="RXM3" s="774"/>
      <c r="RXN3" s="706"/>
      <c r="RXO3" s="774"/>
      <c r="RXP3" s="774"/>
      <c r="RXQ3" s="774"/>
      <c r="RXR3" s="774"/>
      <c r="RXS3" s="706"/>
      <c r="RXT3" s="774"/>
      <c r="RXU3" s="774"/>
      <c r="RXV3" s="774"/>
      <c r="RXW3" s="774"/>
      <c r="RXX3" s="706"/>
      <c r="RXY3" s="774"/>
      <c r="RXZ3" s="774"/>
      <c r="RYA3" s="774"/>
      <c r="RYB3" s="774"/>
      <c r="RYC3" s="706"/>
      <c r="RYD3" s="774"/>
      <c r="RYE3" s="774"/>
      <c r="RYF3" s="774"/>
      <c r="RYG3" s="774"/>
      <c r="RYH3" s="706"/>
      <c r="RYI3" s="774"/>
      <c r="RYJ3" s="774"/>
      <c r="RYK3" s="774"/>
      <c r="RYL3" s="774"/>
      <c r="RYM3" s="706"/>
      <c r="RYN3" s="774"/>
      <c r="RYO3" s="774"/>
      <c r="RYP3" s="774"/>
      <c r="RYQ3" s="774"/>
      <c r="RYR3" s="706"/>
      <c r="RYS3" s="774"/>
      <c r="RYT3" s="774"/>
      <c r="RYU3" s="774"/>
      <c r="RYV3" s="774"/>
      <c r="RYW3" s="706"/>
      <c r="RYX3" s="774"/>
      <c r="RYY3" s="774"/>
      <c r="RYZ3" s="774"/>
      <c r="RZA3" s="774"/>
      <c r="RZB3" s="706"/>
      <c r="RZC3" s="774"/>
      <c r="RZD3" s="774"/>
      <c r="RZE3" s="774"/>
      <c r="RZF3" s="774"/>
      <c r="RZG3" s="706"/>
      <c r="RZH3" s="774"/>
      <c r="RZI3" s="774"/>
      <c r="RZJ3" s="774"/>
      <c r="RZK3" s="774"/>
      <c r="RZL3" s="706"/>
      <c r="RZM3" s="774"/>
      <c r="RZN3" s="774"/>
      <c r="RZO3" s="774"/>
      <c r="RZP3" s="774"/>
      <c r="RZQ3" s="706"/>
      <c r="RZR3" s="774"/>
      <c r="RZS3" s="774"/>
      <c r="RZT3" s="774"/>
      <c r="RZU3" s="774"/>
      <c r="RZV3" s="706"/>
      <c r="RZW3" s="774"/>
      <c r="RZX3" s="774"/>
      <c r="RZY3" s="774"/>
      <c r="RZZ3" s="774"/>
      <c r="SAA3" s="706"/>
      <c r="SAB3" s="774"/>
      <c r="SAC3" s="774"/>
      <c r="SAD3" s="774"/>
      <c r="SAE3" s="774"/>
      <c r="SAF3" s="706"/>
      <c r="SAG3" s="774"/>
      <c r="SAH3" s="774"/>
      <c r="SAI3" s="774"/>
      <c r="SAJ3" s="774"/>
      <c r="SAK3" s="706"/>
      <c r="SAL3" s="774"/>
      <c r="SAM3" s="774"/>
      <c r="SAN3" s="774"/>
      <c r="SAO3" s="774"/>
      <c r="SAP3" s="706"/>
      <c r="SAQ3" s="774"/>
      <c r="SAR3" s="774"/>
      <c r="SAS3" s="774"/>
      <c r="SAT3" s="774"/>
      <c r="SAU3" s="706"/>
      <c r="SAV3" s="774"/>
      <c r="SAW3" s="774"/>
      <c r="SAX3" s="774"/>
      <c r="SAY3" s="774"/>
      <c r="SAZ3" s="706"/>
      <c r="SBA3" s="774"/>
      <c r="SBB3" s="774"/>
      <c r="SBC3" s="774"/>
      <c r="SBD3" s="774"/>
      <c r="SBE3" s="706"/>
      <c r="SBF3" s="774"/>
      <c r="SBG3" s="774"/>
      <c r="SBH3" s="774"/>
      <c r="SBI3" s="774"/>
      <c r="SBJ3" s="706"/>
      <c r="SBK3" s="774"/>
      <c r="SBL3" s="774"/>
      <c r="SBM3" s="774"/>
      <c r="SBN3" s="774"/>
      <c r="SBO3" s="706"/>
      <c r="SBP3" s="774"/>
      <c r="SBQ3" s="774"/>
      <c r="SBR3" s="774"/>
      <c r="SBS3" s="774"/>
      <c r="SBT3" s="706"/>
      <c r="SBU3" s="774"/>
      <c r="SBV3" s="774"/>
      <c r="SBW3" s="774"/>
      <c r="SBX3" s="774"/>
      <c r="SBY3" s="706"/>
      <c r="SBZ3" s="774"/>
      <c r="SCA3" s="774"/>
      <c r="SCB3" s="774"/>
      <c r="SCC3" s="774"/>
      <c r="SCD3" s="706"/>
      <c r="SCE3" s="774"/>
      <c r="SCF3" s="774"/>
      <c r="SCG3" s="774"/>
      <c r="SCH3" s="774"/>
      <c r="SCI3" s="706"/>
      <c r="SCJ3" s="774"/>
      <c r="SCK3" s="774"/>
      <c r="SCL3" s="774"/>
      <c r="SCM3" s="774"/>
      <c r="SCN3" s="706"/>
      <c r="SCO3" s="774"/>
      <c r="SCP3" s="774"/>
      <c r="SCQ3" s="774"/>
      <c r="SCR3" s="774"/>
      <c r="SCS3" s="706"/>
      <c r="SCT3" s="774"/>
      <c r="SCU3" s="774"/>
      <c r="SCV3" s="774"/>
      <c r="SCW3" s="774"/>
      <c r="SCX3" s="706"/>
      <c r="SCY3" s="774"/>
      <c r="SCZ3" s="774"/>
      <c r="SDA3" s="774"/>
      <c r="SDB3" s="774"/>
      <c r="SDC3" s="706"/>
      <c r="SDD3" s="774"/>
      <c r="SDE3" s="774"/>
      <c r="SDF3" s="774"/>
      <c r="SDG3" s="774"/>
      <c r="SDH3" s="706"/>
      <c r="SDI3" s="774"/>
      <c r="SDJ3" s="774"/>
      <c r="SDK3" s="774"/>
      <c r="SDL3" s="774"/>
      <c r="SDM3" s="706"/>
      <c r="SDN3" s="774"/>
      <c r="SDO3" s="774"/>
      <c r="SDP3" s="774"/>
      <c r="SDQ3" s="774"/>
      <c r="SDR3" s="706"/>
      <c r="SDS3" s="774"/>
      <c r="SDT3" s="774"/>
      <c r="SDU3" s="774"/>
      <c r="SDV3" s="774"/>
      <c r="SDW3" s="706"/>
      <c r="SDX3" s="774"/>
      <c r="SDY3" s="774"/>
      <c r="SDZ3" s="774"/>
      <c r="SEA3" s="774"/>
      <c r="SEB3" s="706"/>
      <c r="SEC3" s="774"/>
      <c r="SED3" s="774"/>
      <c r="SEE3" s="774"/>
      <c r="SEF3" s="774"/>
      <c r="SEG3" s="706"/>
      <c r="SEH3" s="774"/>
      <c r="SEI3" s="774"/>
      <c r="SEJ3" s="774"/>
      <c r="SEK3" s="774"/>
      <c r="SEL3" s="706"/>
      <c r="SEM3" s="774"/>
      <c r="SEN3" s="774"/>
      <c r="SEO3" s="774"/>
      <c r="SEP3" s="774"/>
      <c r="SEQ3" s="706"/>
      <c r="SER3" s="774"/>
      <c r="SES3" s="774"/>
      <c r="SET3" s="774"/>
      <c r="SEU3" s="774"/>
      <c r="SEV3" s="706"/>
      <c r="SEW3" s="774"/>
      <c r="SEX3" s="774"/>
      <c r="SEY3" s="774"/>
      <c r="SEZ3" s="774"/>
      <c r="SFA3" s="706"/>
      <c r="SFB3" s="774"/>
      <c r="SFC3" s="774"/>
      <c r="SFD3" s="774"/>
      <c r="SFE3" s="774"/>
      <c r="SFF3" s="706"/>
      <c r="SFG3" s="774"/>
      <c r="SFH3" s="774"/>
      <c r="SFI3" s="774"/>
      <c r="SFJ3" s="774"/>
      <c r="SFK3" s="706"/>
      <c r="SFL3" s="774"/>
      <c r="SFM3" s="774"/>
      <c r="SFN3" s="774"/>
      <c r="SFO3" s="774"/>
      <c r="SFP3" s="706"/>
      <c r="SFQ3" s="774"/>
      <c r="SFR3" s="774"/>
      <c r="SFS3" s="774"/>
      <c r="SFT3" s="774"/>
      <c r="SFU3" s="706"/>
      <c r="SFV3" s="774"/>
      <c r="SFW3" s="774"/>
      <c r="SFX3" s="774"/>
      <c r="SFY3" s="774"/>
      <c r="SFZ3" s="706"/>
      <c r="SGA3" s="774"/>
      <c r="SGB3" s="774"/>
      <c r="SGC3" s="774"/>
      <c r="SGD3" s="774"/>
      <c r="SGE3" s="706"/>
      <c r="SGF3" s="774"/>
      <c r="SGG3" s="774"/>
      <c r="SGH3" s="774"/>
      <c r="SGI3" s="774"/>
      <c r="SGJ3" s="706"/>
      <c r="SGK3" s="774"/>
      <c r="SGL3" s="774"/>
      <c r="SGM3" s="774"/>
      <c r="SGN3" s="774"/>
      <c r="SGO3" s="706"/>
      <c r="SGP3" s="774"/>
      <c r="SGQ3" s="774"/>
      <c r="SGR3" s="774"/>
      <c r="SGS3" s="774"/>
      <c r="SGT3" s="706"/>
      <c r="SGU3" s="774"/>
      <c r="SGV3" s="774"/>
      <c r="SGW3" s="774"/>
      <c r="SGX3" s="774"/>
      <c r="SGY3" s="706"/>
      <c r="SGZ3" s="774"/>
      <c r="SHA3" s="774"/>
      <c r="SHB3" s="774"/>
      <c r="SHC3" s="774"/>
      <c r="SHD3" s="706"/>
      <c r="SHE3" s="774"/>
      <c r="SHF3" s="774"/>
      <c r="SHG3" s="774"/>
      <c r="SHH3" s="774"/>
      <c r="SHI3" s="706"/>
      <c r="SHJ3" s="774"/>
      <c r="SHK3" s="774"/>
      <c r="SHL3" s="774"/>
      <c r="SHM3" s="774"/>
      <c r="SHN3" s="706"/>
      <c r="SHO3" s="774"/>
      <c r="SHP3" s="774"/>
      <c r="SHQ3" s="774"/>
      <c r="SHR3" s="774"/>
      <c r="SHS3" s="706"/>
      <c r="SHT3" s="774"/>
      <c r="SHU3" s="774"/>
      <c r="SHV3" s="774"/>
      <c r="SHW3" s="774"/>
      <c r="SHX3" s="706"/>
      <c r="SHY3" s="774"/>
      <c r="SHZ3" s="774"/>
      <c r="SIA3" s="774"/>
      <c r="SIB3" s="774"/>
      <c r="SIC3" s="706"/>
      <c r="SID3" s="774"/>
      <c r="SIE3" s="774"/>
      <c r="SIF3" s="774"/>
      <c r="SIG3" s="774"/>
      <c r="SIH3" s="706"/>
      <c r="SII3" s="774"/>
      <c r="SIJ3" s="774"/>
      <c r="SIK3" s="774"/>
      <c r="SIL3" s="774"/>
      <c r="SIM3" s="706"/>
      <c r="SIN3" s="774"/>
      <c r="SIO3" s="774"/>
      <c r="SIP3" s="774"/>
      <c r="SIQ3" s="774"/>
      <c r="SIR3" s="706"/>
      <c r="SIS3" s="774"/>
      <c r="SIT3" s="774"/>
      <c r="SIU3" s="774"/>
      <c r="SIV3" s="774"/>
      <c r="SIW3" s="706"/>
      <c r="SIX3" s="774"/>
      <c r="SIY3" s="774"/>
      <c r="SIZ3" s="774"/>
      <c r="SJA3" s="774"/>
      <c r="SJB3" s="706"/>
      <c r="SJC3" s="774"/>
      <c r="SJD3" s="774"/>
      <c r="SJE3" s="774"/>
      <c r="SJF3" s="774"/>
      <c r="SJG3" s="706"/>
      <c r="SJH3" s="774"/>
      <c r="SJI3" s="774"/>
      <c r="SJJ3" s="774"/>
      <c r="SJK3" s="774"/>
      <c r="SJL3" s="706"/>
      <c r="SJM3" s="774"/>
      <c r="SJN3" s="774"/>
      <c r="SJO3" s="774"/>
      <c r="SJP3" s="774"/>
      <c r="SJQ3" s="706"/>
      <c r="SJR3" s="774"/>
      <c r="SJS3" s="774"/>
      <c r="SJT3" s="774"/>
      <c r="SJU3" s="774"/>
      <c r="SJV3" s="706"/>
      <c r="SJW3" s="774"/>
      <c r="SJX3" s="774"/>
      <c r="SJY3" s="774"/>
      <c r="SJZ3" s="774"/>
      <c r="SKA3" s="706"/>
      <c r="SKB3" s="774"/>
      <c r="SKC3" s="774"/>
      <c r="SKD3" s="774"/>
      <c r="SKE3" s="774"/>
      <c r="SKF3" s="706"/>
      <c r="SKG3" s="774"/>
      <c r="SKH3" s="774"/>
      <c r="SKI3" s="774"/>
      <c r="SKJ3" s="774"/>
      <c r="SKK3" s="706"/>
      <c r="SKL3" s="774"/>
      <c r="SKM3" s="774"/>
      <c r="SKN3" s="774"/>
      <c r="SKO3" s="774"/>
      <c r="SKP3" s="706"/>
      <c r="SKQ3" s="774"/>
      <c r="SKR3" s="774"/>
      <c r="SKS3" s="774"/>
      <c r="SKT3" s="774"/>
      <c r="SKU3" s="706"/>
      <c r="SKV3" s="774"/>
      <c r="SKW3" s="774"/>
      <c r="SKX3" s="774"/>
      <c r="SKY3" s="774"/>
      <c r="SKZ3" s="706"/>
      <c r="SLA3" s="774"/>
      <c r="SLB3" s="774"/>
      <c r="SLC3" s="774"/>
      <c r="SLD3" s="774"/>
      <c r="SLE3" s="706"/>
      <c r="SLF3" s="774"/>
      <c r="SLG3" s="774"/>
      <c r="SLH3" s="774"/>
      <c r="SLI3" s="774"/>
      <c r="SLJ3" s="706"/>
      <c r="SLK3" s="774"/>
      <c r="SLL3" s="774"/>
      <c r="SLM3" s="774"/>
      <c r="SLN3" s="774"/>
      <c r="SLO3" s="706"/>
      <c r="SLP3" s="774"/>
      <c r="SLQ3" s="774"/>
      <c r="SLR3" s="774"/>
      <c r="SLS3" s="774"/>
      <c r="SLT3" s="706"/>
      <c r="SLU3" s="774"/>
      <c r="SLV3" s="774"/>
      <c r="SLW3" s="774"/>
      <c r="SLX3" s="774"/>
      <c r="SLY3" s="706"/>
      <c r="SLZ3" s="774"/>
      <c r="SMA3" s="774"/>
      <c r="SMB3" s="774"/>
      <c r="SMC3" s="774"/>
      <c r="SMD3" s="706"/>
      <c r="SME3" s="774"/>
      <c r="SMF3" s="774"/>
      <c r="SMG3" s="774"/>
      <c r="SMH3" s="774"/>
      <c r="SMI3" s="706"/>
      <c r="SMJ3" s="774"/>
      <c r="SMK3" s="774"/>
      <c r="SML3" s="774"/>
      <c r="SMM3" s="774"/>
      <c r="SMN3" s="706"/>
      <c r="SMO3" s="774"/>
      <c r="SMP3" s="774"/>
      <c r="SMQ3" s="774"/>
      <c r="SMR3" s="774"/>
      <c r="SMS3" s="706"/>
      <c r="SMT3" s="774"/>
      <c r="SMU3" s="774"/>
      <c r="SMV3" s="774"/>
      <c r="SMW3" s="774"/>
      <c r="SMX3" s="706"/>
      <c r="SMY3" s="774"/>
      <c r="SMZ3" s="774"/>
      <c r="SNA3" s="774"/>
      <c r="SNB3" s="774"/>
      <c r="SNC3" s="706"/>
      <c r="SND3" s="774"/>
      <c r="SNE3" s="774"/>
      <c r="SNF3" s="774"/>
      <c r="SNG3" s="774"/>
      <c r="SNH3" s="706"/>
      <c r="SNI3" s="774"/>
      <c r="SNJ3" s="774"/>
      <c r="SNK3" s="774"/>
      <c r="SNL3" s="774"/>
      <c r="SNM3" s="706"/>
      <c r="SNN3" s="774"/>
      <c r="SNO3" s="774"/>
      <c r="SNP3" s="774"/>
      <c r="SNQ3" s="774"/>
      <c r="SNR3" s="706"/>
      <c r="SNS3" s="774"/>
      <c r="SNT3" s="774"/>
      <c r="SNU3" s="774"/>
      <c r="SNV3" s="774"/>
      <c r="SNW3" s="706"/>
      <c r="SNX3" s="774"/>
      <c r="SNY3" s="774"/>
      <c r="SNZ3" s="774"/>
      <c r="SOA3" s="774"/>
      <c r="SOB3" s="706"/>
      <c r="SOC3" s="774"/>
      <c r="SOD3" s="774"/>
      <c r="SOE3" s="774"/>
      <c r="SOF3" s="774"/>
      <c r="SOG3" s="706"/>
      <c r="SOH3" s="774"/>
      <c r="SOI3" s="774"/>
      <c r="SOJ3" s="774"/>
      <c r="SOK3" s="774"/>
      <c r="SOL3" s="706"/>
      <c r="SOM3" s="774"/>
      <c r="SON3" s="774"/>
      <c r="SOO3" s="774"/>
      <c r="SOP3" s="774"/>
      <c r="SOQ3" s="706"/>
      <c r="SOR3" s="774"/>
      <c r="SOS3" s="774"/>
      <c r="SOT3" s="774"/>
      <c r="SOU3" s="774"/>
      <c r="SOV3" s="706"/>
      <c r="SOW3" s="774"/>
      <c r="SOX3" s="774"/>
      <c r="SOY3" s="774"/>
      <c r="SOZ3" s="774"/>
      <c r="SPA3" s="706"/>
      <c r="SPB3" s="774"/>
      <c r="SPC3" s="774"/>
      <c r="SPD3" s="774"/>
      <c r="SPE3" s="774"/>
      <c r="SPF3" s="706"/>
      <c r="SPG3" s="774"/>
      <c r="SPH3" s="774"/>
      <c r="SPI3" s="774"/>
      <c r="SPJ3" s="774"/>
      <c r="SPK3" s="706"/>
      <c r="SPL3" s="774"/>
      <c r="SPM3" s="774"/>
      <c r="SPN3" s="774"/>
      <c r="SPO3" s="774"/>
      <c r="SPP3" s="706"/>
      <c r="SPQ3" s="774"/>
      <c r="SPR3" s="774"/>
      <c r="SPS3" s="774"/>
      <c r="SPT3" s="774"/>
      <c r="SPU3" s="706"/>
      <c r="SPV3" s="774"/>
      <c r="SPW3" s="774"/>
      <c r="SPX3" s="774"/>
      <c r="SPY3" s="774"/>
      <c r="SPZ3" s="706"/>
      <c r="SQA3" s="774"/>
      <c r="SQB3" s="774"/>
      <c r="SQC3" s="774"/>
      <c r="SQD3" s="774"/>
      <c r="SQE3" s="706"/>
      <c r="SQF3" s="774"/>
      <c r="SQG3" s="774"/>
      <c r="SQH3" s="774"/>
      <c r="SQI3" s="774"/>
      <c r="SQJ3" s="706"/>
      <c r="SQK3" s="774"/>
      <c r="SQL3" s="774"/>
      <c r="SQM3" s="774"/>
      <c r="SQN3" s="774"/>
      <c r="SQO3" s="706"/>
      <c r="SQP3" s="774"/>
      <c r="SQQ3" s="774"/>
      <c r="SQR3" s="774"/>
      <c r="SQS3" s="774"/>
      <c r="SQT3" s="706"/>
      <c r="SQU3" s="774"/>
      <c r="SQV3" s="774"/>
      <c r="SQW3" s="774"/>
      <c r="SQX3" s="774"/>
      <c r="SQY3" s="706"/>
      <c r="SQZ3" s="774"/>
      <c r="SRA3" s="774"/>
      <c r="SRB3" s="774"/>
      <c r="SRC3" s="774"/>
      <c r="SRD3" s="706"/>
      <c r="SRE3" s="774"/>
      <c r="SRF3" s="774"/>
      <c r="SRG3" s="774"/>
      <c r="SRH3" s="774"/>
      <c r="SRI3" s="706"/>
      <c r="SRJ3" s="774"/>
      <c r="SRK3" s="774"/>
      <c r="SRL3" s="774"/>
      <c r="SRM3" s="774"/>
      <c r="SRN3" s="706"/>
      <c r="SRO3" s="774"/>
      <c r="SRP3" s="774"/>
      <c r="SRQ3" s="774"/>
      <c r="SRR3" s="774"/>
      <c r="SRS3" s="706"/>
      <c r="SRT3" s="774"/>
      <c r="SRU3" s="774"/>
      <c r="SRV3" s="774"/>
      <c r="SRW3" s="774"/>
      <c r="SRX3" s="706"/>
      <c r="SRY3" s="774"/>
      <c r="SRZ3" s="774"/>
      <c r="SSA3" s="774"/>
      <c r="SSB3" s="774"/>
      <c r="SSC3" s="706"/>
      <c r="SSD3" s="774"/>
      <c r="SSE3" s="774"/>
      <c r="SSF3" s="774"/>
      <c r="SSG3" s="774"/>
      <c r="SSH3" s="706"/>
      <c r="SSI3" s="774"/>
      <c r="SSJ3" s="774"/>
      <c r="SSK3" s="774"/>
      <c r="SSL3" s="774"/>
      <c r="SSM3" s="706"/>
      <c r="SSN3" s="774"/>
      <c r="SSO3" s="774"/>
      <c r="SSP3" s="774"/>
      <c r="SSQ3" s="774"/>
      <c r="SSR3" s="706"/>
      <c r="SSS3" s="774"/>
      <c r="SST3" s="774"/>
      <c r="SSU3" s="774"/>
      <c r="SSV3" s="774"/>
      <c r="SSW3" s="706"/>
      <c r="SSX3" s="774"/>
      <c r="SSY3" s="774"/>
      <c r="SSZ3" s="774"/>
      <c r="STA3" s="774"/>
      <c r="STB3" s="706"/>
      <c r="STC3" s="774"/>
      <c r="STD3" s="774"/>
      <c r="STE3" s="774"/>
      <c r="STF3" s="774"/>
      <c r="STG3" s="706"/>
      <c r="STH3" s="774"/>
      <c r="STI3" s="774"/>
      <c r="STJ3" s="774"/>
      <c r="STK3" s="774"/>
      <c r="STL3" s="706"/>
      <c r="STM3" s="774"/>
      <c r="STN3" s="774"/>
      <c r="STO3" s="774"/>
      <c r="STP3" s="774"/>
      <c r="STQ3" s="706"/>
      <c r="STR3" s="774"/>
      <c r="STS3" s="774"/>
      <c r="STT3" s="774"/>
      <c r="STU3" s="774"/>
      <c r="STV3" s="706"/>
      <c r="STW3" s="774"/>
      <c r="STX3" s="774"/>
      <c r="STY3" s="774"/>
      <c r="STZ3" s="774"/>
      <c r="SUA3" s="706"/>
      <c r="SUB3" s="774"/>
      <c r="SUC3" s="774"/>
      <c r="SUD3" s="774"/>
      <c r="SUE3" s="774"/>
      <c r="SUF3" s="706"/>
      <c r="SUG3" s="774"/>
      <c r="SUH3" s="774"/>
      <c r="SUI3" s="774"/>
      <c r="SUJ3" s="774"/>
      <c r="SUK3" s="706"/>
      <c r="SUL3" s="774"/>
      <c r="SUM3" s="774"/>
      <c r="SUN3" s="774"/>
      <c r="SUO3" s="774"/>
      <c r="SUP3" s="706"/>
      <c r="SUQ3" s="774"/>
      <c r="SUR3" s="774"/>
      <c r="SUS3" s="774"/>
      <c r="SUT3" s="774"/>
      <c r="SUU3" s="706"/>
      <c r="SUV3" s="774"/>
      <c r="SUW3" s="774"/>
      <c r="SUX3" s="774"/>
      <c r="SUY3" s="774"/>
      <c r="SUZ3" s="706"/>
      <c r="SVA3" s="774"/>
      <c r="SVB3" s="774"/>
      <c r="SVC3" s="774"/>
      <c r="SVD3" s="774"/>
      <c r="SVE3" s="706"/>
      <c r="SVF3" s="774"/>
      <c r="SVG3" s="774"/>
      <c r="SVH3" s="774"/>
      <c r="SVI3" s="774"/>
      <c r="SVJ3" s="706"/>
      <c r="SVK3" s="774"/>
      <c r="SVL3" s="774"/>
      <c r="SVM3" s="774"/>
      <c r="SVN3" s="774"/>
      <c r="SVO3" s="706"/>
      <c r="SVP3" s="774"/>
      <c r="SVQ3" s="774"/>
      <c r="SVR3" s="774"/>
      <c r="SVS3" s="774"/>
      <c r="SVT3" s="706"/>
      <c r="SVU3" s="774"/>
      <c r="SVV3" s="774"/>
      <c r="SVW3" s="774"/>
      <c r="SVX3" s="774"/>
      <c r="SVY3" s="706"/>
      <c r="SVZ3" s="774"/>
      <c r="SWA3" s="774"/>
      <c r="SWB3" s="774"/>
      <c r="SWC3" s="774"/>
      <c r="SWD3" s="706"/>
      <c r="SWE3" s="774"/>
      <c r="SWF3" s="774"/>
      <c r="SWG3" s="774"/>
      <c r="SWH3" s="774"/>
      <c r="SWI3" s="706"/>
      <c r="SWJ3" s="774"/>
      <c r="SWK3" s="774"/>
      <c r="SWL3" s="774"/>
      <c r="SWM3" s="774"/>
      <c r="SWN3" s="706"/>
      <c r="SWO3" s="774"/>
      <c r="SWP3" s="774"/>
      <c r="SWQ3" s="774"/>
      <c r="SWR3" s="774"/>
      <c r="SWS3" s="706"/>
      <c r="SWT3" s="774"/>
      <c r="SWU3" s="774"/>
      <c r="SWV3" s="774"/>
      <c r="SWW3" s="774"/>
      <c r="SWX3" s="706"/>
      <c r="SWY3" s="774"/>
      <c r="SWZ3" s="774"/>
      <c r="SXA3" s="774"/>
      <c r="SXB3" s="774"/>
      <c r="SXC3" s="706"/>
      <c r="SXD3" s="774"/>
      <c r="SXE3" s="774"/>
      <c r="SXF3" s="774"/>
      <c r="SXG3" s="774"/>
      <c r="SXH3" s="706"/>
      <c r="SXI3" s="774"/>
      <c r="SXJ3" s="774"/>
      <c r="SXK3" s="774"/>
      <c r="SXL3" s="774"/>
      <c r="SXM3" s="706"/>
      <c r="SXN3" s="774"/>
      <c r="SXO3" s="774"/>
      <c r="SXP3" s="774"/>
      <c r="SXQ3" s="774"/>
      <c r="SXR3" s="706"/>
      <c r="SXS3" s="774"/>
      <c r="SXT3" s="774"/>
      <c r="SXU3" s="774"/>
      <c r="SXV3" s="774"/>
      <c r="SXW3" s="706"/>
      <c r="SXX3" s="774"/>
      <c r="SXY3" s="774"/>
      <c r="SXZ3" s="774"/>
      <c r="SYA3" s="774"/>
      <c r="SYB3" s="706"/>
      <c r="SYC3" s="774"/>
      <c r="SYD3" s="774"/>
      <c r="SYE3" s="774"/>
      <c r="SYF3" s="774"/>
      <c r="SYG3" s="706"/>
      <c r="SYH3" s="774"/>
      <c r="SYI3" s="774"/>
      <c r="SYJ3" s="774"/>
      <c r="SYK3" s="774"/>
      <c r="SYL3" s="706"/>
      <c r="SYM3" s="774"/>
      <c r="SYN3" s="774"/>
      <c r="SYO3" s="774"/>
      <c r="SYP3" s="774"/>
      <c r="SYQ3" s="706"/>
      <c r="SYR3" s="774"/>
      <c r="SYS3" s="774"/>
      <c r="SYT3" s="774"/>
      <c r="SYU3" s="774"/>
      <c r="SYV3" s="706"/>
      <c r="SYW3" s="774"/>
      <c r="SYX3" s="774"/>
      <c r="SYY3" s="774"/>
      <c r="SYZ3" s="774"/>
      <c r="SZA3" s="706"/>
      <c r="SZB3" s="774"/>
      <c r="SZC3" s="774"/>
      <c r="SZD3" s="774"/>
      <c r="SZE3" s="774"/>
      <c r="SZF3" s="706"/>
      <c r="SZG3" s="774"/>
      <c r="SZH3" s="774"/>
      <c r="SZI3" s="774"/>
      <c r="SZJ3" s="774"/>
      <c r="SZK3" s="706"/>
      <c r="SZL3" s="774"/>
      <c r="SZM3" s="774"/>
      <c r="SZN3" s="774"/>
      <c r="SZO3" s="774"/>
      <c r="SZP3" s="706"/>
      <c r="SZQ3" s="774"/>
      <c r="SZR3" s="774"/>
      <c r="SZS3" s="774"/>
      <c r="SZT3" s="774"/>
      <c r="SZU3" s="706"/>
      <c r="SZV3" s="774"/>
      <c r="SZW3" s="774"/>
      <c r="SZX3" s="774"/>
      <c r="SZY3" s="774"/>
      <c r="SZZ3" s="706"/>
      <c r="TAA3" s="774"/>
      <c r="TAB3" s="774"/>
      <c r="TAC3" s="774"/>
      <c r="TAD3" s="774"/>
      <c r="TAE3" s="706"/>
      <c r="TAF3" s="774"/>
      <c r="TAG3" s="774"/>
      <c r="TAH3" s="774"/>
      <c r="TAI3" s="774"/>
      <c r="TAJ3" s="706"/>
      <c r="TAK3" s="774"/>
      <c r="TAL3" s="774"/>
      <c r="TAM3" s="774"/>
      <c r="TAN3" s="774"/>
      <c r="TAO3" s="706"/>
      <c r="TAP3" s="774"/>
      <c r="TAQ3" s="774"/>
      <c r="TAR3" s="774"/>
      <c r="TAS3" s="774"/>
      <c r="TAT3" s="706"/>
      <c r="TAU3" s="774"/>
      <c r="TAV3" s="774"/>
      <c r="TAW3" s="774"/>
      <c r="TAX3" s="774"/>
      <c r="TAY3" s="706"/>
      <c r="TAZ3" s="774"/>
      <c r="TBA3" s="774"/>
      <c r="TBB3" s="774"/>
      <c r="TBC3" s="774"/>
      <c r="TBD3" s="706"/>
      <c r="TBE3" s="774"/>
      <c r="TBF3" s="774"/>
      <c r="TBG3" s="774"/>
      <c r="TBH3" s="774"/>
      <c r="TBI3" s="706"/>
      <c r="TBJ3" s="774"/>
      <c r="TBK3" s="774"/>
      <c r="TBL3" s="774"/>
      <c r="TBM3" s="774"/>
      <c r="TBN3" s="706"/>
      <c r="TBO3" s="774"/>
      <c r="TBP3" s="774"/>
      <c r="TBQ3" s="774"/>
      <c r="TBR3" s="774"/>
      <c r="TBS3" s="706"/>
      <c r="TBT3" s="774"/>
      <c r="TBU3" s="774"/>
      <c r="TBV3" s="774"/>
      <c r="TBW3" s="774"/>
      <c r="TBX3" s="706"/>
      <c r="TBY3" s="774"/>
      <c r="TBZ3" s="774"/>
      <c r="TCA3" s="774"/>
      <c r="TCB3" s="774"/>
      <c r="TCC3" s="706"/>
      <c r="TCD3" s="774"/>
      <c r="TCE3" s="774"/>
      <c r="TCF3" s="774"/>
      <c r="TCG3" s="774"/>
      <c r="TCH3" s="706"/>
      <c r="TCI3" s="774"/>
      <c r="TCJ3" s="774"/>
      <c r="TCK3" s="774"/>
      <c r="TCL3" s="774"/>
      <c r="TCM3" s="706"/>
      <c r="TCN3" s="774"/>
      <c r="TCO3" s="774"/>
      <c r="TCP3" s="774"/>
      <c r="TCQ3" s="774"/>
      <c r="TCR3" s="706"/>
      <c r="TCS3" s="774"/>
      <c r="TCT3" s="774"/>
      <c r="TCU3" s="774"/>
      <c r="TCV3" s="774"/>
      <c r="TCW3" s="706"/>
      <c r="TCX3" s="774"/>
      <c r="TCY3" s="774"/>
      <c r="TCZ3" s="774"/>
      <c r="TDA3" s="774"/>
      <c r="TDB3" s="706"/>
      <c r="TDC3" s="774"/>
      <c r="TDD3" s="774"/>
      <c r="TDE3" s="774"/>
      <c r="TDF3" s="774"/>
      <c r="TDG3" s="706"/>
      <c r="TDH3" s="774"/>
      <c r="TDI3" s="774"/>
      <c r="TDJ3" s="774"/>
      <c r="TDK3" s="774"/>
      <c r="TDL3" s="706"/>
      <c r="TDM3" s="774"/>
      <c r="TDN3" s="774"/>
      <c r="TDO3" s="774"/>
      <c r="TDP3" s="774"/>
      <c r="TDQ3" s="706"/>
      <c r="TDR3" s="774"/>
      <c r="TDS3" s="774"/>
      <c r="TDT3" s="774"/>
      <c r="TDU3" s="774"/>
      <c r="TDV3" s="706"/>
      <c r="TDW3" s="774"/>
      <c r="TDX3" s="774"/>
      <c r="TDY3" s="774"/>
      <c r="TDZ3" s="774"/>
      <c r="TEA3" s="706"/>
      <c r="TEB3" s="774"/>
      <c r="TEC3" s="774"/>
      <c r="TED3" s="774"/>
      <c r="TEE3" s="774"/>
      <c r="TEF3" s="706"/>
      <c r="TEG3" s="774"/>
      <c r="TEH3" s="774"/>
      <c r="TEI3" s="774"/>
      <c r="TEJ3" s="774"/>
      <c r="TEK3" s="706"/>
      <c r="TEL3" s="774"/>
      <c r="TEM3" s="774"/>
      <c r="TEN3" s="774"/>
      <c r="TEO3" s="774"/>
      <c r="TEP3" s="706"/>
      <c r="TEQ3" s="774"/>
      <c r="TER3" s="774"/>
      <c r="TES3" s="774"/>
      <c r="TET3" s="774"/>
      <c r="TEU3" s="706"/>
      <c r="TEV3" s="774"/>
      <c r="TEW3" s="774"/>
      <c r="TEX3" s="774"/>
      <c r="TEY3" s="774"/>
      <c r="TEZ3" s="706"/>
      <c r="TFA3" s="774"/>
      <c r="TFB3" s="774"/>
      <c r="TFC3" s="774"/>
      <c r="TFD3" s="774"/>
      <c r="TFE3" s="706"/>
      <c r="TFF3" s="774"/>
      <c r="TFG3" s="774"/>
      <c r="TFH3" s="774"/>
      <c r="TFI3" s="774"/>
      <c r="TFJ3" s="706"/>
      <c r="TFK3" s="774"/>
      <c r="TFL3" s="774"/>
      <c r="TFM3" s="774"/>
      <c r="TFN3" s="774"/>
      <c r="TFO3" s="706"/>
      <c r="TFP3" s="774"/>
      <c r="TFQ3" s="774"/>
      <c r="TFR3" s="774"/>
      <c r="TFS3" s="774"/>
      <c r="TFT3" s="706"/>
      <c r="TFU3" s="774"/>
      <c r="TFV3" s="774"/>
      <c r="TFW3" s="774"/>
      <c r="TFX3" s="774"/>
      <c r="TFY3" s="706"/>
      <c r="TFZ3" s="774"/>
      <c r="TGA3" s="774"/>
      <c r="TGB3" s="774"/>
      <c r="TGC3" s="774"/>
      <c r="TGD3" s="706"/>
      <c r="TGE3" s="774"/>
      <c r="TGF3" s="774"/>
      <c r="TGG3" s="774"/>
      <c r="TGH3" s="774"/>
      <c r="TGI3" s="706"/>
      <c r="TGJ3" s="774"/>
      <c r="TGK3" s="774"/>
      <c r="TGL3" s="774"/>
      <c r="TGM3" s="774"/>
      <c r="TGN3" s="706"/>
      <c r="TGO3" s="774"/>
      <c r="TGP3" s="774"/>
      <c r="TGQ3" s="774"/>
      <c r="TGR3" s="774"/>
      <c r="TGS3" s="706"/>
      <c r="TGT3" s="774"/>
      <c r="TGU3" s="774"/>
      <c r="TGV3" s="774"/>
      <c r="TGW3" s="774"/>
      <c r="TGX3" s="706"/>
      <c r="TGY3" s="774"/>
      <c r="TGZ3" s="774"/>
      <c r="THA3" s="774"/>
      <c r="THB3" s="774"/>
      <c r="THC3" s="706"/>
      <c r="THD3" s="774"/>
      <c r="THE3" s="774"/>
      <c r="THF3" s="774"/>
      <c r="THG3" s="774"/>
      <c r="THH3" s="706"/>
      <c r="THI3" s="774"/>
      <c r="THJ3" s="774"/>
      <c r="THK3" s="774"/>
      <c r="THL3" s="774"/>
      <c r="THM3" s="706"/>
      <c r="THN3" s="774"/>
      <c r="THO3" s="774"/>
      <c r="THP3" s="774"/>
      <c r="THQ3" s="774"/>
      <c r="THR3" s="706"/>
      <c r="THS3" s="774"/>
      <c r="THT3" s="774"/>
      <c r="THU3" s="774"/>
      <c r="THV3" s="774"/>
      <c r="THW3" s="706"/>
      <c r="THX3" s="774"/>
      <c r="THY3" s="774"/>
      <c r="THZ3" s="774"/>
      <c r="TIA3" s="774"/>
      <c r="TIB3" s="706"/>
      <c r="TIC3" s="774"/>
      <c r="TID3" s="774"/>
      <c r="TIE3" s="774"/>
      <c r="TIF3" s="774"/>
      <c r="TIG3" s="706"/>
      <c r="TIH3" s="774"/>
      <c r="TII3" s="774"/>
      <c r="TIJ3" s="774"/>
      <c r="TIK3" s="774"/>
      <c r="TIL3" s="706"/>
      <c r="TIM3" s="774"/>
      <c r="TIN3" s="774"/>
      <c r="TIO3" s="774"/>
      <c r="TIP3" s="774"/>
      <c r="TIQ3" s="706"/>
      <c r="TIR3" s="774"/>
      <c r="TIS3" s="774"/>
      <c r="TIT3" s="774"/>
      <c r="TIU3" s="774"/>
      <c r="TIV3" s="706"/>
      <c r="TIW3" s="774"/>
      <c r="TIX3" s="774"/>
      <c r="TIY3" s="774"/>
      <c r="TIZ3" s="774"/>
      <c r="TJA3" s="706"/>
      <c r="TJB3" s="774"/>
      <c r="TJC3" s="774"/>
      <c r="TJD3" s="774"/>
      <c r="TJE3" s="774"/>
      <c r="TJF3" s="706"/>
      <c r="TJG3" s="774"/>
      <c r="TJH3" s="774"/>
      <c r="TJI3" s="774"/>
      <c r="TJJ3" s="774"/>
      <c r="TJK3" s="706"/>
      <c r="TJL3" s="774"/>
      <c r="TJM3" s="774"/>
      <c r="TJN3" s="774"/>
      <c r="TJO3" s="774"/>
      <c r="TJP3" s="706"/>
      <c r="TJQ3" s="774"/>
      <c r="TJR3" s="774"/>
      <c r="TJS3" s="774"/>
      <c r="TJT3" s="774"/>
      <c r="TJU3" s="706"/>
      <c r="TJV3" s="774"/>
      <c r="TJW3" s="774"/>
      <c r="TJX3" s="774"/>
      <c r="TJY3" s="774"/>
      <c r="TJZ3" s="706"/>
      <c r="TKA3" s="774"/>
      <c r="TKB3" s="774"/>
      <c r="TKC3" s="774"/>
      <c r="TKD3" s="774"/>
      <c r="TKE3" s="706"/>
      <c r="TKF3" s="774"/>
      <c r="TKG3" s="774"/>
      <c r="TKH3" s="774"/>
      <c r="TKI3" s="774"/>
      <c r="TKJ3" s="706"/>
      <c r="TKK3" s="774"/>
      <c r="TKL3" s="774"/>
      <c r="TKM3" s="774"/>
      <c r="TKN3" s="774"/>
      <c r="TKO3" s="706"/>
      <c r="TKP3" s="774"/>
      <c r="TKQ3" s="774"/>
      <c r="TKR3" s="774"/>
      <c r="TKS3" s="774"/>
      <c r="TKT3" s="706"/>
      <c r="TKU3" s="774"/>
      <c r="TKV3" s="774"/>
      <c r="TKW3" s="774"/>
      <c r="TKX3" s="774"/>
      <c r="TKY3" s="706"/>
      <c r="TKZ3" s="774"/>
      <c r="TLA3" s="774"/>
      <c r="TLB3" s="774"/>
      <c r="TLC3" s="774"/>
      <c r="TLD3" s="706"/>
      <c r="TLE3" s="774"/>
      <c r="TLF3" s="774"/>
      <c r="TLG3" s="774"/>
      <c r="TLH3" s="774"/>
      <c r="TLI3" s="706"/>
      <c r="TLJ3" s="774"/>
      <c r="TLK3" s="774"/>
      <c r="TLL3" s="774"/>
      <c r="TLM3" s="774"/>
      <c r="TLN3" s="706"/>
      <c r="TLO3" s="774"/>
      <c r="TLP3" s="774"/>
      <c r="TLQ3" s="774"/>
      <c r="TLR3" s="774"/>
      <c r="TLS3" s="706"/>
      <c r="TLT3" s="774"/>
      <c r="TLU3" s="774"/>
      <c r="TLV3" s="774"/>
      <c r="TLW3" s="774"/>
      <c r="TLX3" s="706"/>
      <c r="TLY3" s="774"/>
      <c r="TLZ3" s="774"/>
      <c r="TMA3" s="774"/>
      <c r="TMB3" s="774"/>
      <c r="TMC3" s="706"/>
      <c r="TMD3" s="774"/>
      <c r="TME3" s="774"/>
      <c r="TMF3" s="774"/>
      <c r="TMG3" s="774"/>
      <c r="TMH3" s="706"/>
      <c r="TMI3" s="774"/>
      <c r="TMJ3" s="774"/>
      <c r="TMK3" s="774"/>
      <c r="TML3" s="774"/>
      <c r="TMM3" s="706"/>
      <c r="TMN3" s="774"/>
      <c r="TMO3" s="774"/>
      <c r="TMP3" s="774"/>
      <c r="TMQ3" s="774"/>
      <c r="TMR3" s="706"/>
      <c r="TMS3" s="774"/>
      <c r="TMT3" s="774"/>
      <c r="TMU3" s="774"/>
      <c r="TMV3" s="774"/>
      <c r="TMW3" s="706"/>
      <c r="TMX3" s="774"/>
      <c r="TMY3" s="774"/>
      <c r="TMZ3" s="774"/>
      <c r="TNA3" s="774"/>
      <c r="TNB3" s="706"/>
      <c r="TNC3" s="774"/>
      <c r="TND3" s="774"/>
      <c r="TNE3" s="774"/>
      <c r="TNF3" s="774"/>
      <c r="TNG3" s="706"/>
      <c r="TNH3" s="774"/>
      <c r="TNI3" s="774"/>
      <c r="TNJ3" s="774"/>
      <c r="TNK3" s="774"/>
      <c r="TNL3" s="706"/>
      <c r="TNM3" s="774"/>
      <c r="TNN3" s="774"/>
      <c r="TNO3" s="774"/>
      <c r="TNP3" s="774"/>
      <c r="TNQ3" s="706"/>
      <c r="TNR3" s="774"/>
      <c r="TNS3" s="774"/>
      <c r="TNT3" s="774"/>
      <c r="TNU3" s="774"/>
      <c r="TNV3" s="706"/>
      <c r="TNW3" s="774"/>
      <c r="TNX3" s="774"/>
      <c r="TNY3" s="774"/>
      <c r="TNZ3" s="774"/>
      <c r="TOA3" s="706"/>
      <c r="TOB3" s="774"/>
      <c r="TOC3" s="774"/>
      <c r="TOD3" s="774"/>
      <c r="TOE3" s="774"/>
      <c r="TOF3" s="706"/>
      <c r="TOG3" s="774"/>
      <c r="TOH3" s="774"/>
      <c r="TOI3" s="774"/>
      <c r="TOJ3" s="774"/>
      <c r="TOK3" s="706"/>
      <c r="TOL3" s="774"/>
      <c r="TOM3" s="774"/>
      <c r="TON3" s="774"/>
      <c r="TOO3" s="774"/>
      <c r="TOP3" s="706"/>
      <c r="TOQ3" s="774"/>
      <c r="TOR3" s="774"/>
      <c r="TOS3" s="774"/>
      <c r="TOT3" s="774"/>
      <c r="TOU3" s="706"/>
      <c r="TOV3" s="774"/>
      <c r="TOW3" s="774"/>
      <c r="TOX3" s="774"/>
      <c r="TOY3" s="774"/>
      <c r="TOZ3" s="706"/>
      <c r="TPA3" s="774"/>
      <c r="TPB3" s="774"/>
      <c r="TPC3" s="774"/>
      <c r="TPD3" s="774"/>
      <c r="TPE3" s="706"/>
      <c r="TPF3" s="774"/>
      <c r="TPG3" s="774"/>
      <c r="TPH3" s="774"/>
      <c r="TPI3" s="774"/>
      <c r="TPJ3" s="706"/>
      <c r="TPK3" s="774"/>
      <c r="TPL3" s="774"/>
      <c r="TPM3" s="774"/>
      <c r="TPN3" s="774"/>
      <c r="TPO3" s="706"/>
      <c r="TPP3" s="774"/>
      <c r="TPQ3" s="774"/>
      <c r="TPR3" s="774"/>
      <c r="TPS3" s="774"/>
      <c r="TPT3" s="706"/>
      <c r="TPU3" s="774"/>
      <c r="TPV3" s="774"/>
      <c r="TPW3" s="774"/>
      <c r="TPX3" s="774"/>
      <c r="TPY3" s="706"/>
      <c r="TPZ3" s="774"/>
      <c r="TQA3" s="774"/>
      <c r="TQB3" s="774"/>
      <c r="TQC3" s="774"/>
      <c r="TQD3" s="706"/>
      <c r="TQE3" s="774"/>
      <c r="TQF3" s="774"/>
      <c r="TQG3" s="774"/>
      <c r="TQH3" s="774"/>
      <c r="TQI3" s="706"/>
      <c r="TQJ3" s="774"/>
      <c r="TQK3" s="774"/>
      <c r="TQL3" s="774"/>
      <c r="TQM3" s="774"/>
      <c r="TQN3" s="706"/>
      <c r="TQO3" s="774"/>
      <c r="TQP3" s="774"/>
      <c r="TQQ3" s="774"/>
      <c r="TQR3" s="774"/>
      <c r="TQS3" s="706"/>
      <c r="TQT3" s="774"/>
      <c r="TQU3" s="774"/>
      <c r="TQV3" s="774"/>
      <c r="TQW3" s="774"/>
      <c r="TQX3" s="706"/>
      <c r="TQY3" s="774"/>
      <c r="TQZ3" s="774"/>
      <c r="TRA3" s="774"/>
      <c r="TRB3" s="774"/>
      <c r="TRC3" s="706"/>
      <c r="TRD3" s="774"/>
      <c r="TRE3" s="774"/>
      <c r="TRF3" s="774"/>
      <c r="TRG3" s="774"/>
      <c r="TRH3" s="706"/>
      <c r="TRI3" s="774"/>
      <c r="TRJ3" s="774"/>
      <c r="TRK3" s="774"/>
      <c r="TRL3" s="774"/>
      <c r="TRM3" s="706"/>
      <c r="TRN3" s="774"/>
      <c r="TRO3" s="774"/>
      <c r="TRP3" s="774"/>
      <c r="TRQ3" s="774"/>
      <c r="TRR3" s="706"/>
      <c r="TRS3" s="774"/>
      <c r="TRT3" s="774"/>
      <c r="TRU3" s="774"/>
      <c r="TRV3" s="774"/>
      <c r="TRW3" s="706"/>
      <c r="TRX3" s="774"/>
      <c r="TRY3" s="774"/>
      <c r="TRZ3" s="774"/>
      <c r="TSA3" s="774"/>
      <c r="TSB3" s="706"/>
      <c r="TSC3" s="774"/>
      <c r="TSD3" s="774"/>
      <c r="TSE3" s="774"/>
      <c r="TSF3" s="774"/>
      <c r="TSG3" s="706"/>
      <c r="TSH3" s="774"/>
      <c r="TSI3" s="774"/>
      <c r="TSJ3" s="774"/>
      <c r="TSK3" s="774"/>
      <c r="TSL3" s="706"/>
      <c r="TSM3" s="774"/>
      <c r="TSN3" s="774"/>
      <c r="TSO3" s="774"/>
      <c r="TSP3" s="774"/>
      <c r="TSQ3" s="706"/>
      <c r="TSR3" s="774"/>
      <c r="TSS3" s="774"/>
      <c r="TST3" s="774"/>
      <c r="TSU3" s="774"/>
      <c r="TSV3" s="706"/>
      <c r="TSW3" s="774"/>
      <c r="TSX3" s="774"/>
      <c r="TSY3" s="774"/>
      <c r="TSZ3" s="774"/>
      <c r="TTA3" s="706"/>
      <c r="TTB3" s="774"/>
      <c r="TTC3" s="774"/>
      <c r="TTD3" s="774"/>
      <c r="TTE3" s="774"/>
      <c r="TTF3" s="706"/>
      <c r="TTG3" s="774"/>
      <c r="TTH3" s="774"/>
      <c r="TTI3" s="774"/>
      <c r="TTJ3" s="774"/>
      <c r="TTK3" s="706"/>
      <c r="TTL3" s="774"/>
      <c r="TTM3" s="774"/>
      <c r="TTN3" s="774"/>
      <c r="TTO3" s="774"/>
      <c r="TTP3" s="706"/>
      <c r="TTQ3" s="774"/>
      <c r="TTR3" s="774"/>
      <c r="TTS3" s="774"/>
      <c r="TTT3" s="774"/>
      <c r="TTU3" s="706"/>
      <c r="TTV3" s="774"/>
      <c r="TTW3" s="774"/>
      <c r="TTX3" s="774"/>
      <c r="TTY3" s="774"/>
      <c r="TTZ3" s="706"/>
      <c r="TUA3" s="774"/>
      <c r="TUB3" s="774"/>
      <c r="TUC3" s="774"/>
      <c r="TUD3" s="774"/>
      <c r="TUE3" s="706"/>
      <c r="TUF3" s="774"/>
      <c r="TUG3" s="774"/>
      <c r="TUH3" s="774"/>
      <c r="TUI3" s="774"/>
      <c r="TUJ3" s="706"/>
      <c r="TUK3" s="774"/>
      <c r="TUL3" s="774"/>
      <c r="TUM3" s="774"/>
      <c r="TUN3" s="774"/>
      <c r="TUO3" s="706"/>
      <c r="TUP3" s="774"/>
      <c r="TUQ3" s="774"/>
      <c r="TUR3" s="774"/>
      <c r="TUS3" s="774"/>
      <c r="TUT3" s="706"/>
      <c r="TUU3" s="774"/>
      <c r="TUV3" s="774"/>
      <c r="TUW3" s="774"/>
      <c r="TUX3" s="774"/>
      <c r="TUY3" s="706"/>
      <c r="TUZ3" s="774"/>
      <c r="TVA3" s="774"/>
      <c r="TVB3" s="774"/>
      <c r="TVC3" s="774"/>
      <c r="TVD3" s="706"/>
      <c r="TVE3" s="774"/>
      <c r="TVF3" s="774"/>
      <c r="TVG3" s="774"/>
      <c r="TVH3" s="774"/>
      <c r="TVI3" s="706"/>
      <c r="TVJ3" s="774"/>
      <c r="TVK3" s="774"/>
      <c r="TVL3" s="774"/>
      <c r="TVM3" s="774"/>
      <c r="TVN3" s="706"/>
      <c r="TVO3" s="774"/>
      <c r="TVP3" s="774"/>
      <c r="TVQ3" s="774"/>
      <c r="TVR3" s="774"/>
      <c r="TVS3" s="706"/>
      <c r="TVT3" s="774"/>
      <c r="TVU3" s="774"/>
      <c r="TVV3" s="774"/>
      <c r="TVW3" s="774"/>
      <c r="TVX3" s="706"/>
      <c r="TVY3" s="774"/>
      <c r="TVZ3" s="774"/>
      <c r="TWA3" s="774"/>
      <c r="TWB3" s="774"/>
      <c r="TWC3" s="706"/>
      <c r="TWD3" s="774"/>
      <c r="TWE3" s="774"/>
      <c r="TWF3" s="774"/>
      <c r="TWG3" s="774"/>
      <c r="TWH3" s="706"/>
      <c r="TWI3" s="774"/>
      <c r="TWJ3" s="774"/>
      <c r="TWK3" s="774"/>
      <c r="TWL3" s="774"/>
      <c r="TWM3" s="706"/>
      <c r="TWN3" s="774"/>
      <c r="TWO3" s="774"/>
      <c r="TWP3" s="774"/>
      <c r="TWQ3" s="774"/>
      <c r="TWR3" s="706"/>
      <c r="TWS3" s="774"/>
      <c r="TWT3" s="774"/>
      <c r="TWU3" s="774"/>
      <c r="TWV3" s="774"/>
      <c r="TWW3" s="706"/>
      <c r="TWX3" s="774"/>
      <c r="TWY3" s="774"/>
      <c r="TWZ3" s="774"/>
      <c r="TXA3" s="774"/>
      <c r="TXB3" s="706"/>
      <c r="TXC3" s="774"/>
      <c r="TXD3" s="774"/>
      <c r="TXE3" s="774"/>
      <c r="TXF3" s="774"/>
      <c r="TXG3" s="706"/>
      <c r="TXH3" s="774"/>
      <c r="TXI3" s="774"/>
      <c r="TXJ3" s="774"/>
      <c r="TXK3" s="774"/>
      <c r="TXL3" s="706"/>
      <c r="TXM3" s="774"/>
      <c r="TXN3" s="774"/>
      <c r="TXO3" s="774"/>
      <c r="TXP3" s="774"/>
      <c r="TXQ3" s="706"/>
      <c r="TXR3" s="774"/>
      <c r="TXS3" s="774"/>
      <c r="TXT3" s="774"/>
      <c r="TXU3" s="774"/>
      <c r="TXV3" s="706"/>
      <c r="TXW3" s="774"/>
      <c r="TXX3" s="774"/>
      <c r="TXY3" s="774"/>
      <c r="TXZ3" s="774"/>
      <c r="TYA3" s="706"/>
      <c r="TYB3" s="774"/>
      <c r="TYC3" s="774"/>
      <c r="TYD3" s="774"/>
      <c r="TYE3" s="774"/>
      <c r="TYF3" s="706"/>
      <c r="TYG3" s="774"/>
      <c r="TYH3" s="774"/>
      <c r="TYI3" s="774"/>
      <c r="TYJ3" s="774"/>
      <c r="TYK3" s="706"/>
      <c r="TYL3" s="774"/>
      <c r="TYM3" s="774"/>
      <c r="TYN3" s="774"/>
      <c r="TYO3" s="774"/>
      <c r="TYP3" s="706"/>
      <c r="TYQ3" s="774"/>
      <c r="TYR3" s="774"/>
      <c r="TYS3" s="774"/>
      <c r="TYT3" s="774"/>
      <c r="TYU3" s="706"/>
      <c r="TYV3" s="774"/>
      <c r="TYW3" s="774"/>
      <c r="TYX3" s="774"/>
      <c r="TYY3" s="774"/>
      <c r="TYZ3" s="706"/>
      <c r="TZA3" s="774"/>
      <c r="TZB3" s="774"/>
      <c r="TZC3" s="774"/>
      <c r="TZD3" s="774"/>
      <c r="TZE3" s="706"/>
      <c r="TZF3" s="774"/>
      <c r="TZG3" s="774"/>
      <c r="TZH3" s="774"/>
      <c r="TZI3" s="774"/>
      <c r="TZJ3" s="706"/>
      <c r="TZK3" s="774"/>
      <c r="TZL3" s="774"/>
      <c r="TZM3" s="774"/>
      <c r="TZN3" s="774"/>
      <c r="TZO3" s="706"/>
      <c r="TZP3" s="774"/>
      <c r="TZQ3" s="774"/>
      <c r="TZR3" s="774"/>
      <c r="TZS3" s="774"/>
      <c r="TZT3" s="706"/>
      <c r="TZU3" s="774"/>
      <c r="TZV3" s="774"/>
      <c r="TZW3" s="774"/>
      <c r="TZX3" s="774"/>
      <c r="TZY3" s="706"/>
      <c r="TZZ3" s="774"/>
      <c r="UAA3" s="774"/>
      <c r="UAB3" s="774"/>
      <c r="UAC3" s="774"/>
      <c r="UAD3" s="706"/>
      <c r="UAE3" s="774"/>
      <c r="UAF3" s="774"/>
      <c r="UAG3" s="774"/>
      <c r="UAH3" s="774"/>
      <c r="UAI3" s="706"/>
      <c r="UAJ3" s="774"/>
      <c r="UAK3" s="774"/>
      <c r="UAL3" s="774"/>
      <c r="UAM3" s="774"/>
      <c r="UAN3" s="706"/>
      <c r="UAO3" s="774"/>
      <c r="UAP3" s="774"/>
      <c r="UAQ3" s="774"/>
      <c r="UAR3" s="774"/>
      <c r="UAS3" s="706"/>
      <c r="UAT3" s="774"/>
      <c r="UAU3" s="774"/>
      <c r="UAV3" s="774"/>
      <c r="UAW3" s="774"/>
      <c r="UAX3" s="706"/>
      <c r="UAY3" s="774"/>
      <c r="UAZ3" s="774"/>
      <c r="UBA3" s="774"/>
      <c r="UBB3" s="774"/>
      <c r="UBC3" s="706"/>
      <c r="UBD3" s="774"/>
      <c r="UBE3" s="774"/>
      <c r="UBF3" s="774"/>
      <c r="UBG3" s="774"/>
      <c r="UBH3" s="706"/>
      <c r="UBI3" s="774"/>
      <c r="UBJ3" s="774"/>
      <c r="UBK3" s="774"/>
      <c r="UBL3" s="774"/>
      <c r="UBM3" s="706"/>
      <c r="UBN3" s="774"/>
      <c r="UBO3" s="774"/>
      <c r="UBP3" s="774"/>
      <c r="UBQ3" s="774"/>
      <c r="UBR3" s="706"/>
      <c r="UBS3" s="774"/>
      <c r="UBT3" s="774"/>
      <c r="UBU3" s="774"/>
      <c r="UBV3" s="774"/>
      <c r="UBW3" s="706"/>
      <c r="UBX3" s="774"/>
      <c r="UBY3" s="774"/>
      <c r="UBZ3" s="774"/>
      <c r="UCA3" s="774"/>
      <c r="UCB3" s="706"/>
      <c r="UCC3" s="774"/>
      <c r="UCD3" s="774"/>
      <c r="UCE3" s="774"/>
      <c r="UCF3" s="774"/>
      <c r="UCG3" s="706"/>
      <c r="UCH3" s="774"/>
      <c r="UCI3" s="774"/>
      <c r="UCJ3" s="774"/>
      <c r="UCK3" s="774"/>
      <c r="UCL3" s="706"/>
      <c r="UCM3" s="774"/>
      <c r="UCN3" s="774"/>
      <c r="UCO3" s="774"/>
      <c r="UCP3" s="774"/>
      <c r="UCQ3" s="706"/>
      <c r="UCR3" s="774"/>
      <c r="UCS3" s="774"/>
      <c r="UCT3" s="774"/>
      <c r="UCU3" s="774"/>
      <c r="UCV3" s="706"/>
      <c r="UCW3" s="774"/>
      <c r="UCX3" s="774"/>
      <c r="UCY3" s="774"/>
      <c r="UCZ3" s="774"/>
      <c r="UDA3" s="706"/>
      <c r="UDB3" s="774"/>
      <c r="UDC3" s="774"/>
      <c r="UDD3" s="774"/>
      <c r="UDE3" s="774"/>
      <c r="UDF3" s="706"/>
      <c r="UDG3" s="774"/>
      <c r="UDH3" s="774"/>
      <c r="UDI3" s="774"/>
      <c r="UDJ3" s="774"/>
      <c r="UDK3" s="706"/>
      <c r="UDL3" s="774"/>
      <c r="UDM3" s="774"/>
      <c r="UDN3" s="774"/>
      <c r="UDO3" s="774"/>
      <c r="UDP3" s="706"/>
      <c r="UDQ3" s="774"/>
      <c r="UDR3" s="774"/>
      <c r="UDS3" s="774"/>
      <c r="UDT3" s="774"/>
      <c r="UDU3" s="706"/>
      <c r="UDV3" s="774"/>
      <c r="UDW3" s="774"/>
      <c r="UDX3" s="774"/>
      <c r="UDY3" s="774"/>
      <c r="UDZ3" s="706"/>
      <c r="UEA3" s="774"/>
      <c r="UEB3" s="774"/>
      <c r="UEC3" s="774"/>
      <c r="UED3" s="774"/>
      <c r="UEE3" s="706"/>
      <c r="UEF3" s="774"/>
      <c r="UEG3" s="774"/>
      <c r="UEH3" s="774"/>
      <c r="UEI3" s="774"/>
      <c r="UEJ3" s="706"/>
      <c r="UEK3" s="774"/>
      <c r="UEL3" s="774"/>
      <c r="UEM3" s="774"/>
      <c r="UEN3" s="774"/>
      <c r="UEO3" s="706"/>
      <c r="UEP3" s="774"/>
      <c r="UEQ3" s="774"/>
      <c r="UER3" s="774"/>
      <c r="UES3" s="774"/>
      <c r="UET3" s="706"/>
      <c r="UEU3" s="774"/>
      <c r="UEV3" s="774"/>
      <c r="UEW3" s="774"/>
      <c r="UEX3" s="774"/>
      <c r="UEY3" s="706"/>
      <c r="UEZ3" s="774"/>
      <c r="UFA3" s="774"/>
      <c r="UFB3" s="774"/>
      <c r="UFC3" s="774"/>
      <c r="UFD3" s="706"/>
      <c r="UFE3" s="774"/>
      <c r="UFF3" s="774"/>
      <c r="UFG3" s="774"/>
      <c r="UFH3" s="774"/>
      <c r="UFI3" s="706"/>
      <c r="UFJ3" s="774"/>
      <c r="UFK3" s="774"/>
      <c r="UFL3" s="774"/>
      <c r="UFM3" s="774"/>
      <c r="UFN3" s="706"/>
      <c r="UFO3" s="774"/>
      <c r="UFP3" s="774"/>
      <c r="UFQ3" s="774"/>
      <c r="UFR3" s="774"/>
      <c r="UFS3" s="706"/>
      <c r="UFT3" s="774"/>
      <c r="UFU3" s="774"/>
      <c r="UFV3" s="774"/>
      <c r="UFW3" s="774"/>
      <c r="UFX3" s="706"/>
      <c r="UFY3" s="774"/>
      <c r="UFZ3" s="774"/>
      <c r="UGA3" s="774"/>
      <c r="UGB3" s="774"/>
      <c r="UGC3" s="706"/>
      <c r="UGD3" s="774"/>
      <c r="UGE3" s="774"/>
      <c r="UGF3" s="774"/>
      <c r="UGG3" s="774"/>
      <c r="UGH3" s="706"/>
      <c r="UGI3" s="774"/>
      <c r="UGJ3" s="774"/>
      <c r="UGK3" s="774"/>
      <c r="UGL3" s="774"/>
      <c r="UGM3" s="706"/>
      <c r="UGN3" s="774"/>
      <c r="UGO3" s="774"/>
      <c r="UGP3" s="774"/>
      <c r="UGQ3" s="774"/>
      <c r="UGR3" s="706"/>
      <c r="UGS3" s="774"/>
      <c r="UGT3" s="774"/>
      <c r="UGU3" s="774"/>
      <c r="UGV3" s="774"/>
      <c r="UGW3" s="706"/>
      <c r="UGX3" s="774"/>
      <c r="UGY3" s="774"/>
      <c r="UGZ3" s="774"/>
      <c r="UHA3" s="774"/>
      <c r="UHB3" s="706"/>
      <c r="UHC3" s="774"/>
      <c r="UHD3" s="774"/>
      <c r="UHE3" s="774"/>
      <c r="UHF3" s="774"/>
      <c r="UHG3" s="706"/>
      <c r="UHH3" s="774"/>
      <c r="UHI3" s="774"/>
      <c r="UHJ3" s="774"/>
      <c r="UHK3" s="774"/>
      <c r="UHL3" s="706"/>
      <c r="UHM3" s="774"/>
      <c r="UHN3" s="774"/>
      <c r="UHO3" s="774"/>
      <c r="UHP3" s="774"/>
      <c r="UHQ3" s="706"/>
      <c r="UHR3" s="774"/>
      <c r="UHS3" s="774"/>
      <c r="UHT3" s="774"/>
      <c r="UHU3" s="774"/>
      <c r="UHV3" s="706"/>
      <c r="UHW3" s="774"/>
      <c r="UHX3" s="774"/>
      <c r="UHY3" s="774"/>
      <c r="UHZ3" s="774"/>
      <c r="UIA3" s="706"/>
      <c r="UIB3" s="774"/>
      <c r="UIC3" s="774"/>
      <c r="UID3" s="774"/>
      <c r="UIE3" s="774"/>
      <c r="UIF3" s="706"/>
      <c r="UIG3" s="774"/>
      <c r="UIH3" s="774"/>
      <c r="UII3" s="774"/>
      <c r="UIJ3" s="774"/>
      <c r="UIK3" s="706"/>
      <c r="UIL3" s="774"/>
      <c r="UIM3" s="774"/>
      <c r="UIN3" s="774"/>
      <c r="UIO3" s="774"/>
      <c r="UIP3" s="706"/>
      <c r="UIQ3" s="774"/>
      <c r="UIR3" s="774"/>
      <c r="UIS3" s="774"/>
      <c r="UIT3" s="774"/>
      <c r="UIU3" s="706"/>
      <c r="UIV3" s="774"/>
      <c r="UIW3" s="774"/>
      <c r="UIX3" s="774"/>
      <c r="UIY3" s="774"/>
      <c r="UIZ3" s="706"/>
      <c r="UJA3" s="774"/>
      <c r="UJB3" s="774"/>
      <c r="UJC3" s="774"/>
      <c r="UJD3" s="774"/>
      <c r="UJE3" s="706"/>
      <c r="UJF3" s="774"/>
      <c r="UJG3" s="774"/>
      <c r="UJH3" s="774"/>
      <c r="UJI3" s="774"/>
      <c r="UJJ3" s="706"/>
      <c r="UJK3" s="774"/>
      <c r="UJL3" s="774"/>
      <c r="UJM3" s="774"/>
      <c r="UJN3" s="774"/>
      <c r="UJO3" s="706"/>
      <c r="UJP3" s="774"/>
      <c r="UJQ3" s="774"/>
      <c r="UJR3" s="774"/>
      <c r="UJS3" s="774"/>
      <c r="UJT3" s="706"/>
      <c r="UJU3" s="774"/>
      <c r="UJV3" s="774"/>
      <c r="UJW3" s="774"/>
      <c r="UJX3" s="774"/>
      <c r="UJY3" s="706"/>
      <c r="UJZ3" s="774"/>
      <c r="UKA3" s="774"/>
      <c r="UKB3" s="774"/>
      <c r="UKC3" s="774"/>
      <c r="UKD3" s="706"/>
      <c r="UKE3" s="774"/>
      <c r="UKF3" s="774"/>
      <c r="UKG3" s="774"/>
      <c r="UKH3" s="774"/>
      <c r="UKI3" s="706"/>
      <c r="UKJ3" s="774"/>
      <c r="UKK3" s="774"/>
      <c r="UKL3" s="774"/>
      <c r="UKM3" s="774"/>
      <c r="UKN3" s="706"/>
      <c r="UKO3" s="774"/>
      <c r="UKP3" s="774"/>
      <c r="UKQ3" s="774"/>
      <c r="UKR3" s="774"/>
      <c r="UKS3" s="706"/>
      <c r="UKT3" s="774"/>
      <c r="UKU3" s="774"/>
      <c r="UKV3" s="774"/>
      <c r="UKW3" s="774"/>
      <c r="UKX3" s="706"/>
      <c r="UKY3" s="774"/>
      <c r="UKZ3" s="774"/>
      <c r="ULA3" s="774"/>
      <c r="ULB3" s="774"/>
      <c r="ULC3" s="706"/>
      <c r="ULD3" s="774"/>
      <c r="ULE3" s="774"/>
      <c r="ULF3" s="774"/>
      <c r="ULG3" s="774"/>
      <c r="ULH3" s="706"/>
      <c r="ULI3" s="774"/>
      <c r="ULJ3" s="774"/>
      <c r="ULK3" s="774"/>
      <c r="ULL3" s="774"/>
      <c r="ULM3" s="706"/>
      <c r="ULN3" s="774"/>
      <c r="ULO3" s="774"/>
      <c r="ULP3" s="774"/>
      <c r="ULQ3" s="774"/>
      <c r="ULR3" s="706"/>
      <c r="ULS3" s="774"/>
      <c r="ULT3" s="774"/>
      <c r="ULU3" s="774"/>
      <c r="ULV3" s="774"/>
      <c r="ULW3" s="706"/>
      <c r="ULX3" s="774"/>
      <c r="ULY3" s="774"/>
      <c r="ULZ3" s="774"/>
      <c r="UMA3" s="774"/>
      <c r="UMB3" s="706"/>
      <c r="UMC3" s="774"/>
      <c r="UMD3" s="774"/>
      <c r="UME3" s="774"/>
      <c r="UMF3" s="774"/>
      <c r="UMG3" s="706"/>
      <c r="UMH3" s="774"/>
      <c r="UMI3" s="774"/>
      <c r="UMJ3" s="774"/>
      <c r="UMK3" s="774"/>
      <c r="UML3" s="706"/>
      <c r="UMM3" s="774"/>
      <c r="UMN3" s="774"/>
      <c r="UMO3" s="774"/>
      <c r="UMP3" s="774"/>
      <c r="UMQ3" s="706"/>
      <c r="UMR3" s="774"/>
      <c r="UMS3" s="774"/>
      <c r="UMT3" s="774"/>
      <c r="UMU3" s="774"/>
      <c r="UMV3" s="706"/>
      <c r="UMW3" s="774"/>
      <c r="UMX3" s="774"/>
      <c r="UMY3" s="774"/>
      <c r="UMZ3" s="774"/>
      <c r="UNA3" s="706"/>
      <c r="UNB3" s="774"/>
      <c r="UNC3" s="774"/>
      <c r="UND3" s="774"/>
      <c r="UNE3" s="774"/>
      <c r="UNF3" s="706"/>
      <c r="UNG3" s="774"/>
      <c r="UNH3" s="774"/>
      <c r="UNI3" s="774"/>
      <c r="UNJ3" s="774"/>
      <c r="UNK3" s="706"/>
      <c r="UNL3" s="774"/>
      <c r="UNM3" s="774"/>
      <c r="UNN3" s="774"/>
      <c r="UNO3" s="774"/>
      <c r="UNP3" s="706"/>
      <c r="UNQ3" s="774"/>
      <c r="UNR3" s="774"/>
      <c r="UNS3" s="774"/>
      <c r="UNT3" s="774"/>
      <c r="UNU3" s="706"/>
      <c r="UNV3" s="774"/>
      <c r="UNW3" s="774"/>
      <c r="UNX3" s="774"/>
      <c r="UNY3" s="774"/>
      <c r="UNZ3" s="706"/>
      <c r="UOA3" s="774"/>
      <c r="UOB3" s="774"/>
      <c r="UOC3" s="774"/>
      <c r="UOD3" s="774"/>
      <c r="UOE3" s="706"/>
      <c r="UOF3" s="774"/>
      <c r="UOG3" s="774"/>
      <c r="UOH3" s="774"/>
      <c r="UOI3" s="774"/>
      <c r="UOJ3" s="706"/>
      <c r="UOK3" s="774"/>
      <c r="UOL3" s="774"/>
      <c r="UOM3" s="774"/>
      <c r="UON3" s="774"/>
      <c r="UOO3" s="706"/>
      <c r="UOP3" s="774"/>
      <c r="UOQ3" s="774"/>
      <c r="UOR3" s="774"/>
      <c r="UOS3" s="774"/>
      <c r="UOT3" s="706"/>
      <c r="UOU3" s="774"/>
      <c r="UOV3" s="774"/>
      <c r="UOW3" s="774"/>
      <c r="UOX3" s="774"/>
      <c r="UOY3" s="706"/>
      <c r="UOZ3" s="774"/>
      <c r="UPA3" s="774"/>
      <c r="UPB3" s="774"/>
      <c r="UPC3" s="774"/>
      <c r="UPD3" s="706"/>
      <c r="UPE3" s="774"/>
      <c r="UPF3" s="774"/>
      <c r="UPG3" s="774"/>
      <c r="UPH3" s="774"/>
      <c r="UPI3" s="706"/>
      <c r="UPJ3" s="774"/>
      <c r="UPK3" s="774"/>
      <c r="UPL3" s="774"/>
      <c r="UPM3" s="774"/>
      <c r="UPN3" s="706"/>
      <c r="UPO3" s="774"/>
      <c r="UPP3" s="774"/>
      <c r="UPQ3" s="774"/>
      <c r="UPR3" s="774"/>
      <c r="UPS3" s="706"/>
      <c r="UPT3" s="774"/>
      <c r="UPU3" s="774"/>
      <c r="UPV3" s="774"/>
      <c r="UPW3" s="774"/>
      <c r="UPX3" s="706"/>
      <c r="UPY3" s="774"/>
      <c r="UPZ3" s="774"/>
      <c r="UQA3" s="774"/>
      <c r="UQB3" s="774"/>
      <c r="UQC3" s="706"/>
      <c r="UQD3" s="774"/>
      <c r="UQE3" s="774"/>
      <c r="UQF3" s="774"/>
      <c r="UQG3" s="774"/>
      <c r="UQH3" s="706"/>
      <c r="UQI3" s="774"/>
      <c r="UQJ3" s="774"/>
      <c r="UQK3" s="774"/>
      <c r="UQL3" s="774"/>
      <c r="UQM3" s="706"/>
      <c r="UQN3" s="774"/>
      <c r="UQO3" s="774"/>
      <c r="UQP3" s="774"/>
      <c r="UQQ3" s="774"/>
      <c r="UQR3" s="706"/>
      <c r="UQS3" s="774"/>
      <c r="UQT3" s="774"/>
      <c r="UQU3" s="774"/>
      <c r="UQV3" s="774"/>
      <c r="UQW3" s="706"/>
      <c r="UQX3" s="774"/>
      <c r="UQY3" s="774"/>
      <c r="UQZ3" s="774"/>
      <c r="URA3" s="774"/>
      <c r="URB3" s="706"/>
      <c r="URC3" s="774"/>
      <c r="URD3" s="774"/>
      <c r="URE3" s="774"/>
      <c r="URF3" s="774"/>
      <c r="URG3" s="706"/>
      <c r="URH3" s="774"/>
      <c r="URI3" s="774"/>
      <c r="URJ3" s="774"/>
      <c r="URK3" s="774"/>
      <c r="URL3" s="706"/>
      <c r="URM3" s="774"/>
      <c r="URN3" s="774"/>
      <c r="URO3" s="774"/>
      <c r="URP3" s="774"/>
      <c r="URQ3" s="706"/>
      <c r="URR3" s="774"/>
      <c r="URS3" s="774"/>
      <c r="URT3" s="774"/>
      <c r="URU3" s="774"/>
      <c r="URV3" s="706"/>
      <c r="URW3" s="774"/>
      <c r="URX3" s="774"/>
      <c r="URY3" s="774"/>
      <c r="URZ3" s="774"/>
      <c r="USA3" s="706"/>
      <c r="USB3" s="774"/>
      <c r="USC3" s="774"/>
      <c r="USD3" s="774"/>
      <c r="USE3" s="774"/>
      <c r="USF3" s="706"/>
      <c r="USG3" s="774"/>
      <c r="USH3" s="774"/>
      <c r="USI3" s="774"/>
      <c r="USJ3" s="774"/>
      <c r="USK3" s="706"/>
      <c r="USL3" s="774"/>
      <c r="USM3" s="774"/>
      <c r="USN3" s="774"/>
      <c r="USO3" s="774"/>
      <c r="USP3" s="706"/>
      <c r="USQ3" s="774"/>
      <c r="USR3" s="774"/>
      <c r="USS3" s="774"/>
      <c r="UST3" s="774"/>
      <c r="USU3" s="706"/>
      <c r="USV3" s="774"/>
      <c r="USW3" s="774"/>
      <c r="USX3" s="774"/>
      <c r="USY3" s="774"/>
      <c r="USZ3" s="706"/>
      <c r="UTA3" s="774"/>
      <c r="UTB3" s="774"/>
      <c r="UTC3" s="774"/>
      <c r="UTD3" s="774"/>
      <c r="UTE3" s="706"/>
      <c r="UTF3" s="774"/>
      <c r="UTG3" s="774"/>
      <c r="UTH3" s="774"/>
      <c r="UTI3" s="774"/>
      <c r="UTJ3" s="706"/>
      <c r="UTK3" s="774"/>
      <c r="UTL3" s="774"/>
      <c r="UTM3" s="774"/>
      <c r="UTN3" s="774"/>
      <c r="UTO3" s="706"/>
      <c r="UTP3" s="774"/>
      <c r="UTQ3" s="774"/>
      <c r="UTR3" s="774"/>
      <c r="UTS3" s="774"/>
      <c r="UTT3" s="706"/>
      <c r="UTU3" s="774"/>
      <c r="UTV3" s="774"/>
      <c r="UTW3" s="774"/>
      <c r="UTX3" s="774"/>
      <c r="UTY3" s="706"/>
      <c r="UTZ3" s="774"/>
      <c r="UUA3" s="774"/>
      <c r="UUB3" s="774"/>
      <c r="UUC3" s="774"/>
      <c r="UUD3" s="706"/>
      <c r="UUE3" s="774"/>
      <c r="UUF3" s="774"/>
      <c r="UUG3" s="774"/>
      <c r="UUH3" s="774"/>
      <c r="UUI3" s="706"/>
      <c r="UUJ3" s="774"/>
      <c r="UUK3" s="774"/>
      <c r="UUL3" s="774"/>
      <c r="UUM3" s="774"/>
      <c r="UUN3" s="706"/>
      <c r="UUO3" s="774"/>
      <c r="UUP3" s="774"/>
      <c r="UUQ3" s="774"/>
      <c r="UUR3" s="774"/>
      <c r="UUS3" s="706"/>
      <c r="UUT3" s="774"/>
      <c r="UUU3" s="774"/>
      <c r="UUV3" s="774"/>
      <c r="UUW3" s="774"/>
      <c r="UUX3" s="706"/>
      <c r="UUY3" s="774"/>
      <c r="UUZ3" s="774"/>
      <c r="UVA3" s="774"/>
      <c r="UVB3" s="774"/>
      <c r="UVC3" s="706"/>
      <c r="UVD3" s="774"/>
      <c r="UVE3" s="774"/>
      <c r="UVF3" s="774"/>
      <c r="UVG3" s="774"/>
      <c r="UVH3" s="706"/>
      <c r="UVI3" s="774"/>
      <c r="UVJ3" s="774"/>
      <c r="UVK3" s="774"/>
      <c r="UVL3" s="774"/>
      <c r="UVM3" s="706"/>
      <c r="UVN3" s="774"/>
      <c r="UVO3" s="774"/>
      <c r="UVP3" s="774"/>
      <c r="UVQ3" s="774"/>
      <c r="UVR3" s="706"/>
      <c r="UVS3" s="774"/>
      <c r="UVT3" s="774"/>
      <c r="UVU3" s="774"/>
      <c r="UVV3" s="774"/>
      <c r="UVW3" s="706"/>
      <c r="UVX3" s="774"/>
      <c r="UVY3" s="774"/>
      <c r="UVZ3" s="774"/>
      <c r="UWA3" s="774"/>
      <c r="UWB3" s="706"/>
      <c r="UWC3" s="774"/>
      <c r="UWD3" s="774"/>
      <c r="UWE3" s="774"/>
      <c r="UWF3" s="774"/>
      <c r="UWG3" s="706"/>
      <c r="UWH3" s="774"/>
      <c r="UWI3" s="774"/>
      <c r="UWJ3" s="774"/>
      <c r="UWK3" s="774"/>
      <c r="UWL3" s="706"/>
      <c r="UWM3" s="774"/>
      <c r="UWN3" s="774"/>
      <c r="UWO3" s="774"/>
      <c r="UWP3" s="774"/>
      <c r="UWQ3" s="706"/>
      <c r="UWR3" s="774"/>
      <c r="UWS3" s="774"/>
      <c r="UWT3" s="774"/>
      <c r="UWU3" s="774"/>
      <c r="UWV3" s="706"/>
      <c r="UWW3" s="774"/>
      <c r="UWX3" s="774"/>
      <c r="UWY3" s="774"/>
      <c r="UWZ3" s="774"/>
      <c r="UXA3" s="706"/>
      <c r="UXB3" s="774"/>
      <c r="UXC3" s="774"/>
      <c r="UXD3" s="774"/>
      <c r="UXE3" s="774"/>
      <c r="UXF3" s="706"/>
      <c r="UXG3" s="774"/>
      <c r="UXH3" s="774"/>
      <c r="UXI3" s="774"/>
      <c r="UXJ3" s="774"/>
      <c r="UXK3" s="706"/>
      <c r="UXL3" s="774"/>
      <c r="UXM3" s="774"/>
      <c r="UXN3" s="774"/>
      <c r="UXO3" s="774"/>
      <c r="UXP3" s="706"/>
      <c r="UXQ3" s="774"/>
      <c r="UXR3" s="774"/>
      <c r="UXS3" s="774"/>
      <c r="UXT3" s="774"/>
      <c r="UXU3" s="706"/>
      <c r="UXV3" s="774"/>
      <c r="UXW3" s="774"/>
      <c r="UXX3" s="774"/>
      <c r="UXY3" s="774"/>
      <c r="UXZ3" s="706"/>
      <c r="UYA3" s="774"/>
      <c r="UYB3" s="774"/>
      <c r="UYC3" s="774"/>
      <c r="UYD3" s="774"/>
      <c r="UYE3" s="706"/>
      <c r="UYF3" s="774"/>
      <c r="UYG3" s="774"/>
      <c r="UYH3" s="774"/>
      <c r="UYI3" s="774"/>
      <c r="UYJ3" s="706"/>
      <c r="UYK3" s="774"/>
      <c r="UYL3" s="774"/>
      <c r="UYM3" s="774"/>
      <c r="UYN3" s="774"/>
      <c r="UYO3" s="706"/>
      <c r="UYP3" s="774"/>
      <c r="UYQ3" s="774"/>
      <c r="UYR3" s="774"/>
      <c r="UYS3" s="774"/>
      <c r="UYT3" s="706"/>
      <c r="UYU3" s="774"/>
      <c r="UYV3" s="774"/>
      <c r="UYW3" s="774"/>
      <c r="UYX3" s="774"/>
      <c r="UYY3" s="706"/>
      <c r="UYZ3" s="774"/>
      <c r="UZA3" s="774"/>
      <c r="UZB3" s="774"/>
      <c r="UZC3" s="774"/>
      <c r="UZD3" s="706"/>
      <c r="UZE3" s="774"/>
      <c r="UZF3" s="774"/>
      <c r="UZG3" s="774"/>
      <c r="UZH3" s="774"/>
      <c r="UZI3" s="706"/>
      <c r="UZJ3" s="774"/>
      <c r="UZK3" s="774"/>
      <c r="UZL3" s="774"/>
      <c r="UZM3" s="774"/>
      <c r="UZN3" s="706"/>
      <c r="UZO3" s="774"/>
      <c r="UZP3" s="774"/>
      <c r="UZQ3" s="774"/>
      <c r="UZR3" s="774"/>
      <c r="UZS3" s="706"/>
      <c r="UZT3" s="774"/>
      <c r="UZU3" s="774"/>
      <c r="UZV3" s="774"/>
      <c r="UZW3" s="774"/>
      <c r="UZX3" s="706"/>
      <c r="UZY3" s="774"/>
      <c r="UZZ3" s="774"/>
      <c r="VAA3" s="774"/>
      <c r="VAB3" s="774"/>
      <c r="VAC3" s="706"/>
      <c r="VAD3" s="774"/>
      <c r="VAE3" s="774"/>
      <c r="VAF3" s="774"/>
      <c r="VAG3" s="774"/>
      <c r="VAH3" s="706"/>
      <c r="VAI3" s="774"/>
      <c r="VAJ3" s="774"/>
      <c r="VAK3" s="774"/>
      <c r="VAL3" s="774"/>
      <c r="VAM3" s="706"/>
      <c r="VAN3" s="774"/>
      <c r="VAO3" s="774"/>
      <c r="VAP3" s="774"/>
      <c r="VAQ3" s="774"/>
      <c r="VAR3" s="706"/>
      <c r="VAS3" s="774"/>
      <c r="VAT3" s="774"/>
      <c r="VAU3" s="774"/>
      <c r="VAV3" s="774"/>
      <c r="VAW3" s="706"/>
      <c r="VAX3" s="774"/>
      <c r="VAY3" s="774"/>
      <c r="VAZ3" s="774"/>
      <c r="VBA3" s="774"/>
      <c r="VBB3" s="706"/>
      <c r="VBC3" s="774"/>
      <c r="VBD3" s="774"/>
      <c r="VBE3" s="774"/>
      <c r="VBF3" s="774"/>
      <c r="VBG3" s="706"/>
      <c r="VBH3" s="774"/>
      <c r="VBI3" s="774"/>
      <c r="VBJ3" s="774"/>
      <c r="VBK3" s="774"/>
      <c r="VBL3" s="706"/>
      <c r="VBM3" s="774"/>
      <c r="VBN3" s="774"/>
      <c r="VBO3" s="774"/>
      <c r="VBP3" s="774"/>
      <c r="VBQ3" s="706"/>
      <c r="VBR3" s="774"/>
      <c r="VBS3" s="774"/>
      <c r="VBT3" s="774"/>
      <c r="VBU3" s="774"/>
      <c r="VBV3" s="706"/>
      <c r="VBW3" s="774"/>
      <c r="VBX3" s="774"/>
      <c r="VBY3" s="774"/>
      <c r="VBZ3" s="774"/>
      <c r="VCA3" s="706"/>
      <c r="VCB3" s="774"/>
      <c r="VCC3" s="774"/>
      <c r="VCD3" s="774"/>
      <c r="VCE3" s="774"/>
      <c r="VCF3" s="706"/>
      <c r="VCG3" s="774"/>
      <c r="VCH3" s="774"/>
      <c r="VCI3" s="774"/>
      <c r="VCJ3" s="774"/>
      <c r="VCK3" s="706"/>
      <c r="VCL3" s="774"/>
      <c r="VCM3" s="774"/>
      <c r="VCN3" s="774"/>
      <c r="VCO3" s="774"/>
      <c r="VCP3" s="706"/>
      <c r="VCQ3" s="774"/>
      <c r="VCR3" s="774"/>
      <c r="VCS3" s="774"/>
      <c r="VCT3" s="774"/>
      <c r="VCU3" s="706"/>
      <c r="VCV3" s="774"/>
      <c r="VCW3" s="774"/>
      <c r="VCX3" s="774"/>
      <c r="VCY3" s="774"/>
      <c r="VCZ3" s="706"/>
      <c r="VDA3" s="774"/>
      <c r="VDB3" s="774"/>
      <c r="VDC3" s="774"/>
      <c r="VDD3" s="774"/>
      <c r="VDE3" s="706"/>
      <c r="VDF3" s="774"/>
      <c r="VDG3" s="774"/>
      <c r="VDH3" s="774"/>
      <c r="VDI3" s="774"/>
      <c r="VDJ3" s="706"/>
      <c r="VDK3" s="774"/>
      <c r="VDL3" s="774"/>
      <c r="VDM3" s="774"/>
      <c r="VDN3" s="774"/>
      <c r="VDO3" s="706"/>
      <c r="VDP3" s="774"/>
      <c r="VDQ3" s="774"/>
      <c r="VDR3" s="774"/>
      <c r="VDS3" s="774"/>
      <c r="VDT3" s="706"/>
      <c r="VDU3" s="774"/>
      <c r="VDV3" s="774"/>
      <c r="VDW3" s="774"/>
      <c r="VDX3" s="774"/>
      <c r="VDY3" s="706"/>
      <c r="VDZ3" s="774"/>
      <c r="VEA3" s="774"/>
      <c r="VEB3" s="774"/>
      <c r="VEC3" s="774"/>
      <c r="VED3" s="706"/>
      <c r="VEE3" s="774"/>
      <c r="VEF3" s="774"/>
      <c r="VEG3" s="774"/>
      <c r="VEH3" s="774"/>
      <c r="VEI3" s="706"/>
      <c r="VEJ3" s="774"/>
      <c r="VEK3" s="774"/>
      <c r="VEL3" s="774"/>
      <c r="VEM3" s="774"/>
      <c r="VEN3" s="706"/>
      <c r="VEO3" s="774"/>
      <c r="VEP3" s="774"/>
      <c r="VEQ3" s="774"/>
      <c r="VER3" s="774"/>
      <c r="VES3" s="706"/>
      <c r="VET3" s="774"/>
      <c r="VEU3" s="774"/>
      <c r="VEV3" s="774"/>
      <c r="VEW3" s="774"/>
      <c r="VEX3" s="706"/>
      <c r="VEY3" s="774"/>
      <c r="VEZ3" s="774"/>
      <c r="VFA3" s="774"/>
      <c r="VFB3" s="774"/>
      <c r="VFC3" s="706"/>
      <c r="VFD3" s="774"/>
      <c r="VFE3" s="774"/>
      <c r="VFF3" s="774"/>
      <c r="VFG3" s="774"/>
      <c r="VFH3" s="706"/>
      <c r="VFI3" s="774"/>
      <c r="VFJ3" s="774"/>
      <c r="VFK3" s="774"/>
      <c r="VFL3" s="774"/>
      <c r="VFM3" s="706"/>
      <c r="VFN3" s="774"/>
      <c r="VFO3" s="774"/>
      <c r="VFP3" s="774"/>
      <c r="VFQ3" s="774"/>
      <c r="VFR3" s="706"/>
      <c r="VFS3" s="774"/>
      <c r="VFT3" s="774"/>
      <c r="VFU3" s="774"/>
      <c r="VFV3" s="774"/>
      <c r="VFW3" s="706"/>
      <c r="VFX3" s="774"/>
      <c r="VFY3" s="774"/>
      <c r="VFZ3" s="774"/>
      <c r="VGA3" s="774"/>
      <c r="VGB3" s="706"/>
      <c r="VGC3" s="774"/>
      <c r="VGD3" s="774"/>
      <c r="VGE3" s="774"/>
      <c r="VGF3" s="774"/>
      <c r="VGG3" s="706"/>
      <c r="VGH3" s="774"/>
      <c r="VGI3" s="774"/>
      <c r="VGJ3" s="774"/>
      <c r="VGK3" s="774"/>
      <c r="VGL3" s="706"/>
      <c r="VGM3" s="774"/>
      <c r="VGN3" s="774"/>
      <c r="VGO3" s="774"/>
      <c r="VGP3" s="774"/>
      <c r="VGQ3" s="706"/>
      <c r="VGR3" s="774"/>
      <c r="VGS3" s="774"/>
      <c r="VGT3" s="774"/>
      <c r="VGU3" s="774"/>
      <c r="VGV3" s="706"/>
      <c r="VGW3" s="774"/>
      <c r="VGX3" s="774"/>
      <c r="VGY3" s="774"/>
      <c r="VGZ3" s="774"/>
      <c r="VHA3" s="706"/>
      <c r="VHB3" s="774"/>
      <c r="VHC3" s="774"/>
      <c r="VHD3" s="774"/>
      <c r="VHE3" s="774"/>
      <c r="VHF3" s="706"/>
      <c r="VHG3" s="774"/>
      <c r="VHH3" s="774"/>
      <c r="VHI3" s="774"/>
      <c r="VHJ3" s="774"/>
      <c r="VHK3" s="706"/>
      <c r="VHL3" s="774"/>
      <c r="VHM3" s="774"/>
      <c r="VHN3" s="774"/>
      <c r="VHO3" s="774"/>
      <c r="VHP3" s="706"/>
      <c r="VHQ3" s="774"/>
      <c r="VHR3" s="774"/>
      <c r="VHS3" s="774"/>
      <c r="VHT3" s="774"/>
      <c r="VHU3" s="706"/>
      <c r="VHV3" s="774"/>
      <c r="VHW3" s="774"/>
      <c r="VHX3" s="774"/>
      <c r="VHY3" s="774"/>
      <c r="VHZ3" s="706"/>
      <c r="VIA3" s="774"/>
      <c r="VIB3" s="774"/>
      <c r="VIC3" s="774"/>
      <c r="VID3" s="774"/>
      <c r="VIE3" s="706"/>
      <c r="VIF3" s="774"/>
      <c r="VIG3" s="774"/>
      <c r="VIH3" s="774"/>
      <c r="VII3" s="774"/>
      <c r="VIJ3" s="706"/>
      <c r="VIK3" s="774"/>
      <c r="VIL3" s="774"/>
      <c r="VIM3" s="774"/>
      <c r="VIN3" s="774"/>
      <c r="VIO3" s="706"/>
      <c r="VIP3" s="774"/>
      <c r="VIQ3" s="774"/>
      <c r="VIR3" s="774"/>
      <c r="VIS3" s="774"/>
      <c r="VIT3" s="706"/>
      <c r="VIU3" s="774"/>
      <c r="VIV3" s="774"/>
      <c r="VIW3" s="774"/>
      <c r="VIX3" s="774"/>
      <c r="VIY3" s="706"/>
      <c r="VIZ3" s="774"/>
      <c r="VJA3" s="774"/>
      <c r="VJB3" s="774"/>
      <c r="VJC3" s="774"/>
      <c r="VJD3" s="706"/>
      <c r="VJE3" s="774"/>
      <c r="VJF3" s="774"/>
      <c r="VJG3" s="774"/>
      <c r="VJH3" s="774"/>
      <c r="VJI3" s="706"/>
      <c r="VJJ3" s="774"/>
      <c r="VJK3" s="774"/>
      <c r="VJL3" s="774"/>
      <c r="VJM3" s="774"/>
      <c r="VJN3" s="706"/>
      <c r="VJO3" s="774"/>
      <c r="VJP3" s="774"/>
      <c r="VJQ3" s="774"/>
      <c r="VJR3" s="774"/>
      <c r="VJS3" s="706"/>
      <c r="VJT3" s="774"/>
      <c r="VJU3" s="774"/>
      <c r="VJV3" s="774"/>
      <c r="VJW3" s="774"/>
      <c r="VJX3" s="706"/>
      <c r="VJY3" s="774"/>
      <c r="VJZ3" s="774"/>
      <c r="VKA3" s="774"/>
      <c r="VKB3" s="774"/>
      <c r="VKC3" s="706"/>
      <c r="VKD3" s="774"/>
      <c r="VKE3" s="774"/>
      <c r="VKF3" s="774"/>
      <c r="VKG3" s="774"/>
      <c r="VKH3" s="706"/>
      <c r="VKI3" s="774"/>
      <c r="VKJ3" s="774"/>
      <c r="VKK3" s="774"/>
      <c r="VKL3" s="774"/>
      <c r="VKM3" s="706"/>
      <c r="VKN3" s="774"/>
      <c r="VKO3" s="774"/>
      <c r="VKP3" s="774"/>
      <c r="VKQ3" s="774"/>
      <c r="VKR3" s="706"/>
      <c r="VKS3" s="774"/>
      <c r="VKT3" s="774"/>
      <c r="VKU3" s="774"/>
      <c r="VKV3" s="774"/>
      <c r="VKW3" s="706"/>
      <c r="VKX3" s="774"/>
      <c r="VKY3" s="774"/>
      <c r="VKZ3" s="774"/>
      <c r="VLA3" s="774"/>
      <c r="VLB3" s="706"/>
      <c r="VLC3" s="774"/>
      <c r="VLD3" s="774"/>
      <c r="VLE3" s="774"/>
      <c r="VLF3" s="774"/>
      <c r="VLG3" s="706"/>
      <c r="VLH3" s="774"/>
      <c r="VLI3" s="774"/>
      <c r="VLJ3" s="774"/>
      <c r="VLK3" s="774"/>
      <c r="VLL3" s="706"/>
      <c r="VLM3" s="774"/>
      <c r="VLN3" s="774"/>
      <c r="VLO3" s="774"/>
      <c r="VLP3" s="774"/>
      <c r="VLQ3" s="706"/>
      <c r="VLR3" s="774"/>
      <c r="VLS3" s="774"/>
      <c r="VLT3" s="774"/>
      <c r="VLU3" s="774"/>
      <c r="VLV3" s="706"/>
      <c r="VLW3" s="774"/>
      <c r="VLX3" s="774"/>
      <c r="VLY3" s="774"/>
      <c r="VLZ3" s="774"/>
      <c r="VMA3" s="706"/>
      <c r="VMB3" s="774"/>
      <c r="VMC3" s="774"/>
      <c r="VMD3" s="774"/>
      <c r="VME3" s="774"/>
      <c r="VMF3" s="706"/>
      <c r="VMG3" s="774"/>
      <c r="VMH3" s="774"/>
      <c r="VMI3" s="774"/>
      <c r="VMJ3" s="774"/>
      <c r="VMK3" s="706"/>
      <c r="VML3" s="774"/>
      <c r="VMM3" s="774"/>
      <c r="VMN3" s="774"/>
      <c r="VMO3" s="774"/>
      <c r="VMP3" s="706"/>
      <c r="VMQ3" s="774"/>
      <c r="VMR3" s="774"/>
      <c r="VMS3" s="774"/>
      <c r="VMT3" s="774"/>
      <c r="VMU3" s="706"/>
      <c r="VMV3" s="774"/>
      <c r="VMW3" s="774"/>
      <c r="VMX3" s="774"/>
      <c r="VMY3" s="774"/>
      <c r="VMZ3" s="706"/>
      <c r="VNA3" s="774"/>
      <c r="VNB3" s="774"/>
      <c r="VNC3" s="774"/>
      <c r="VND3" s="774"/>
      <c r="VNE3" s="706"/>
      <c r="VNF3" s="774"/>
      <c r="VNG3" s="774"/>
      <c r="VNH3" s="774"/>
      <c r="VNI3" s="774"/>
      <c r="VNJ3" s="706"/>
      <c r="VNK3" s="774"/>
      <c r="VNL3" s="774"/>
      <c r="VNM3" s="774"/>
      <c r="VNN3" s="774"/>
      <c r="VNO3" s="706"/>
      <c r="VNP3" s="774"/>
      <c r="VNQ3" s="774"/>
      <c r="VNR3" s="774"/>
      <c r="VNS3" s="774"/>
      <c r="VNT3" s="706"/>
      <c r="VNU3" s="774"/>
      <c r="VNV3" s="774"/>
      <c r="VNW3" s="774"/>
      <c r="VNX3" s="774"/>
      <c r="VNY3" s="706"/>
      <c r="VNZ3" s="774"/>
      <c r="VOA3" s="774"/>
      <c r="VOB3" s="774"/>
      <c r="VOC3" s="774"/>
      <c r="VOD3" s="706"/>
      <c r="VOE3" s="774"/>
      <c r="VOF3" s="774"/>
      <c r="VOG3" s="774"/>
      <c r="VOH3" s="774"/>
      <c r="VOI3" s="706"/>
      <c r="VOJ3" s="774"/>
      <c r="VOK3" s="774"/>
      <c r="VOL3" s="774"/>
      <c r="VOM3" s="774"/>
      <c r="VON3" s="706"/>
      <c r="VOO3" s="774"/>
      <c r="VOP3" s="774"/>
      <c r="VOQ3" s="774"/>
      <c r="VOR3" s="774"/>
      <c r="VOS3" s="706"/>
      <c r="VOT3" s="774"/>
      <c r="VOU3" s="774"/>
      <c r="VOV3" s="774"/>
      <c r="VOW3" s="774"/>
      <c r="VOX3" s="706"/>
      <c r="VOY3" s="774"/>
      <c r="VOZ3" s="774"/>
      <c r="VPA3" s="774"/>
      <c r="VPB3" s="774"/>
      <c r="VPC3" s="706"/>
      <c r="VPD3" s="774"/>
      <c r="VPE3" s="774"/>
      <c r="VPF3" s="774"/>
      <c r="VPG3" s="774"/>
      <c r="VPH3" s="706"/>
      <c r="VPI3" s="774"/>
      <c r="VPJ3" s="774"/>
      <c r="VPK3" s="774"/>
      <c r="VPL3" s="774"/>
      <c r="VPM3" s="706"/>
      <c r="VPN3" s="774"/>
      <c r="VPO3" s="774"/>
      <c r="VPP3" s="774"/>
      <c r="VPQ3" s="774"/>
      <c r="VPR3" s="706"/>
      <c r="VPS3" s="774"/>
      <c r="VPT3" s="774"/>
      <c r="VPU3" s="774"/>
      <c r="VPV3" s="774"/>
      <c r="VPW3" s="706"/>
      <c r="VPX3" s="774"/>
      <c r="VPY3" s="774"/>
      <c r="VPZ3" s="774"/>
      <c r="VQA3" s="774"/>
      <c r="VQB3" s="706"/>
      <c r="VQC3" s="774"/>
      <c r="VQD3" s="774"/>
      <c r="VQE3" s="774"/>
      <c r="VQF3" s="774"/>
      <c r="VQG3" s="706"/>
      <c r="VQH3" s="774"/>
      <c r="VQI3" s="774"/>
      <c r="VQJ3" s="774"/>
      <c r="VQK3" s="774"/>
      <c r="VQL3" s="706"/>
      <c r="VQM3" s="774"/>
      <c r="VQN3" s="774"/>
      <c r="VQO3" s="774"/>
      <c r="VQP3" s="774"/>
      <c r="VQQ3" s="706"/>
      <c r="VQR3" s="774"/>
      <c r="VQS3" s="774"/>
      <c r="VQT3" s="774"/>
      <c r="VQU3" s="774"/>
      <c r="VQV3" s="706"/>
      <c r="VQW3" s="774"/>
      <c r="VQX3" s="774"/>
      <c r="VQY3" s="774"/>
      <c r="VQZ3" s="774"/>
      <c r="VRA3" s="706"/>
      <c r="VRB3" s="774"/>
      <c r="VRC3" s="774"/>
      <c r="VRD3" s="774"/>
      <c r="VRE3" s="774"/>
      <c r="VRF3" s="706"/>
      <c r="VRG3" s="774"/>
      <c r="VRH3" s="774"/>
      <c r="VRI3" s="774"/>
      <c r="VRJ3" s="774"/>
      <c r="VRK3" s="706"/>
      <c r="VRL3" s="774"/>
      <c r="VRM3" s="774"/>
      <c r="VRN3" s="774"/>
      <c r="VRO3" s="774"/>
      <c r="VRP3" s="706"/>
      <c r="VRQ3" s="774"/>
      <c r="VRR3" s="774"/>
      <c r="VRS3" s="774"/>
      <c r="VRT3" s="774"/>
      <c r="VRU3" s="706"/>
      <c r="VRV3" s="774"/>
      <c r="VRW3" s="774"/>
      <c r="VRX3" s="774"/>
      <c r="VRY3" s="774"/>
      <c r="VRZ3" s="706"/>
      <c r="VSA3" s="774"/>
      <c r="VSB3" s="774"/>
      <c r="VSC3" s="774"/>
      <c r="VSD3" s="774"/>
      <c r="VSE3" s="706"/>
      <c r="VSF3" s="774"/>
      <c r="VSG3" s="774"/>
      <c r="VSH3" s="774"/>
      <c r="VSI3" s="774"/>
      <c r="VSJ3" s="706"/>
      <c r="VSK3" s="774"/>
      <c r="VSL3" s="774"/>
      <c r="VSM3" s="774"/>
      <c r="VSN3" s="774"/>
      <c r="VSO3" s="706"/>
      <c r="VSP3" s="774"/>
      <c r="VSQ3" s="774"/>
      <c r="VSR3" s="774"/>
      <c r="VSS3" s="774"/>
      <c r="VST3" s="706"/>
      <c r="VSU3" s="774"/>
      <c r="VSV3" s="774"/>
      <c r="VSW3" s="774"/>
      <c r="VSX3" s="774"/>
      <c r="VSY3" s="706"/>
      <c r="VSZ3" s="774"/>
      <c r="VTA3" s="774"/>
      <c r="VTB3" s="774"/>
      <c r="VTC3" s="774"/>
      <c r="VTD3" s="706"/>
      <c r="VTE3" s="774"/>
      <c r="VTF3" s="774"/>
      <c r="VTG3" s="774"/>
      <c r="VTH3" s="774"/>
      <c r="VTI3" s="706"/>
      <c r="VTJ3" s="774"/>
      <c r="VTK3" s="774"/>
      <c r="VTL3" s="774"/>
      <c r="VTM3" s="774"/>
      <c r="VTN3" s="706"/>
      <c r="VTO3" s="774"/>
      <c r="VTP3" s="774"/>
      <c r="VTQ3" s="774"/>
      <c r="VTR3" s="774"/>
      <c r="VTS3" s="706"/>
      <c r="VTT3" s="774"/>
      <c r="VTU3" s="774"/>
      <c r="VTV3" s="774"/>
      <c r="VTW3" s="774"/>
      <c r="VTX3" s="706"/>
      <c r="VTY3" s="774"/>
      <c r="VTZ3" s="774"/>
      <c r="VUA3" s="774"/>
      <c r="VUB3" s="774"/>
      <c r="VUC3" s="706"/>
      <c r="VUD3" s="774"/>
      <c r="VUE3" s="774"/>
      <c r="VUF3" s="774"/>
      <c r="VUG3" s="774"/>
      <c r="VUH3" s="706"/>
      <c r="VUI3" s="774"/>
      <c r="VUJ3" s="774"/>
      <c r="VUK3" s="774"/>
      <c r="VUL3" s="774"/>
      <c r="VUM3" s="706"/>
      <c r="VUN3" s="774"/>
      <c r="VUO3" s="774"/>
      <c r="VUP3" s="774"/>
      <c r="VUQ3" s="774"/>
      <c r="VUR3" s="706"/>
      <c r="VUS3" s="774"/>
      <c r="VUT3" s="774"/>
      <c r="VUU3" s="774"/>
      <c r="VUV3" s="774"/>
      <c r="VUW3" s="706"/>
      <c r="VUX3" s="774"/>
      <c r="VUY3" s="774"/>
      <c r="VUZ3" s="774"/>
      <c r="VVA3" s="774"/>
      <c r="VVB3" s="706"/>
      <c r="VVC3" s="774"/>
      <c r="VVD3" s="774"/>
      <c r="VVE3" s="774"/>
      <c r="VVF3" s="774"/>
      <c r="VVG3" s="706"/>
      <c r="VVH3" s="774"/>
      <c r="VVI3" s="774"/>
      <c r="VVJ3" s="774"/>
      <c r="VVK3" s="774"/>
      <c r="VVL3" s="706"/>
      <c r="VVM3" s="774"/>
      <c r="VVN3" s="774"/>
      <c r="VVO3" s="774"/>
      <c r="VVP3" s="774"/>
      <c r="VVQ3" s="706"/>
      <c r="VVR3" s="774"/>
      <c r="VVS3" s="774"/>
      <c r="VVT3" s="774"/>
      <c r="VVU3" s="774"/>
      <c r="VVV3" s="706"/>
      <c r="VVW3" s="774"/>
      <c r="VVX3" s="774"/>
      <c r="VVY3" s="774"/>
      <c r="VVZ3" s="774"/>
      <c r="VWA3" s="706"/>
      <c r="VWB3" s="774"/>
      <c r="VWC3" s="774"/>
      <c r="VWD3" s="774"/>
      <c r="VWE3" s="774"/>
      <c r="VWF3" s="706"/>
      <c r="VWG3" s="774"/>
      <c r="VWH3" s="774"/>
      <c r="VWI3" s="774"/>
      <c r="VWJ3" s="774"/>
      <c r="VWK3" s="706"/>
      <c r="VWL3" s="774"/>
      <c r="VWM3" s="774"/>
      <c r="VWN3" s="774"/>
      <c r="VWO3" s="774"/>
      <c r="VWP3" s="706"/>
      <c r="VWQ3" s="774"/>
      <c r="VWR3" s="774"/>
      <c r="VWS3" s="774"/>
      <c r="VWT3" s="774"/>
      <c r="VWU3" s="706"/>
      <c r="VWV3" s="774"/>
      <c r="VWW3" s="774"/>
      <c r="VWX3" s="774"/>
      <c r="VWY3" s="774"/>
      <c r="VWZ3" s="706"/>
      <c r="VXA3" s="774"/>
      <c r="VXB3" s="774"/>
      <c r="VXC3" s="774"/>
      <c r="VXD3" s="774"/>
      <c r="VXE3" s="706"/>
      <c r="VXF3" s="774"/>
      <c r="VXG3" s="774"/>
      <c r="VXH3" s="774"/>
      <c r="VXI3" s="774"/>
      <c r="VXJ3" s="706"/>
      <c r="VXK3" s="774"/>
      <c r="VXL3" s="774"/>
      <c r="VXM3" s="774"/>
      <c r="VXN3" s="774"/>
      <c r="VXO3" s="706"/>
      <c r="VXP3" s="774"/>
      <c r="VXQ3" s="774"/>
      <c r="VXR3" s="774"/>
      <c r="VXS3" s="774"/>
      <c r="VXT3" s="706"/>
      <c r="VXU3" s="774"/>
      <c r="VXV3" s="774"/>
      <c r="VXW3" s="774"/>
      <c r="VXX3" s="774"/>
      <c r="VXY3" s="706"/>
      <c r="VXZ3" s="774"/>
      <c r="VYA3" s="774"/>
      <c r="VYB3" s="774"/>
      <c r="VYC3" s="774"/>
      <c r="VYD3" s="706"/>
      <c r="VYE3" s="774"/>
      <c r="VYF3" s="774"/>
      <c r="VYG3" s="774"/>
      <c r="VYH3" s="774"/>
      <c r="VYI3" s="706"/>
      <c r="VYJ3" s="774"/>
      <c r="VYK3" s="774"/>
      <c r="VYL3" s="774"/>
      <c r="VYM3" s="774"/>
      <c r="VYN3" s="706"/>
      <c r="VYO3" s="774"/>
      <c r="VYP3" s="774"/>
      <c r="VYQ3" s="774"/>
      <c r="VYR3" s="774"/>
      <c r="VYS3" s="706"/>
      <c r="VYT3" s="774"/>
      <c r="VYU3" s="774"/>
      <c r="VYV3" s="774"/>
      <c r="VYW3" s="774"/>
      <c r="VYX3" s="706"/>
      <c r="VYY3" s="774"/>
      <c r="VYZ3" s="774"/>
      <c r="VZA3" s="774"/>
      <c r="VZB3" s="774"/>
      <c r="VZC3" s="706"/>
      <c r="VZD3" s="774"/>
      <c r="VZE3" s="774"/>
      <c r="VZF3" s="774"/>
      <c r="VZG3" s="774"/>
      <c r="VZH3" s="706"/>
      <c r="VZI3" s="774"/>
      <c r="VZJ3" s="774"/>
      <c r="VZK3" s="774"/>
      <c r="VZL3" s="774"/>
      <c r="VZM3" s="706"/>
      <c r="VZN3" s="774"/>
      <c r="VZO3" s="774"/>
      <c r="VZP3" s="774"/>
      <c r="VZQ3" s="774"/>
      <c r="VZR3" s="706"/>
      <c r="VZS3" s="774"/>
      <c r="VZT3" s="774"/>
      <c r="VZU3" s="774"/>
      <c r="VZV3" s="774"/>
      <c r="VZW3" s="706"/>
      <c r="VZX3" s="774"/>
      <c r="VZY3" s="774"/>
      <c r="VZZ3" s="774"/>
      <c r="WAA3" s="774"/>
      <c r="WAB3" s="706"/>
      <c r="WAC3" s="774"/>
      <c r="WAD3" s="774"/>
      <c r="WAE3" s="774"/>
      <c r="WAF3" s="774"/>
      <c r="WAG3" s="706"/>
      <c r="WAH3" s="774"/>
      <c r="WAI3" s="774"/>
      <c r="WAJ3" s="774"/>
      <c r="WAK3" s="774"/>
      <c r="WAL3" s="706"/>
      <c r="WAM3" s="774"/>
      <c r="WAN3" s="774"/>
      <c r="WAO3" s="774"/>
      <c r="WAP3" s="774"/>
      <c r="WAQ3" s="706"/>
      <c r="WAR3" s="774"/>
      <c r="WAS3" s="774"/>
      <c r="WAT3" s="774"/>
      <c r="WAU3" s="774"/>
      <c r="WAV3" s="706"/>
      <c r="WAW3" s="774"/>
      <c r="WAX3" s="774"/>
      <c r="WAY3" s="774"/>
      <c r="WAZ3" s="774"/>
      <c r="WBA3" s="706"/>
      <c r="WBB3" s="774"/>
      <c r="WBC3" s="774"/>
      <c r="WBD3" s="774"/>
      <c r="WBE3" s="774"/>
      <c r="WBF3" s="706"/>
      <c r="WBG3" s="774"/>
      <c r="WBH3" s="774"/>
      <c r="WBI3" s="774"/>
      <c r="WBJ3" s="774"/>
      <c r="WBK3" s="706"/>
      <c r="WBL3" s="774"/>
      <c r="WBM3" s="774"/>
      <c r="WBN3" s="774"/>
      <c r="WBO3" s="774"/>
      <c r="WBP3" s="706"/>
      <c r="WBQ3" s="774"/>
      <c r="WBR3" s="774"/>
      <c r="WBS3" s="774"/>
      <c r="WBT3" s="774"/>
      <c r="WBU3" s="706"/>
      <c r="WBV3" s="774"/>
      <c r="WBW3" s="774"/>
      <c r="WBX3" s="774"/>
      <c r="WBY3" s="774"/>
      <c r="WBZ3" s="706"/>
      <c r="WCA3" s="774"/>
      <c r="WCB3" s="774"/>
      <c r="WCC3" s="774"/>
      <c r="WCD3" s="774"/>
      <c r="WCE3" s="706"/>
      <c r="WCF3" s="774"/>
      <c r="WCG3" s="774"/>
      <c r="WCH3" s="774"/>
      <c r="WCI3" s="774"/>
      <c r="WCJ3" s="706"/>
      <c r="WCK3" s="774"/>
      <c r="WCL3" s="774"/>
      <c r="WCM3" s="774"/>
      <c r="WCN3" s="774"/>
      <c r="WCO3" s="706"/>
      <c r="WCP3" s="774"/>
      <c r="WCQ3" s="774"/>
      <c r="WCR3" s="774"/>
      <c r="WCS3" s="774"/>
      <c r="WCT3" s="706"/>
      <c r="WCU3" s="774"/>
      <c r="WCV3" s="774"/>
      <c r="WCW3" s="774"/>
      <c r="WCX3" s="774"/>
      <c r="WCY3" s="706"/>
      <c r="WCZ3" s="774"/>
      <c r="WDA3" s="774"/>
      <c r="WDB3" s="774"/>
      <c r="WDC3" s="774"/>
      <c r="WDD3" s="706"/>
      <c r="WDE3" s="774"/>
      <c r="WDF3" s="774"/>
      <c r="WDG3" s="774"/>
      <c r="WDH3" s="774"/>
      <c r="WDI3" s="706"/>
      <c r="WDJ3" s="774"/>
      <c r="WDK3" s="774"/>
      <c r="WDL3" s="774"/>
      <c r="WDM3" s="774"/>
      <c r="WDN3" s="706"/>
      <c r="WDO3" s="774"/>
      <c r="WDP3" s="774"/>
      <c r="WDQ3" s="774"/>
      <c r="WDR3" s="774"/>
      <c r="WDS3" s="706"/>
      <c r="WDT3" s="774"/>
      <c r="WDU3" s="774"/>
      <c r="WDV3" s="774"/>
      <c r="WDW3" s="774"/>
      <c r="WDX3" s="706"/>
      <c r="WDY3" s="774"/>
      <c r="WDZ3" s="774"/>
      <c r="WEA3" s="774"/>
      <c r="WEB3" s="774"/>
      <c r="WEC3" s="706"/>
      <c r="WED3" s="774"/>
      <c r="WEE3" s="774"/>
      <c r="WEF3" s="774"/>
      <c r="WEG3" s="774"/>
      <c r="WEH3" s="706"/>
      <c r="WEI3" s="774"/>
      <c r="WEJ3" s="774"/>
      <c r="WEK3" s="774"/>
      <c r="WEL3" s="774"/>
      <c r="WEM3" s="706"/>
      <c r="WEN3" s="774"/>
      <c r="WEO3" s="774"/>
      <c r="WEP3" s="774"/>
      <c r="WEQ3" s="774"/>
      <c r="WER3" s="706"/>
      <c r="WES3" s="774"/>
      <c r="WET3" s="774"/>
      <c r="WEU3" s="774"/>
      <c r="WEV3" s="774"/>
      <c r="WEW3" s="706"/>
      <c r="WEX3" s="774"/>
      <c r="WEY3" s="774"/>
      <c r="WEZ3" s="774"/>
      <c r="WFA3" s="774"/>
      <c r="WFB3" s="706"/>
      <c r="WFC3" s="774"/>
      <c r="WFD3" s="774"/>
      <c r="WFE3" s="774"/>
      <c r="WFF3" s="774"/>
      <c r="WFG3" s="706"/>
      <c r="WFH3" s="774"/>
      <c r="WFI3" s="774"/>
      <c r="WFJ3" s="774"/>
      <c r="WFK3" s="774"/>
      <c r="WFL3" s="706"/>
      <c r="WFM3" s="774"/>
      <c r="WFN3" s="774"/>
      <c r="WFO3" s="774"/>
      <c r="WFP3" s="774"/>
      <c r="WFQ3" s="706"/>
      <c r="WFR3" s="774"/>
      <c r="WFS3" s="774"/>
      <c r="WFT3" s="774"/>
      <c r="WFU3" s="774"/>
      <c r="WFV3" s="706"/>
      <c r="WFW3" s="774"/>
      <c r="WFX3" s="774"/>
      <c r="WFY3" s="774"/>
      <c r="WFZ3" s="774"/>
      <c r="WGA3" s="706"/>
      <c r="WGB3" s="774"/>
      <c r="WGC3" s="774"/>
      <c r="WGD3" s="774"/>
      <c r="WGE3" s="774"/>
      <c r="WGF3" s="706"/>
      <c r="WGG3" s="774"/>
      <c r="WGH3" s="774"/>
      <c r="WGI3" s="774"/>
      <c r="WGJ3" s="774"/>
      <c r="WGK3" s="706"/>
      <c r="WGL3" s="774"/>
      <c r="WGM3" s="774"/>
      <c r="WGN3" s="774"/>
      <c r="WGO3" s="774"/>
      <c r="WGP3" s="706"/>
      <c r="WGQ3" s="774"/>
      <c r="WGR3" s="774"/>
      <c r="WGS3" s="774"/>
      <c r="WGT3" s="774"/>
      <c r="WGU3" s="706"/>
      <c r="WGV3" s="774"/>
      <c r="WGW3" s="774"/>
      <c r="WGX3" s="774"/>
      <c r="WGY3" s="774"/>
      <c r="WGZ3" s="706"/>
      <c r="WHA3" s="774"/>
      <c r="WHB3" s="774"/>
      <c r="WHC3" s="774"/>
      <c r="WHD3" s="774"/>
      <c r="WHE3" s="706"/>
      <c r="WHF3" s="774"/>
      <c r="WHG3" s="774"/>
      <c r="WHH3" s="774"/>
      <c r="WHI3" s="774"/>
      <c r="WHJ3" s="706"/>
      <c r="WHK3" s="774"/>
      <c r="WHL3" s="774"/>
      <c r="WHM3" s="774"/>
      <c r="WHN3" s="774"/>
      <c r="WHO3" s="706"/>
      <c r="WHP3" s="774"/>
      <c r="WHQ3" s="774"/>
      <c r="WHR3" s="774"/>
      <c r="WHS3" s="774"/>
      <c r="WHT3" s="706"/>
      <c r="WHU3" s="774"/>
      <c r="WHV3" s="774"/>
      <c r="WHW3" s="774"/>
      <c r="WHX3" s="774"/>
      <c r="WHY3" s="706"/>
      <c r="WHZ3" s="774"/>
      <c r="WIA3" s="774"/>
      <c r="WIB3" s="774"/>
      <c r="WIC3" s="774"/>
      <c r="WID3" s="706"/>
      <c r="WIE3" s="774"/>
      <c r="WIF3" s="774"/>
      <c r="WIG3" s="774"/>
      <c r="WIH3" s="774"/>
      <c r="WII3" s="706"/>
      <c r="WIJ3" s="774"/>
      <c r="WIK3" s="774"/>
      <c r="WIL3" s="774"/>
      <c r="WIM3" s="774"/>
      <c r="WIN3" s="706"/>
      <c r="WIO3" s="774"/>
      <c r="WIP3" s="774"/>
      <c r="WIQ3" s="774"/>
      <c r="WIR3" s="774"/>
      <c r="WIS3" s="706"/>
      <c r="WIT3" s="774"/>
      <c r="WIU3" s="774"/>
      <c r="WIV3" s="774"/>
      <c r="WIW3" s="774"/>
      <c r="WIX3" s="706"/>
      <c r="WIY3" s="774"/>
      <c r="WIZ3" s="774"/>
      <c r="WJA3" s="774"/>
      <c r="WJB3" s="774"/>
      <c r="WJC3" s="706"/>
      <c r="WJD3" s="774"/>
      <c r="WJE3" s="774"/>
      <c r="WJF3" s="774"/>
      <c r="WJG3" s="774"/>
      <c r="WJH3" s="706"/>
      <c r="WJI3" s="774"/>
      <c r="WJJ3" s="774"/>
      <c r="WJK3" s="774"/>
      <c r="WJL3" s="774"/>
      <c r="WJM3" s="706"/>
      <c r="WJN3" s="774"/>
      <c r="WJO3" s="774"/>
      <c r="WJP3" s="774"/>
      <c r="WJQ3" s="774"/>
      <c r="WJR3" s="706"/>
      <c r="WJS3" s="774"/>
      <c r="WJT3" s="774"/>
      <c r="WJU3" s="774"/>
      <c r="WJV3" s="774"/>
      <c r="WJW3" s="706"/>
      <c r="WJX3" s="774"/>
      <c r="WJY3" s="774"/>
      <c r="WJZ3" s="774"/>
      <c r="WKA3" s="774"/>
      <c r="WKB3" s="706"/>
      <c r="WKC3" s="774"/>
      <c r="WKD3" s="774"/>
      <c r="WKE3" s="774"/>
      <c r="WKF3" s="774"/>
      <c r="WKG3" s="706"/>
      <c r="WKH3" s="774"/>
      <c r="WKI3" s="774"/>
      <c r="WKJ3" s="774"/>
      <c r="WKK3" s="774"/>
      <c r="WKL3" s="706"/>
      <c r="WKM3" s="774"/>
      <c r="WKN3" s="774"/>
      <c r="WKO3" s="774"/>
      <c r="WKP3" s="774"/>
      <c r="WKQ3" s="706"/>
      <c r="WKR3" s="774"/>
      <c r="WKS3" s="774"/>
      <c r="WKT3" s="774"/>
      <c r="WKU3" s="774"/>
      <c r="WKV3" s="706"/>
      <c r="WKW3" s="774"/>
      <c r="WKX3" s="774"/>
      <c r="WKY3" s="774"/>
      <c r="WKZ3" s="774"/>
      <c r="WLA3" s="706"/>
      <c r="WLB3" s="774"/>
      <c r="WLC3" s="774"/>
      <c r="WLD3" s="774"/>
      <c r="WLE3" s="774"/>
      <c r="WLF3" s="706"/>
      <c r="WLG3" s="774"/>
      <c r="WLH3" s="774"/>
      <c r="WLI3" s="774"/>
      <c r="WLJ3" s="774"/>
      <c r="WLK3" s="706"/>
      <c r="WLL3" s="774"/>
      <c r="WLM3" s="774"/>
      <c r="WLN3" s="774"/>
      <c r="WLO3" s="774"/>
      <c r="WLP3" s="706"/>
      <c r="WLQ3" s="774"/>
      <c r="WLR3" s="774"/>
      <c r="WLS3" s="774"/>
      <c r="WLT3" s="774"/>
      <c r="WLU3" s="706"/>
      <c r="WLV3" s="774"/>
      <c r="WLW3" s="774"/>
      <c r="WLX3" s="774"/>
      <c r="WLY3" s="774"/>
      <c r="WLZ3" s="706"/>
      <c r="WMA3" s="774"/>
      <c r="WMB3" s="774"/>
      <c r="WMC3" s="774"/>
      <c r="WMD3" s="774"/>
      <c r="WME3" s="706"/>
      <c r="WMF3" s="774"/>
      <c r="WMG3" s="774"/>
      <c r="WMH3" s="774"/>
      <c r="WMI3" s="774"/>
      <c r="WMJ3" s="706"/>
      <c r="WMK3" s="774"/>
      <c r="WML3" s="774"/>
      <c r="WMM3" s="774"/>
      <c r="WMN3" s="774"/>
      <c r="WMO3" s="706"/>
      <c r="WMP3" s="774"/>
      <c r="WMQ3" s="774"/>
      <c r="WMR3" s="774"/>
      <c r="WMS3" s="774"/>
      <c r="WMT3" s="706"/>
      <c r="WMU3" s="774"/>
      <c r="WMV3" s="774"/>
      <c r="WMW3" s="774"/>
      <c r="WMX3" s="774"/>
      <c r="WMY3" s="706"/>
      <c r="WMZ3" s="774"/>
      <c r="WNA3" s="774"/>
      <c r="WNB3" s="774"/>
      <c r="WNC3" s="774"/>
      <c r="WND3" s="706"/>
      <c r="WNE3" s="774"/>
      <c r="WNF3" s="774"/>
      <c r="WNG3" s="774"/>
      <c r="WNH3" s="774"/>
      <c r="WNI3" s="706"/>
      <c r="WNJ3" s="774"/>
      <c r="WNK3" s="774"/>
      <c r="WNL3" s="774"/>
      <c r="WNM3" s="774"/>
      <c r="WNN3" s="706"/>
      <c r="WNO3" s="774"/>
      <c r="WNP3" s="774"/>
      <c r="WNQ3" s="774"/>
      <c r="WNR3" s="774"/>
      <c r="WNS3" s="706"/>
      <c r="WNT3" s="774"/>
      <c r="WNU3" s="774"/>
      <c r="WNV3" s="774"/>
      <c r="WNW3" s="774"/>
      <c r="WNX3" s="706"/>
      <c r="WNY3" s="774"/>
      <c r="WNZ3" s="774"/>
      <c r="WOA3" s="774"/>
      <c r="WOB3" s="774"/>
      <c r="WOC3" s="706"/>
      <c r="WOD3" s="774"/>
      <c r="WOE3" s="774"/>
      <c r="WOF3" s="774"/>
      <c r="WOG3" s="774"/>
      <c r="WOH3" s="706"/>
      <c r="WOI3" s="774"/>
      <c r="WOJ3" s="774"/>
      <c r="WOK3" s="774"/>
      <c r="WOL3" s="774"/>
      <c r="WOM3" s="706"/>
      <c r="WON3" s="774"/>
      <c r="WOO3" s="774"/>
      <c r="WOP3" s="774"/>
      <c r="WOQ3" s="774"/>
      <c r="WOR3" s="706"/>
      <c r="WOS3" s="774"/>
      <c r="WOT3" s="774"/>
      <c r="WOU3" s="774"/>
      <c r="WOV3" s="774"/>
      <c r="WOW3" s="706"/>
      <c r="WOX3" s="774"/>
      <c r="WOY3" s="774"/>
      <c r="WOZ3" s="774"/>
      <c r="WPA3" s="774"/>
      <c r="WPB3" s="706"/>
      <c r="WPC3" s="774"/>
      <c r="WPD3" s="774"/>
      <c r="WPE3" s="774"/>
      <c r="WPF3" s="774"/>
      <c r="WPG3" s="706"/>
      <c r="WPH3" s="774"/>
      <c r="WPI3" s="774"/>
      <c r="WPJ3" s="774"/>
      <c r="WPK3" s="774"/>
      <c r="WPL3" s="706"/>
      <c r="WPM3" s="774"/>
      <c r="WPN3" s="774"/>
      <c r="WPO3" s="774"/>
      <c r="WPP3" s="774"/>
      <c r="WPQ3" s="706"/>
      <c r="WPR3" s="774"/>
      <c r="WPS3" s="774"/>
      <c r="WPT3" s="774"/>
      <c r="WPU3" s="774"/>
      <c r="WPV3" s="706"/>
      <c r="WPW3" s="774"/>
      <c r="WPX3" s="774"/>
      <c r="WPY3" s="774"/>
      <c r="WPZ3" s="774"/>
      <c r="WQA3" s="706"/>
      <c r="WQB3" s="774"/>
      <c r="WQC3" s="774"/>
      <c r="WQD3" s="774"/>
      <c r="WQE3" s="774"/>
      <c r="WQF3" s="706"/>
      <c r="WQG3" s="774"/>
      <c r="WQH3" s="774"/>
      <c r="WQI3" s="774"/>
      <c r="WQJ3" s="774"/>
      <c r="WQK3" s="706"/>
      <c r="WQL3" s="774"/>
      <c r="WQM3" s="774"/>
      <c r="WQN3" s="774"/>
      <c r="WQO3" s="774"/>
      <c r="WQP3" s="706"/>
      <c r="WQQ3" s="774"/>
      <c r="WQR3" s="774"/>
      <c r="WQS3" s="774"/>
      <c r="WQT3" s="774"/>
      <c r="WQU3" s="706"/>
      <c r="WQV3" s="774"/>
      <c r="WQW3" s="774"/>
      <c r="WQX3" s="774"/>
      <c r="WQY3" s="774"/>
      <c r="WQZ3" s="706"/>
      <c r="WRA3" s="774"/>
      <c r="WRB3" s="774"/>
      <c r="WRC3" s="774"/>
      <c r="WRD3" s="774"/>
      <c r="WRE3" s="706"/>
      <c r="WRF3" s="774"/>
      <c r="WRG3" s="774"/>
      <c r="WRH3" s="774"/>
      <c r="WRI3" s="774"/>
      <c r="WRJ3" s="706"/>
      <c r="WRK3" s="774"/>
      <c r="WRL3" s="774"/>
      <c r="WRM3" s="774"/>
      <c r="WRN3" s="774"/>
      <c r="WRO3" s="706"/>
      <c r="WRP3" s="774"/>
      <c r="WRQ3" s="774"/>
      <c r="WRR3" s="774"/>
      <c r="WRS3" s="774"/>
      <c r="WRT3" s="706"/>
      <c r="WRU3" s="774"/>
      <c r="WRV3" s="774"/>
      <c r="WRW3" s="774"/>
      <c r="WRX3" s="774"/>
      <c r="WRY3" s="706"/>
      <c r="WRZ3" s="774"/>
      <c r="WSA3" s="774"/>
      <c r="WSB3" s="774"/>
      <c r="WSC3" s="774"/>
      <c r="WSD3" s="706"/>
      <c r="WSE3" s="774"/>
      <c r="WSF3" s="774"/>
      <c r="WSG3" s="774"/>
      <c r="WSH3" s="774"/>
      <c r="WSI3" s="706"/>
      <c r="WSJ3" s="774"/>
      <c r="WSK3" s="774"/>
      <c r="WSL3" s="774"/>
      <c r="WSM3" s="774"/>
      <c r="WSN3" s="706"/>
      <c r="WSO3" s="774"/>
      <c r="WSP3" s="774"/>
      <c r="WSQ3" s="774"/>
      <c r="WSR3" s="774"/>
      <c r="WSS3" s="706"/>
      <c r="WST3" s="774"/>
      <c r="WSU3" s="774"/>
      <c r="WSV3" s="774"/>
      <c r="WSW3" s="774"/>
      <c r="WSX3" s="706"/>
      <c r="WSY3" s="774"/>
      <c r="WSZ3" s="774"/>
      <c r="WTA3" s="774"/>
      <c r="WTB3" s="774"/>
      <c r="WTC3" s="706"/>
      <c r="WTD3" s="774"/>
      <c r="WTE3" s="774"/>
      <c r="WTF3" s="774"/>
      <c r="WTG3" s="774"/>
      <c r="WTH3" s="706"/>
      <c r="WTI3" s="774"/>
      <c r="WTJ3" s="774"/>
      <c r="WTK3" s="774"/>
      <c r="WTL3" s="774"/>
      <c r="WTM3" s="706"/>
      <c r="WTN3" s="774"/>
      <c r="WTO3" s="774"/>
      <c r="WTP3" s="774"/>
      <c r="WTQ3" s="774"/>
      <c r="WTR3" s="706"/>
      <c r="WTS3" s="774"/>
      <c r="WTT3" s="774"/>
      <c r="WTU3" s="774"/>
      <c r="WTV3" s="774"/>
      <c r="WTW3" s="706"/>
      <c r="WTX3" s="774"/>
      <c r="WTY3" s="774"/>
      <c r="WTZ3" s="774"/>
      <c r="WUA3" s="774"/>
      <c r="WUB3" s="706"/>
      <c r="WUC3" s="774"/>
      <c r="WUD3" s="774"/>
      <c r="WUE3" s="774"/>
      <c r="WUF3" s="774"/>
      <c r="WUG3" s="706"/>
      <c r="WUH3" s="774"/>
      <c r="WUI3" s="774"/>
      <c r="WUJ3" s="774"/>
      <c r="WUK3" s="774"/>
      <c r="WUL3" s="706"/>
      <c r="WUM3" s="774"/>
      <c r="WUN3" s="774"/>
      <c r="WUO3" s="774"/>
      <c r="WUP3" s="774"/>
      <c r="WUQ3" s="706"/>
      <c r="WUR3" s="774"/>
      <c r="WUS3" s="774"/>
      <c r="WUT3" s="774"/>
      <c r="WUU3" s="774"/>
      <c r="WUV3" s="706"/>
      <c r="WUW3" s="774"/>
      <c r="WUX3" s="774"/>
      <c r="WUY3" s="774"/>
      <c r="WUZ3" s="774"/>
      <c r="WVA3" s="706"/>
      <c r="WVB3" s="774"/>
      <c r="WVC3" s="774"/>
      <c r="WVD3" s="774"/>
      <c r="WVE3" s="774"/>
      <c r="WVF3" s="706"/>
      <c r="WVG3" s="774"/>
      <c r="WVH3" s="774"/>
      <c r="WVI3" s="774"/>
      <c r="WVJ3" s="774"/>
      <c r="WVK3" s="706"/>
      <c r="WVL3" s="774"/>
      <c r="WVM3" s="774"/>
      <c r="WVN3" s="774"/>
      <c r="WVO3" s="774"/>
      <c r="WVP3" s="706"/>
      <c r="WVQ3" s="774"/>
      <c r="WVR3" s="774"/>
      <c r="WVS3" s="774"/>
      <c r="WVT3" s="774"/>
      <c r="WVU3" s="706"/>
      <c r="WVV3" s="774"/>
      <c r="WVW3" s="774"/>
      <c r="WVX3" s="774"/>
      <c r="WVY3" s="774"/>
      <c r="WVZ3" s="706"/>
      <c r="WWA3" s="774"/>
      <c r="WWB3" s="774"/>
      <c r="WWC3" s="774"/>
      <c r="WWD3" s="774"/>
      <c r="WWE3" s="706"/>
      <c r="WWF3" s="774"/>
      <c r="WWG3" s="774"/>
      <c r="WWH3" s="774"/>
      <c r="WWI3" s="774"/>
      <c r="WWJ3" s="706"/>
      <c r="WWK3" s="774"/>
      <c r="WWL3" s="774"/>
      <c r="WWM3" s="774"/>
      <c r="WWN3" s="774"/>
      <c r="WWO3" s="706"/>
      <c r="WWP3" s="774"/>
      <c r="WWQ3" s="774"/>
      <c r="WWR3" s="774"/>
      <c r="WWS3" s="774"/>
      <c r="WWT3" s="706"/>
      <c r="WWU3" s="774"/>
      <c r="WWV3" s="774"/>
      <c r="WWW3" s="774"/>
      <c r="WWX3" s="774"/>
      <c r="WWY3" s="706"/>
      <c r="WWZ3" s="774"/>
      <c r="WXA3" s="774"/>
      <c r="WXB3" s="774"/>
      <c r="WXC3" s="774"/>
      <c r="WXD3" s="706"/>
      <c r="WXE3" s="774"/>
      <c r="WXF3" s="774"/>
      <c r="WXG3" s="774"/>
      <c r="WXH3" s="774"/>
      <c r="WXI3" s="706"/>
      <c r="WXJ3" s="774"/>
      <c r="WXK3" s="774"/>
      <c r="WXL3" s="774"/>
      <c r="WXM3" s="774"/>
      <c r="WXN3" s="706"/>
      <c r="WXO3" s="774"/>
      <c r="WXP3" s="774"/>
      <c r="WXQ3" s="774"/>
      <c r="WXR3" s="774"/>
      <c r="WXS3" s="706"/>
      <c r="WXT3" s="774"/>
      <c r="WXU3" s="774"/>
      <c r="WXV3" s="774"/>
      <c r="WXW3" s="774"/>
      <c r="WXX3" s="706"/>
      <c r="WXY3" s="774"/>
      <c r="WXZ3" s="774"/>
      <c r="WYA3" s="774"/>
      <c r="WYB3" s="774"/>
      <c r="WYC3" s="706"/>
      <c r="WYD3" s="774"/>
      <c r="WYE3" s="774"/>
      <c r="WYF3" s="774"/>
      <c r="WYG3" s="774"/>
      <c r="WYH3" s="706"/>
      <c r="WYI3" s="774"/>
      <c r="WYJ3" s="774"/>
      <c r="WYK3" s="774"/>
      <c r="WYL3" s="774"/>
      <c r="WYM3" s="706"/>
      <c r="WYN3" s="774"/>
      <c r="WYO3" s="774"/>
      <c r="WYP3" s="774"/>
      <c r="WYQ3" s="774"/>
      <c r="WYR3" s="706"/>
      <c r="WYS3" s="774"/>
      <c r="WYT3" s="774"/>
      <c r="WYU3" s="774"/>
      <c r="WYV3" s="774"/>
      <c r="WYW3" s="706"/>
      <c r="WYX3" s="774"/>
      <c r="WYY3" s="774"/>
      <c r="WYZ3" s="774"/>
      <c r="WZA3" s="774"/>
      <c r="WZB3" s="706"/>
      <c r="WZC3" s="774"/>
      <c r="WZD3" s="774"/>
      <c r="WZE3" s="774"/>
      <c r="WZF3" s="774"/>
      <c r="WZG3" s="706"/>
      <c r="WZH3" s="774"/>
      <c r="WZI3" s="774"/>
      <c r="WZJ3" s="774"/>
      <c r="WZK3" s="774"/>
      <c r="WZL3" s="706"/>
      <c r="WZM3" s="774"/>
      <c r="WZN3" s="774"/>
      <c r="WZO3" s="774"/>
      <c r="WZP3" s="774"/>
      <c r="WZQ3" s="706"/>
      <c r="WZR3" s="774"/>
      <c r="WZS3" s="774"/>
      <c r="WZT3" s="774"/>
      <c r="WZU3" s="774"/>
      <c r="WZV3" s="706"/>
      <c r="WZW3" s="774"/>
      <c r="WZX3" s="774"/>
      <c r="WZY3" s="774"/>
      <c r="WZZ3" s="774"/>
      <c r="XAA3" s="706"/>
      <c r="XAB3" s="774"/>
      <c r="XAC3" s="774"/>
      <c r="XAD3" s="774"/>
      <c r="XAE3" s="774"/>
      <c r="XAF3" s="706"/>
      <c r="XAG3" s="774"/>
      <c r="XAH3" s="774"/>
      <c r="XAI3" s="774"/>
      <c r="XAJ3" s="774"/>
      <c r="XAK3" s="706"/>
      <c r="XAL3" s="774"/>
      <c r="XAM3" s="774"/>
      <c r="XAN3" s="774"/>
      <c r="XAO3" s="774"/>
      <c r="XAP3" s="706"/>
      <c r="XAQ3" s="774"/>
      <c r="XAR3" s="774"/>
      <c r="XAS3" s="774"/>
      <c r="XAT3" s="774"/>
      <c r="XAU3" s="706"/>
      <c r="XAV3" s="774"/>
      <c r="XAW3" s="774"/>
      <c r="XAX3" s="774"/>
      <c r="XAY3" s="774"/>
      <c r="XAZ3" s="706"/>
      <c r="XBA3" s="774"/>
      <c r="XBB3" s="774"/>
      <c r="XBC3" s="774"/>
      <c r="XBD3" s="774"/>
      <c r="XBE3" s="706"/>
      <c r="XBF3" s="774"/>
      <c r="XBG3" s="774"/>
      <c r="XBH3" s="774"/>
      <c r="XBI3" s="774"/>
      <c r="XBJ3" s="706"/>
      <c r="XBK3" s="774"/>
      <c r="XBL3" s="774"/>
      <c r="XBM3" s="774"/>
      <c r="XBN3" s="774"/>
      <c r="XBO3" s="706"/>
      <c r="XBP3" s="774"/>
      <c r="XBQ3" s="774"/>
      <c r="XBR3" s="774"/>
      <c r="XBS3" s="774"/>
      <c r="XBT3" s="706"/>
      <c r="XBU3" s="774"/>
      <c r="XBV3" s="774"/>
      <c r="XBW3" s="774"/>
      <c r="XBX3" s="774"/>
      <c r="XBY3" s="706"/>
      <c r="XBZ3" s="774"/>
      <c r="XCA3" s="774"/>
      <c r="XCB3" s="774"/>
      <c r="XCC3" s="774"/>
      <c r="XCD3" s="706"/>
      <c r="XCE3" s="774"/>
      <c r="XCF3" s="774"/>
      <c r="XCG3" s="774"/>
      <c r="XCH3" s="774"/>
      <c r="XCI3" s="706"/>
      <c r="XCJ3" s="774"/>
      <c r="XCK3" s="774"/>
      <c r="XCL3" s="774"/>
      <c r="XCM3" s="774"/>
      <c r="XCN3" s="706"/>
      <c r="XCO3" s="774"/>
      <c r="XCP3" s="774"/>
      <c r="XCQ3" s="774"/>
      <c r="XCR3" s="774"/>
      <c r="XCS3" s="706"/>
      <c r="XCT3" s="774"/>
      <c r="XCU3" s="774"/>
      <c r="XCV3" s="774"/>
      <c r="XCW3" s="774"/>
      <c r="XCX3" s="706"/>
      <c r="XCY3" s="774"/>
      <c r="XCZ3" s="774"/>
      <c r="XDA3" s="774"/>
      <c r="XDB3" s="774"/>
      <c r="XDC3" s="706"/>
      <c r="XDD3" s="774"/>
      <c r="XDE3" s="774"/>
      <c r="XDF3" s="774"/>
      <c r="XDG3" s="774"/>
      <c r="XDH3" s="706"/>
      <c r="XDI3" s="774"/>
      <c r="XDJ3" s="774"/>
      <c r="XDK3" s="774"/>
      <c r="XDL3" s="774"/>
      <c r="XDM3" s="706"/>
      <c r="XDN3" s="774"/>
      <c r="XDO3" s="774"/>
      <c r="XDP3" s="774"/>
      <c r="XDQ3" s="774"/>
      <c r="XDR3" s="706"/>
      <c r="XDS3" s="774"/>
      <c r="XDT3" s="774"/>
      <c r="XDU3" s="774"/>
      <c r="XDV3" s="774"/>
      <c r="XDW3" s="706"/>
      <c r="XDX3" s="774"/>
      <c r="XDY3" s="774"/>
      <c r="XDZ3" s="774"/>
      <c r="XEA3" s="774"/>
      <c r="XEB3" s="706"/>
      <c r="XEC3" s="774"/>
      <c r="XED3" s="774"/>
      <c r="XEE3" s="774"/>
      <c r="XEF3" s="774"/>
      <c r="XEG3" s="706"/>
      <c r="XEH3" s="774"/>
      <c r="XEI3" s="774"/>
      <c r="XEJ3" s="774"/>
      <c r="XEK3" s="774"/>
      <c r="XEL3" s="706"/>
      <c r="XEM3" s="774"/>
      <c r="XEN3" s="774"/>
      <c r="XEO3" s="774"/>
      <c r="XEP3" s="774"/>
      <c r="XEQ3" s="706"/>
      <c r="XER3" s="774"/>
      <c r="XES3" s="774"/>
      <c r="XET3" s="774"/>
      <c r="XEU3" s="774"/>
      <c r="XEV3" s="706"/>
      <c r="XEW3" s="774"/>
      <c r="XEX3" s="774"/>
      <c r="XEY3" s="774"/>
      <c r="XEZ3" s="774"/>
      <c r="XFA3" s="706"/>
      <c r="XFB3" s="774"/>
      <c r="XFC3" s="774"/>
      <c r="XFD3" s="774"/>
    </row>
    <row r="4" spans="1:16384" ht="15.75" x14ac:dyDescent="0.25">
      <c r="A4" s="706" t="s">
        <v>1027</v>
      </c>
      <c r="B4" s="774"/>
      <c r="C4" s="774"/>
      <c r="D4" s="774"/>
      <c r="E4" s="774"/>
      <c r="F4" s="706"/>
      <c r="G4" s="774"/>
      <c r="H4" s="774"/>
      <c r="I4" s="774"/>
      <c r="J4" s="774"/>
      <c r="K4" s="706"/>
      <c r="L4" s="774"/>
      <c r="M4" s="774"/>
      <c r="N4" s="774"/>
      <c r="O4" s="774"/>
      <c r="P4" s="706"/>
      <c r="Q4" s="774"/>
      <c r="R4" s="774"/>
      <c r="S4" s="774"/>
      <c r="T4" s="774"/>
      <c r="U4" s="706"/>
      <c r="V4" s="774"/>
      <c r="W4" s="774"/>
      <c r="X4" s="774"/>
      <c r="Y4" s="774"/>
      <c r="Z4" s="706"/>
      <c r="AA4" s="774"/>
      <c r="AB4" s="774"/>
      <c r="AC4" s="774"/>
      <c r="AD4" s="774"/>
      <c r="AE4" s="706"/>
      <c r="AF4" s="774"/>
      <c r="AG4" s="774"/>
      <c r="AH4" s="774"/>
      <c r="AI4" s="774"/>
      <c r="AJ4" s="706"/>
      <c r="AK4" s="774"/>
      <c r="AL4" s="774"/>
      <c r="AM4" s="774"/>
      <c r="AN4" s="774"/>
      <c r="AO4" s="706"/>
      <c r="AP4" s="774"/>
      <c r="AQ4" s="774"/>
      <c r="AR4" s="774"/>
      <c r="AS4" s="774"/>
      <c r="AT4" s="706"/>
      <c r="AU4" s="774"/>
      <c r="AV4" s="774"/>
      <c r="AW4" s="774"/>
      <c r="AX4" s="774"/>
      <c r="AY4" s="706"/>
      <c r="AZ4" s="774"/>
      <c r="BA4" s="774"/>
      <c r="BB4" s="774"/>
      <c r="BC4" s="774"/>
      <c r="BD4" s="706"/>
      <c r="BE4" s="774"/>
      <c r="BF4" s="774"/>
      <c r="BG4" s="774"/>
      <c r="BH4" s="774"/>
      <c r="BI4" s="706"/>
      <c r="BJ4" s="774"/>
      <c r="BK4" s="774"/>
      <c r="BL4" s="774"/>
      <c r="BM4" s="774"/>
      <c r="BN4" s="706"/>
      <c r="BO4" s="774"/>
      <c r="BP4" s="774"/>
      <c r="BQ4" s="774"/>
      <c r="BR4" s="774"/>
      <c r="BS4" s="706"/>
      <c r="BT4" s="774"/>
      <c r="BU4" s="774"/>
      <c r="BV4" s="774"/>
      <c r="BW4" s="774"/>
      <c r="BX4" s="706"/>
      <c r="BY4" s="774"/>
      <c r="BZ4" s="774"/>
      <c r="CA4" s="774"/>
      <c r="CB4" s="774"/>
      <c r="CC4" s="706"/>
      <c r="CD4" s="774"/>
      <c r="CE4" s="774"/>
      <c r="CF4" s="774"/>
      <c r="CG4" s="774"/>
      <c r="CH4" s="706"/>
      <c r="CI4" s="774"/>
      <c r="CJ4" s="774"/>
      <c r="CK4" s="774"/>
      <c r="CL4" s="774"/>
      <c r="CM4" s="706"/>
      <c r="CN4" s="774"/>
      <c r="CO4" s="774"/>
      <c r="CP4" s="774"/>
      <c r="CQ4" s="774"/>
      <c r="CR4" s="706"/>
      <c r="CS4" s="774"/>
      <c r="CT4" s="774"/>
      <c r="CU4" s="774"/>
      <c r="CV4" s="774"/>
      <c r="CW4" s="706"/>
      <c r="CX4" s="774"/>
      <c r="CY4" s="774"/>
      <c r="CZ4" s="774"/>
      <c r="DA4" s="774"/>
      <c r="DB4" s="706"/>
      <c r="DC4" s="774"/>
      <c r="DD4" s="774"/>
      <c r="DE4" s="774"/>
      <c r="DF4" s="774"/>
      <c r="DG4" s="706"/>
      <c r="DH4" s="774"/>
      <c r="DI4" s="774"/>
      <c r="DJ4" s="774"/>
      <c r="DK4" s="774"/>
      <c r="DL4" s="706"/>
      <c r="DM4" s="774"/>
      <c r="DN4" s="774"/>
      <c r="DO4" s="774"/>
      <c r="DP4" s="774"/>
      <c r="DQ4" s="706"/>
      <c r="DR4" s="774"/>
      <c r="DS4" s="774"/>
      <c r="DT4" s="774"/>
      <c r="DU4" s="774"/>
      <c r="DV4" s="706"/>
      <c r="DW4" s="774"/>
      <c r="DX4" s="774"/>
      <c r="DY4" s="774"/>
      <c r="DZ4" s="774"/>
      <c r="EA4" s="706"/>
      <c r="EB4" s="774"/>
      <c r="EC4" s="774"/>
      <c r="ED4" s="774"/>
      <c r="EE4" s="774"/>
      <c r="EF4" s="706"/>
      <c r="EG4" s="774"/>
      <c r="EH4" s="774"/>
      <c r="EI4" s="774"/>
      <c r="EJ4" s="774"/>
      <c r="EK4" s="706"/>
      <c r="EL4" s="774"/>
      <c r="EM4" s="774"/>
      <c r="EN4" s="774"/>
      <c r="EO4" s="774"/>
      <c r="EP4" s="706"/>
      <c r="EQ4" s="774"/>
      <c r="ER4" s="774"/>
      <c r="ES4" s="774"/>
      <c r="ET4" s="774"/>
      <c r="EU4" s="706"/>
      <c r="EV4" s="774"/>
      <c r="EW4" s="774"/>
      <c r="EX4" s="774"/>
      <c r="EY4" s="774"/>
      <c r="EZ4" s="706"/>
      <c r="FA4" s="774"/>
      <c r="FB4" s="774"/>
      <c r="FC4" s="774"/>
      <c r="FD4" s="774"/>
      <c r="FE4" s="706"/>
      <c r="FF4" s="774"/>
      <c r="FG4" s="774"/>
      <c r="FH4" s="774"/>
      <c r="FI4" s="774"/>
      <c r="FJ4" s="706"/>
      <c r="FK4" s="774"/>
      <c r="FL4" s="774"/>
      <c r="FM4" s="774"/>
      <c r="FN4" s="774"/>
      <c r="FO4" s="706"/>
      <c r="FP4" s="774"/>
      <c r="FQ4" s="774"/>
      <c r="FR4" s="774"/>
      <c r="FS4" s="774"/>
      <c r="FT4" s="706"/>
      <c r="FU4" s="774"/>
      <c r="FV4" s="774"/>
      <c r="FW4" s="774"/>
      <c r="FX4" s="774"/>
      <c r="FY4" s="706"/>
      <c r="FZ4" s="774"/>
      <c r="GA4" s="774"/>
      <c r="GB4" s="774"/>
      <c r="GC4" s="774"/>
      <c r="GD4" s="706"/>
      <c r="GE4" s="774"/>
      <c r="GF4" s="774"/>
      <c r="GG4" s="774"/>
      <c r="GH4" s="774"/>
      <c r="GI4" s="706"/>
      <c r="GJ4" s="774"/>
      <c r="GK4" s="774"/>
      <c r="GL4" s="774"/>
      <c r="GM4" s="774"/>
      <c r="GN4" s="706"/>
      <c r="GO4" s="774"/>
      <c r="GP4" s="774"/>
      <c r="GQ4" s="774"/>
      <c r="GR4" s="774"/>
      <c r="GS4" s="706"/>
      <c r="GT4" s="774"/>
      <c r="GU4" s="774"/>
      <c r="GV4" s="774"/>
      <c r="GW4" s="774"/>
      <c r="GX4" s="706"/>
      <c r="GY4" s="774"/>
      <c r="GZ4" s="774"/>
      <c r="HA4" s="774"/>
      <c r="HB4" s="774"/>
      <c r="HC4" s="706"/>
      <c r="HD4" s="774"/>
      <c r="HE4" s="774"/>
      <c r="HF4" s="774"/>
      <c r="HG4" s="774"/>
      <c r="HH4" s="706"/>
      <c r="HI4" s="774"/>
      <c r="HJ4" s="774"/>
      <c r="HK4" s="774"/>
      <c r="HL4" s="774"/>
      <c r="HM4" s="706"/>
      <c r="HN4" s="774"/>
      <c r="HO4" s="774"/>
      <c r="HP4" s="774"/>
      <c r="HQ4" s="774"/>
      <c r="HR4" s="706"/>
      <c r="HS4" s="774"/>
      <c r="HT4" s="774"/>
      <c r="HU4" s="774"/>
      <c r="HV4" s="774"/>
      <c r="HW4" s="706"/>
      <c r="HX4" s="774"/>
      <c r="HY4" s="774"/>
      <c r="HZ4" s="774"/>
      <c r="IA4" s="774"/>
      <c r="IB4" s="706"/>
      <c r="IC4" s="774"/>
      <c r="ID4" s="774"/>
      <c r="IE4" s="774"/>
      <c r="IF4" s="774"/>
      <c r="IG4" s="706"/>
      <c r="IH4" s="774"/>
      <c r="II4" s="774"/>
      <c r="IJ4" s="774"/>
      <c r="IK4" s="774"/>
      <c r="IL4" s="706"/>
      <c r="IM4" s="774"/>
      <c r="IN4" s="774"/>
      <c r="IO4" s="774"/>
      <c r="IP4" s="774"/>
      <c r="IQ4" s="706"/>
      <c r="IR4" s="774"/>
      <c r="IS4" s="774"/>
      <c r="IT4" s="774"/>
      <c r="IU4" s="774"/>
      <c r="IV4" s="706"/>
      <c r="IW4" s="774"/>
      <c r="IX4" s="774"/>
      <c r="IY4" s="774"/>
      <c r="IZ4" s="774"/>
      <c r="JA4" s="706"/>
      <c r="JB4" s="774"/>
      <c r="JC4" s="774"/>
      <c r="JD4" s="774"/>
      <c r="JE4" s="774"/>
      <c r="JF4" s="706"/>
      <c r="JG4" s="774"/>
      <c r="JH4" s="774"/>
      <c r="JI4" s="774"/>
      <c r="JJ4" s="774"/>
      <c r="JK4" s="706"/>
      <c r="JL4" s="774"/>
      <c r="JM4" s="774"/>
      <c r="JN4" s="774"/>
      <c r="JO4" s="774"/>
      <c r="JP4" s="706"/>
      <c r="JQ4" s="774"/>
      <c r="JR4" s="774"/>
      <c r="JS4" s="774"/>
      <c r="JT4" s="774"/>
      <c r="JU4" s="706"/>
      <c r="JV4" s="774"/>
      <c r="JW4" s="774"/>
      <c r="JX4" s="774"/>
      <c r="JY4" s="774"/>
      <c r="JZ4" s="706"/>
      <c r="KA4" s="774"/>
      <c r="KB4" s="774"/>
      <c r="KC4" s="774"/>
      <c r="KD4" s="774"/>
      <c r="KE4" s="706"/>
      <c r="KF4" s="774"/>
      <c r="KG4" s="774"/>
      <c r="KH4" s="774"/>
      <c r="KI4" s="774"/>
      <c r="KJ4" s="706"/>
      <c r="KK4" s="774"/>
      <c r="KL4" s="774"/>
      <c r="KM4" s="774"/>
      <c r="KN4" s="774"/>
      <c r="KO4" s="706"/>
      <c r="KP4" s="774"/>
      <c r="KQ4" s="774"/>
      <c r="KR4" s="774"/>
      <c r="KS4" s="774"/>
      <c r="KT4" s="706"/>
      <c r="KU4" s="774"/>
      <c r="KV4" s="774"/>
      <c r="KW4" s="774"/>
      <c r="KX4" s="774"/>
      <c r="KY4" s="706"/>
      <c r="KZ4" s="774"/>
      <c r="LA4" s="774"/>
      <c r="LB4" s="774"/>
      <c r="LC4" s="774"/>
      <c r="LD4" s="706"/>
      <c r="LE4" s="774"/>
      <c r="LF4" s="774"/>
      <c r="LG4" s="774"/>
      <c r="LH4" s="774"/>
      <c r="LI4" s="706"/>
      <c r="LJ4" s="774"/>
      <c r="LK4" s="774"/>
      <c r="LL4" s="774"/>
      <c r="LM4" s="774"/>
      <c r="LN4" s="706"/>
      <c r="LO4" s="774"/>
      <c r="LP4" s="774"/>
      <c r="LQ4" s="774"/>
      <c r="LR4" s="774"/>
      <c r="LS4" s="706"/>
      <c r="LT4" s="774"/>
      <c r="LU4" s="774"/>
      <c r="LV4" s="774"/>
      <c r="LW4" s="774"/>
      <c r="LX4" s="706"/>
      <c r="LY4" s="774"/>
      <c r="LZ4" s="774"/>
      <c r="MA4" s="774"/>
      <c r="MB4" s="774"/>
      <c r="MC4" s="706"/>
      <c r="MD4" s="774"/>
      <c r="ME4" s="774"/>
      <c r="MF4" s="774"/>
      <c r="MG4" s="774"/>
      <c r="MH4" s="706"/>
      <c r="MI4" s="774"/>
      <c r="MJ4" s="774"/>
      <c r="MK4" s="774"/>
      <c r="ML4" s="774"/>
      <c r="MM4" s="706"/>
      <c r="MN4" s="774"/>
      <c r="MO4" s="774"/>
      <c r="MP4" s="774"/>
      <c r="MQ4" s="774"/>
      <c r="MR4" s="706"/>
      <c r="MS4" s="774"/>
      <c r="MT4" s="774"/>
      <c r="MU4" s="774"/>
      <c r="MV4" s="774"/>
      <c r="MW4" s="706"/>
      <c r="MX4" s="774"/>
      <c r="MY4" s="774"/>
      <c r="MZ4" s="774"/>
      <c r="NA4" s="774"/>
      <c r="NB4" s="706"/>
      <c r="NC4" s="774"/>
      <c r="ND4" s="774"/>
      <c r="NE4" s="774"/>
      <c r="NF4" s="774"/>
      <c r="NG4" s="706"/>
      <c r="NH4" s="774"/>
      <c r="NI4" s="774"/>
      <c r="NJ4" s="774"/>
      <c r="NK4" s="774"/>
      <c r="NL4" s="706"/>
      <c r="NM4" s="774"/>
      <c r="NN4" s="774"/>
      <c r="NO4" s="774"/>
      <c r="NP4" s="774"/>
      <c r="NQ4" s="706"/>
      <c r="NR4" s="774"/>
      <c r="NS4" s="774"/>
      <c r="NT4" s="774"/>
      <c r="NU4" s="774"/>
      <c r="NV4" s="706"/>
      <c r="NW4" s="774"/>
      <c r="NX4" s="774"/>
      <c r="NY4" s="774"/>
      <c r="NZ4" s="774"/>
      <c r="OA4" s="706"/>
      <c r="OB4" s="774"/>
      <c r="OC4" s="774"/>
      <c r="OD4" s="774"/>
      <c r="OE4" s="774"/>
      <c r="OF4" s="706"/>
      <c r="OG4" s="774"/>
      <c r="OH4" s="774"/>
      <c r="OI4" s="774"/>
      <c r="OJ4" s="774"/>
      <c r="OK4" s="706"/>
      <c r="OL4" s="774"/>
      <c r="OM4" s="774"/>
      <c r="ON4" s="774"/>
      <c r="OO4" s="774"/>
      <c r="OP4" s="706"/>
      <c r="OQ4" s="774"/>
      <c r="OR4" s="774"/>
      <c r="OS4" s="774"/>
      <c r="OT4" s="774"/>
      <c r="OU4" s="706"/>
      <c r="OV4" s="774"/>
      <c r="OW4" s="774"/>
      <c r="OX4" s="774"/>
      <c r="OY4" s="774"/>
      <c r="OZ4" s="706"/>
      <c r="PA4" s="774"/>
      <c r="PB4" s="774"/>
      <c r="PC4" s="774"/>
      <c r="PD4" s="774"/>
      <c r="PE4" s="706"/>
      <c r="PF4" s="774"/>
      <c r="PG4" s="774"/>
      <c r="PH4" s="774"/>
      <c r="PI4" s="774"/>
      <c r="PJ4" s="706"/>
      <c r="PK4" s="774"/>
      <c r="PL4" s="774"/>
      <c r="PM4" s="774"/>
      <c r="PN4" s="774"/>
      <c r="PO4" s="706"/>
      <c r="PP4" s="774"/>
      <c r="PQ4" s="774"/>
      <c r="PR4" s="774"/>
      <c r="PS4" s="774"/>
      <c r="PT4" s="706"/>
      <c r="PU4" s="774"/>
      <c r="PV4" s="774"/>
      <c r="PW4" s="774"/>
      <c r="PX4" s="774"/>
      <c r="PY4" s="706"/>
      <c r="PZ4" s="774"/>
      <c r="QA4" s="774"/>
      <c r="QB4" s="774"/>
      <c r="QC4" s="774"/>
      <c r="QD4" s="706"/>
      <c r="QE4" s="774"/>
      <c r="QF4" s="774"/>
      <c r="QG4" s="774"/>
      <c r="QH4" s="774"/>
      <c r="QI4" s="706"/>
      <c r="QJ4" s="774"/>
      <c r="QK4" s="774"/>
      <c r="QL4" s="774"/>
      <c r="QM4" s="774"/>
      <c r="QN4" s="706"/>
      <c r="QO4" s="774"/>
      <c r="QP4" s="774"/>
      <c r="QQ4" s="774"/>
      <c r="QR4" s="774"/>
      <c r="QS4" s="706"/>
      <c r="QT4" s="774"/>
      <c r="QU4" s="774"/>
      <c r="QV4" s="774"/>
      <c r="QW4" s="774"/>
      <c r="QX4" s="706"/>
      <c r="QY4" s="774"/>
      <c r="QZ4" s="774"/>
      <c r="RA4" s="774"/>
      <c r="RB4" s="774"/>
      <c r="RC4" s="706"/>
      <c r="RD4" s="774"/>
      <c r="RE4" s="774"/>
      <c r="RF4" s="774"/>
      <c r="RG4" s="774"/>
      <c r="RH4" s="706"/>
      <c r="RI4" s="774"/>
      <c r="RJ4" s="774"/>
      <c r="RK4" s="774"/>
      <c r="RL4" s="774"/>
      <c r="RM4" s="706"/>
      <c r="RN4" s="774"/>
      <c r="RO4" s="774"/>
      <c r="RP4" s="774"/>
      <c r="RQ4" s="774"/>
      <c r="RR4" s="706"/>
      <c r="RS4" s="774"/>
      <c r="RT4" s="774"/>
      <c r="RU4" s="774"/>
      <c r="RV4" s="774"/>
      <c r="RW4" s="706"/>
      <c r="RX4" s="774"/>
      <c r="RY4" s="774"/>
      <c r="RZ4" s="774"/>
      <c r="SA4" s="774"/>
      <c r="SB4" s="706"/>
      <c r="SC4" s="774"/>
      <c r="SD4" s="774"/>
      <c r="SE4" s="774"/>
      <c r="SF4" s="774"/>
      <c r="SG4" s="706"/>
      <c r="SH4" s="774"/>
      <c r="SI4" s="774"/>
      <c r="SJ4" s="774"/>
      <c r="SK4" s="774"/>
      <c r="SL4" s="706"/>
      <c r="SM4" s="774"/>
      <c r="SN4" s="774"/>
      <c r="SO4" s="774"/>
      <c r="SP4" s="774"/>
      <c r="SQ4" s="706"/>
      <c r="SR4" s="774"/>
      <c r="SS4" s="774"/>
      <c r="ST4" s="774"/>
      <c r="SU4" s="774"/>
      <c r="SV4" s="706"/>
      <c r="SW4" s="774"/>
      <c r="SX4" s="774"/>
      <c r="SY4" s="774"/>
      <c r="SZ4" s="774"/>
      <c r="TA4" s="706"/>
      <c r="TB4" s="774"/>
      <c r="TC4" s="774"/>
      <c r="TD4" s="774"/>
      <c r="TE4" s="774"/>
      <c r="TF4" s="706"/>
      <c r="TG4" s="774"/>
      <c r="TH4" s="774"/>
      <c r="TI4" s="774"/>
      <c r="TJ4" s="774"/>
      <c r="TK4" s="706"/>
      <c r="TL4" s="774"/>
      <c r="TM4" s="774"/>
      <c r="TN4" s="774"/>
      <c r="TO4" s="774"/>
      <c r="TP4" s="706"/>
      <c r="TQ4" s="774"/>
      <c r="TR4" s="774"/>
      <c r="TS4" s="774"/>
      <c r="TT4" s="774"/>
      <c r="TU4" s="706"/>
      <c r="TV4" s="774"/>
      <c r="TW4" s="774"/>
      <c r="TX4" s="774"/>
      <c r="TY4" s="774"/>
      <c r="TZ4" s="706"/>
      <c r="UA4" s="774"/>
      <c r="UB4" s="774"/>
      <c r="UC4" s="774"/>
      <c r="UD4" s="774"/>
      <c r="UE4" s="706"/>
      <c r="UF4" s="774"/>
      <c r="UG4" s="774"/>
      <c r="UH4" s="774"/>
      <c r="UI4" s="774"/>
      <c r="UJ4" s="706"/>
      <c r="UK4" s="774"/>
      <c r="UL4" s="774"/>
      <c r="UM4" s="774"/>
      <c r="UN4" s="774"/>
      <c r="UO4" s="706"/>
      <c r="UP4" s="774"/>
      <c r="UQ4" s="774"/>
      <c r="UR4" s="774"/>
      <c r="US4" s="774"/>
      <c r="UT4" s="706"/>
      <c r="UU4" s="774"/>
      <c r="UV4" s="774"/>
      <c r="UW4" s="774"/>
      <c r="UX4" s="774"/>
      <c r="UY4" s="706"/>
      <c r="UZ4" s="774"/>
      <c r="VA4" s="774"/>
      <c r="VB4" s="774"/>
      <c r="VC4" s="774"/>
      <c r="VD4" s="706"/>
      <c r="VE4" s="774"/>
      <c r="VF4" s="774"/>
      <c r="VG4" s="774"/>
      <c r="VH4" s="774"/>
      <c r="VI4" s="706"/>
      <c r="VJ4" s="774"/>
      <c r="VK4" s="774"/>
      <c r="VL4" s="774"/>
      <c r="VM4" s="774"/>
      <c r="VN4" s="706"/>
      <c r="VO4" s="774"/>
      <c r="VP4" s="774"/>
      <c r="VQ4" s="774"/>
      <c r="VR4" s="774"/>
      <c r="VS4" s="706"/>
      <c r="VT4" s="774"/>
      <c r="VU4" s="774"/>
      <c r="VV4" s="774"/>
      <c r="VW4" s="774"/>
      <c r="VX4" s="706"/>
      <c r="VY4" s="774"/>
      <c r="VZ4" s="774"/>
      <c r="WA4" s="774"/>
      <c r="WB4" s="774"/>
      <c r="WC4" s="706"/>
      <c r="WD4" s="774"/>
      <c r="WE4" s="774"/>
      <c r="WF4" s="774"/>
      <c r="WG4" s="774"/>
      <c r="WH4" s="706"/>
      <c r="WI4" s="774"/>
      <c r="WJ4" s="774"/>
      <c r="WK4" s="774"/>
      <c r="WL4" s="774"/>
      <c r="WM4" s="706"/>
      <c r="WN4" s="774"/>
      <c r="WO4" s="774"/>
      <c r="WP4" s="774"/>
      <c r="WQ4" s="774"/>
      <c r="WR4" s="706"/>
      <c r="WS4" s="774"/>
      <c r="WT4" s="774"/>
      <c r="WU4" s="774"/>
      <c r="WV4" s="774"/>
      <c r="WW4" s="706"/>
      <c r="WX4" s="774"/>
      <c r="WY4" s="774"/>
      <c r="WZ4" s="774"/>
      <c r="XA4" s="774"/>
      <c r="XB4" s="706"/>
      <c r="XC4" s="774"/>
      <c r="XD4" s="774"/>
      <c r="XE4" s="774"/>
      <c r="XF4" s="774"/>
      <c r="XG4" s="706"/>
      <c r="XH4" s="774"/>
      <c r="XI4" s="774"/>
      <c r="XJ4" s="774"/>
      <c r="XK4" s="774"/>
      <c r="XL4" s="706"/>
      <c r="XM4" s="774"/>
      <c r="XN4" s="774"/>
      <c r="XO4" s="774"/>
      <c r="XP4" s="774"/>
      <c r="XQ4" s="706"/>
      <c r="XR4" s="774"/>
      <c r="XS4" s="774"/>
      <c r="XT4" s="774"/>
      <c r="XU4" s="774"/>
      <c r="XV4" s="706"/>
      <c r="XW4" s="774"/>
      <c r="XX4" s="774"/>
      <c r="XY4" s="774"/>
      <c r="XZ4" s="774"/>
      <c r="YA4" s="706"/>
      <c r="YB4" s="774"/>
      <c r="YC4" s="774"/>
      <c r="YD4" s="774"/>
      <c r="YE4" s="774"/>
      <c r="YF4" s="706"/>
      <c r="YG4" s="774"/>
      <c r="YH4" s="774"/>
      <c r="YI4" s="774"/>
      <c r="YJ4" s="774"/>
      <c r="YK4" s="706"/>
      <c r="YL4" s="774"/>
      <c r="YM4" s="774"/>
      <c r="YN4" s="774"/>
      <c r="YO4" s="774"/>
      <c r="YP4" s="706"/>
      <c r="YQ4" s="774"/>
      <c r="YR4" s="774"/>
      <c r="YS4" s="774"/>
      <c r="YT4" s="774"/>
      <c r="YU4" s="706"/>
      <c r="YV4" s="774"/>
      <c r="YW4" s="774"/>
      <c r="YX4" s="774"/>
      <c r="YY4" s="774"/>
      <c r="YZ4" s="706"/>
      <c r="ZA4" s="774"/>
      <c r="ZB4" s="774"/>
      <c r="ZC4" s="774"/>
      <c r="ZD4" s="774"/>
      <c r="ZE4" s="706"/>
      <c r="ZF4" s="774"/>
      <c r="ZG4" s="774"/>
      <c r="ZH4" s="774"/>
      <c r="ZI4" s="774"/>
      <c r="ZJ4" s="706"/>
      <c r="ZK4" s="774"/>
      <c r="ZL4" s="774"/>
      <c r="ZM4" s="774"/>
      <c r="ZN4" s="774"/>
      <c r="ZO4" s="706"/>
      <c r="ZP4" s="774"/>
      <c r="ZQ4" s="774"/>
      <c r="ZR4" s="774"/>
      <c r="ZS4" s="774"/>
      <c r="ZT4" s="706"/>
      <c r="ZU4" s="774"/>
      <c r="ZV4" s="774"/>
      <c r="ZW4" s="774"/>
      <c r="ZX4" s="774"/>
      <c r="ZY4" s="706"/>
      <c r="ZZ4" s="774"/>
      <c r="AAA4" s="774"/>
      <c r="AAB4" s="774"/>
      <c r="AAC4" s="774"/>
      <c r="AAD4" s="706"/>
      <c r="AAE4" s="774"/>
      <c r="AAF4" s="774"/>
      <c r="AAG4" s="774"/>
      <c r="AAH4" s="774"/>
      <c r="AAI4" s="706"/>
      <c r="AAJ4" s="774"/>
      <c r="AAK4" s="774"/>
      <c r="AAL4" s="774"/>
      <c r="AAM4" s="774"/>
      <c r="AAN4" s="706"/>
      <c r="AAO4" s="774"/>
      <c r="AAP4" s="774"/>
      <c r="AAQ4" s="774"/>
      <c r="AAR4" s="774"/>
      <c r="AAS4" s="706"/>
      <c r="AAT4" s="774"/>
      <c r="AAU4" s="774"/>
      <c r="AAV4" s="774"/>
      <c r="AAW4" s="774"/>
      <c r="AAX4" s="706"/>
      <c r="AAY4" s="774"/>
      <c r="AAZ4" s="774"/>
      <c r="ABA4" s="774"/>
      <c r="ABB4" s="774"/>
      <c r="ABC4" s="706"/>
      <c r="ABD4" s="774"/>
      <c r="ABE4" s="774"/>
      <c r="ABF4" s="774"/>
      <c r="ABG4" s="774"/>
      <c r="ABH4" s="706"/>
      <c r="ABI4" s="774"/>
      <c r="ABJ4" s="774"/>
      <c r="ABK4" s="774"/>
      <c r="ABL4" s="774"/>
      <c r="ABM4" s="706"/>
      <c r="ABN4" s="774"/>
      <c r="ABO4" s="774"/>
      <c r="ABP4" s="774"/>
      <c r="ABQ4" s="774"/>
      <c r="ABR4" s="706"/>
      <c r="ABS4" s="774"/>
      <c r="ABT4" s="774"/>
      <c r="ABU4" s="774"/>
      <c r="ABV4" s="774"/>
      <c r="ABW4" s="706"/>
      <c r="ABX4" s="774"/>
      <c r="ABY4" s="774"/>
      <c r="ABZ4" s="774"/>
      <c r="ACA4" s="774"/>
      <c r="ACB4" s="706"/>
      <c r="ACC4" s="774"/>
      <c r="ACD4" s="774"/>
      <c r="ACE4" s="774"/>
      <c r="ACF4" s="774"/>
      <c r="ACG4" s="706"/>
      <c r="ACH4" s="774"/>
      <c r="ACI4" s="774"/>
      <c r="ACJ4" s="774"/>
      <c r="ACK4" s="774"/>
      <c r="ACL4" s="706"/>
      <c r="ACM4" s="774"/>
      <c r="ACN4" s="774"/>
      <c r="ACO4" s="774"/>
      <c r="ACP4" s="774"/>
      <c r="ACQ4" s="706"/>
      <c r="ACR4" s="774"/>
      <c r="ACS4" s="774"/>
      <c r="ACT4" s="774"/>
      <c r="ACU4" s="774"/>
      <c r="ACV4" s="706"/>
      <c r="ACW4" s="774"/>
      <c r="ACX4" s="774"/>
      <c r="ACY4" s="774"/>
      <c r="ACZ4" s="774"/>
      <c r="ADA4" s="706"/>
      <c r="ADB4" s="774"/>
      <c r="ADC4" s="774"/>
      <c r="ADD4" s="774"/>
      <c r="ADE4" s="774"/>
      <c r="ADF4" s="706"/>
      <c r="ADG4" s="774"/>
      <c r="ADH4" s="774"/>
      <c r="ADI4" s="774"/>
      <c r="ADJ4" s="774"/>
      <c r="ADK4" s="706"/>
      <c r="ADL4" s="774"/>
      <c r="ADM4" s="774"/>
      <c r="ADN4" s="774"/>
      <c r="ADO4" s="774"/>
      <c r="ADP4" s="706"/>
      <c r="ADQ4" s="774"/>
      <c r="ADR4" s="774"/>
      <c r="ADS4" s="774"/>
      <c r="ADT4" s="774"/>
      <c r="ADU4" s="706"/>
      <c r="ADV4" s="774"/>
      <c r="ADW4" s="774"/>
      <c r="ADX4" s="774"/>
      <c r="ADY4" s="774"/>
      <c r="ADZ4" s="706"/>
      <c r="AEA4" s="774"/>
      <c r="AEB4" s="774"/>
      <c r="AEC4" s="774"/>
      <c r="AED4" s="774"/>
      <c r="AEE4" s="706"/>
      <c r="AEF4" s="774"/>
      <c r="AEG4" s="774"/>
      <c r="AEH4" s="774"/>
      <c r="AEI4" s="774"/>
      <c r="AEJ4" s="706"/>
      <c r="AEK4" s="774"/>
      <c r="AEL4" s="774"/>
      <c r="AEM4" s="774"/>
      <c r="AEN4" s="774"/>
      <c r="AEO4" s="706"/>
      <c r="AEP4" s="774"/>
      <c r="AEQ4" s="774"/>
      <c r="AER4" s="774"/>
      <c r="AES4" s="774"/>
      <c r="AET4" s="706"/>
      <c r="AEU4" s="774"/>
      <c r="AEV4" s="774"/>
      <c r="AEW4" s="774"/>
      <c r="AEX4" s="774"/>
      <c r="AEY4" s="706"/>
      <c r="AEZ4" s="774"/>
      <c r="AFA4" s="774"/>
      <c r="AFB4" s="774"/>
      <c r="AFC4" s="774"/>
      <c r="AFD4" s="706"/>
      <c r="AFE4" s="774"/>
      <c r="AFF4" s="774"/>
      <c r="AFG4" s="774"/>
      <c r="AFH4" s="774"/>
      <c r="AFI4" s="706"/>
      <c r="AFJ4" s="774"/>
      <c r="AFK4" s="774"/>
      <c r="AFL4" s="774"/>
      <c r="AFM4" s="774"/>
      <c r="AFN4" s="706"/>
      <c r="AFO4" s="774"/>
      <c r="AFP4" s="774"/>
      <c r="AFQ4" s="774"/>
      <c r="AFR4" s="774"/>
      <c r="AFS4" s="706"/>
      <c r="AFT4" s="774"/>
      <c r="AFU4" s="774"/>
      <c r="AFV4" s="774"/>
      <c r="AFW4" s="774"/>
      <c r="AFX4" s="706"/>
      <c r="AFY4" s="774"/>
      <c r="AFZ4" s="774"/>
      <c r="AGA4" s="774"/>
      <c r="AGB4" s="774"/>
      <c r="AGC4" s="706"/>
      <c r="AGD4" s="774"/>
      <c r="AGE4" s="774"/>
      <c r="AGF4" s="774"/>
      <c r="AGG4" s="774"/>
      <c r="AGH4" s="706"/>
      <c r="AGI4" s="774"/>
      <c r="AGJ4" s="774"/>
      <c r="AGK4" s="774"/>
      <c r="AGL4" s="774"/>
      <c r="AGM4" s="706"/>
      <c r="AGN4" s="774"/>
      <c r="AGO4" s="774"/>
      <c r="AGP4" s="774"/>
      <c r="AGQ4" s="774"/>
      <c r="AGR4" s="706"/>
      <c r="AGS4" s="774"/>
      <c r="AGT4" s="774"/>
      <c r="AGU4" s="774"/>
      <c r="AGV4" s="774"/>
      <c r="AGW4" s="706"/>
      <c r="AGX4" s="774"/>
      <c r="AGY4" s="774"/>
      <c r="AGZ4" s="774"/>
      <c r="AHA4" s="774"/>
      <c r="AHB4" s="706"/>
      <c r="AHC4" s="774"/>
      <c r="AHD4" s="774"/>
      <c r="AHE4" s="774"/>
      <c r="AHF4" s="774"/>
      <c r="AHG4" s="706"/>
      <c r="AHH4" s="774"/>
      <c r="AHI4" s="774"/>
      <c r="AHJ4" s="774"/>
      <c r="AHK4" s="774"/>
      <c r="AHL4" s="706"/>
      <c r="AHM4" s="774"/>
      <c r="AHN4" s="774"/>
      <c r="AHO4" s="774"/>
      <c r="AHP4" s="774"/>
      <c r="AHQ4" s="706"/>
      <c r="AHR4" s="774"/>
      <c r="AHS4" s="774"/>
      <c r="AHT4" s="774"/>
      <c r="AHU4" s="774"/>
      <c r="AHV4" s="706"/>
      <c r="AHW4" s="774"/>
      <c r="AHX4" s="774"/>
      <c r="AHY4" s="774"/>
      <c r="AHZ4" s="774"/>
      <c r="AIA4" s="706"/>
      <c r="AIB4" s="774"/>
      <c r="AIC4" s="774"/>
      <c r="AID4" s="774"/>
      <c r="AIE4" s="774"/>
      <c r="AIF4" s="706"/>
      <c r="AIG4" s="774"/>
      <c r="AIH4" s="774"/>
      <c r="AII4" s="774"/>
      <c r="AIJ4" s="774"/>
      <c r="AIK4" s="706"/>
      <c r="AIL4" s="774"/>
      <c r="AIM4" s="774"/>
      <c r="AIN4" s="774"/>
      <c r="AIO4" s="774"/>
      <c r="AIP4" s="706"/>
      <c r="AIQ4" s="774"/>
      <c r="AIR4" s="774"/>
      <c r="AIS4" s="774"/>
      <c r="AIT4" s="774"/>
      <c r="AIU4" s="706"/>
      <c r="AIV4" s="774"/>
      <c r="AIW4" s="774"/>
      <c r="AIX4" s="774"/>
      <c r="AIY4" s="774"/>
      <c r="AIZ4" s="706"/>
      <c r="AJA4" s="774"/>
      <c r="AJB4" s="774"/>
      <c r="AJC4" s="774"/>
      <c r="AJD4" s="774"/>
      <c r="AJE4" s="706"/>
      <c r="AJF4" s="774"/>
      <c r="AJG4" s="774"/>
      <c r="AJH4" s="774"/>
      <c r="AJI4" s="774"/>
      <c r="AJJ4" s="706"/>
      <c r="AJK4" s="774"/>
      <c r="AJL4" s="774"/>
      <c r="AJM4" s="774"/>
      <c r="AJN4" s="774"/>
      <c r="AJO4" s="706"/>
      <c r="AJP4" s="774"/>
      <c r="AJQ4" s="774"/>
      <c r="AJR4" s="774"/>
      <c r="AJS4" s="774"/>
      <c r="AJT4" s="706"/>
      <c r="AJU4" s="774"/>
      <c r="AJV4" s="774"/>
      <c r="AJW4" s="774"/>
      <c r="AJX4" s="774"/>
      <c r="AJY4" s="706"/>
      <c r="AJZ4" s="774"/>
      <c r="AKA4" s="774"/>
      <c r="AKB4" s="774"/>
      <c r="AKC4" s="774"/>
      <c r="AKD4" s="706"/>
      <c r="AKE4" s="774"/>
      <c r="AKF4" s="774"/>
      <c r="AKG4" s="774"/>
      <c r="AKH4" s="774"/>
      <c r="AKI4" s="706"/>
      <c r="AKJ4" s="774"/>
      <c r="AKK4" s="774"/>
      <c r="AKL4" s="774"/>
      <c r="AKM4" s="774"/>
      <c r="AKN4" s="706"/>
      <c r="AKO4" s="774"/>
      <c r="AKP4" s="774"/>
      <c r="AKQ4" s="774"/>
      <c r="AKR4" s="774"/>
      <c r="AKS4" s="706"/>
      <c r="AKT4" s="774"/>
      <c r="AKU4" s="774"/>
      <c r="AKV4" s="774"/>
      <c r="AKW4" s="774"/>
      <c r="AKX4" s="706"/>
      <c r="AKY4" s="774"/>
      <c r="AKZ4" s="774"/>
      <c r="ALA4" s="774"/>
      <c r="ALB4" s="774"/>
      <c r="ALC4" s="706"/>
      <c r="ALD4" s="774"/>
      <c r="ALE4" s="774"/>
      <c r="ALF4" s="774"/>
      <c r="ALG4" s="774"/>
      <c r="ALH4" s="706"/>
      <c r="ALI4" s="774"/>
      <c r="ALJ4" s="774"/>
      <c r="ALK4" s="774"/>
      <c r="ALL4" s="774"/>
      <c r="ALM4" s="706"/>
      <c r="ALN4" s="774"/>
      <c r="ALO4" s="774"/>
      <c r="ALP4" s="774"/>
      <c r="ALQ4" s="774"/>
      <c r="ALR4" s="706"/>
      <c r="ALS4" s="774"/>
      <c r="ALT4" s="774"/>
      <c r="ALU4" s="774"/>
      <c r="ALV4" s="774"/>
      <c r="ALW4" s="706"/>
      <c r="ALX4" s="774"/>
      <c r="ALY4" s="774"/>
      <c r="ALZ4" s="774"/>
      <c r="AMA4" s="774"/>
      <c r="AMB4" s="706"/>
      <c r="AMC4" s="774"/>
      <c r="AMD4" s="774"/>
      <c r="AME4" s="774"/>
      <c r="AMF4" s="774"/>
      <c r="AMG4" s="706"/>
      <c r="AMH4" s="774"/>
      <c r="AMI4" s="774"/>
      <c r="AMJ4" s="774"/>
      <c r="AMK4" s="774"/>
      <c r="AML4" s="706"/>
      <c r="AMM4" s="774"/>
      <c r="AMN4" s="774"/>
      <c r="AMO4" s="774"/>
      <c r="AMP4" s="774"/>
      <c r="AMQ4" s="706"/>
      <c r="AMR4" s="774"/>
      <c r="AMS4" s="774"/>
      <c r="AMT4" s="774"/>
      <c r="AMU4" s="774"/>
      <c r="AMV4" s="706"/>
      <c r="AMW4" s="774"/>
      <c r="AMX4" s="774"/>
      <c r="AMY4" s="774"/>
      <c r="AMZ4" s="774"/>
      <c r="ANA4" s="706"/>
      <c r="ANB4" s="774"/>
      <c r="ANC4" s="774"/>
      <c r="AND4" s="774"/>
      <c r="ANE4" s="774"/>
      <c r="ANF4" s="706"/>
      <c r="ANG4" s="774"/>
      <c r="ANH4" s="774"/>
      <c r="ANI4" s="774"/>
      <c r="ANJ4" s="774"/>
      <c r="ANK4" s="706"/>
      <c r="ANL4" s="774"/>
      <c r="ANM4" s="774"/>
      <c r="ANN4" s="774"/>
      <c r="ANO4" s="774"/>
      <c r="ANP4" s="706"/>
      <c r="ANQ4" s="774"/>
      <c r="ANR4" s="774"/>
      <c r="ANS4" s="774"/>
      <c r="ANT4" s="774"/>
      <c r="ANU4" s="706"/>
      <c r="ANV4" s="774"/>
      <c r="ANW4" s="774"/>
      <c r="ANX4" s="774"/>
      <c r="ANY4" s="774"/>
      <c r="ANZ4" s="706"/>
      <c r="AOA4" s="774"/>
      <c r="AOB4" s="774"/>
      <c r="AOC4" s="774"/>
      <c r="AOD4" s="774"/>
      <c r="AOE4" s="706"/>
      <c r="AOF4" s="774"/>
      <c r="AOG4" s="774"/>
      <c r="AOH4" s="774"/>
      <c r="AOI4" s="774"/>
      <c r="AOJ4" s="706"/>
      <c r="AOK4" s="774"/>
      <c r="AOL4" s="774"/>
      <c r="AOM4" s="774"/>
      <c r="AON4" s="774"/>
      <c r="AOO4" s="706"/>
      <c r="AOP4" s="774"/>
      <c r="AOQ4" s="774"/>
      <c r="AOR4" s="774"/>
      <c r="AOS4" s="774"/>
      <c r="AOT4" s="706"/>
      <c r="AOU4" s="774"/>
      <c r="AOV4" s="774"/>
      <c r="AOW4" s="774"/>
      <c r="AOX4" s="774"/>
      <c r="AOY4" s="706"/>
      <c r="AOZ4" s="774"/>
      <c r="APA4" s="774"/>
      <c r="APB4" s="774"/>
      <c r="APC4" s="774"/>
      <c r="APD4" s="706"/>
      <c r="APE4" s="774"/>
      <c r="APF4" s="774"/>
      <c r="APG4" s="774"/>
      <c r="APH4" s="774"/>
      <c r="API4" s="706"/>
      <c r="APJ4" s="774"/>
      <c r="APK4" s="774"/>
      <c r="APL4" s="774"/>
      <c r="APM4" s="774"/>
      <c r="APN4" s="706"/>
      <c r="APO4" s="774"/>
      <c r="APP4" s="774"/>
      <c r="APQ4" s="774"/>
      <c r="APR4" s="774"/>
      <c r="APS4" s="706"/>
      <c r="APT4" s="774"/>
      <c r="APU4" s="774"/>
      <c r="APV4" s="774"/>
      <c r="APW4" s="774"/>
      <c r="APX4" s="706"/>
      <c r="APY4" s="774"/>
      <c r="APZ4" s="774"/>
      <c r="AQA4" s="774"/>
      <c r="AQB4" s="774"/>
      <c r="AQC4" s="706"/>
      <c r="AQD4" s="774"/>
      <c r="AQE4" s="774"/>
      <c r="AQF4" s="774"/>
      <c r="AQG4" s="774"/>
      <c r="AQH4" s="706"/>
      <c r="AQI4" s="774"/>
      <c r="AQJ4" s="774"/>
      <c r="AQK4" s="774"/>
      <c r="AQL4" s="774"/>
      <c r="AQM4" s="706"/>
      <c r="AQN4" s="774"/>
      <c r="AQO4" s="774"/>
      <c r="AQP4" s="774"/>
      <c r="AQQ4" s="774"/>
      <c r="AQR4" s="706"/>
      <c r="AQS4" s="774"/>
      <c r="AQT4" s="774"/>
      <c r="AQU4" s="774"/>
      <c r="AQV4" s="774"/>
      <c r="AQW4" s="706"/>
      <c r="AQX4" s="774"/>
      <c r="AQY4" s="774"/>
      <c r="AQZ4" s="774"/>
      <c r="ARA4" s="774"/>
      <c r="ARB4" s="706"/>
      <c r="ARC4" s="774"/>
      <c r="ARD4" s="774"/>
      <c r="ARE4" s="774"/>
      <c r="ARF4" s="774"/>
      <c r="ARG4" s="706"/>
      <c r="ARH4" s="774"/>
      <c r="ARI4" s="774"/>
      <c r="ARJ4" s="774"/>
      <c r="ARK4" s="774"/>
      <c r="ARL4" s="706"/>
      <c r="ARM4" s="774"/>
      <c r="ARN4" s="774"/>
      <c r="ARO4" s="774"/>
      <c r="ARP4" s="774"/>
      <c r="ARQ4" s="706"/>
      <c r="ARR4" s="774"/>
      <c r="ARS4" s="774"/>
      <c r="ART4" s="774"/>
      <c r="ARU4" s="774"/>
      <c r="ARV4" s="706"/>
      <c r="ARW4" s="774"/>
      <c r="ARX4" s="774"/>
      <c r="ARY4" s="774"/>
      <c r="ARZ4" s="774"/>
      <c r="ASA4" s="706"/>
      <c r="ASB4" s="774"/>
      <c r="ASC4" s="774"/>
      <c r="ASD4" s="774"/>
      <c r="ASE4" s="774"/>
      <c r="ASF4" s="706"/>
      <c r="ASG4" s="774"/>
      <c r="ASH4" s="774"/>
      <c r="ASI4" s="774"/>
      <c r="ASJ4" s="774"/>
      <c r="ASK4" s="706"/>
      <c r="ASL4" s="774"/>
      <c r="ASM4" s="774"/>
      <c r="ASN4" s="774"/>
      <c r="ASO4" s="774"/>
      <c r="ASP4" s="706"/>
      <c r="ASQ4" s="774"/>
      <c r="ASR4" s="774"/>
      <c r="ASS4" s="774"/>
      <c r="AST4" s="774"/>
      <c r="ASU4" s="706"/>
      <c r="ASV4" s="774"/>
      <c r="ASW4" s="774"/>
      <c r="ASX4" s="774"/>
      <c r="ASY4" s="774"/>
      <c r="ASZ4" s="706"/>
      <c r="ATA4" s="774"/>
      <c r="ATB4" s="774"/>
      <c r="ATC4" s="774"/>
      <c r="ATD4" s="774"/>
      <c r="ATE4" s="706"/>
      <c r="ATF4" s="774"/>
      <c r="ATG4" s="774"/>
      <c r="ATH4" s="774"/>
      <c r="ATI4" s="774"/>
      <c r="ATJ4" s="706"/>
      <c r="ATK4" s="774"/>
      <c r="ATL4" s="774"/>
      <c r="ATM4" s="774"/>
      <c r="ATN4" s="774"/>
      <c r="ATO4" s="706"/>
      <c r="ATP4" s="774"/>
      <c r="ATQ4" s="774"/>
      <c r="ATR4" s="774"/>
      <c r="ATS4" s="774"/>
      <c r="ATT4" s="706"/>
      <c r="ATU4" s="774"/>
      <c r="ATV4" s="774"/>
      <c r="ATW4" s="774"/>
      <c r="ATX4" s="774"/>
      <c r="ATY4" s="706"/>
      <c r="ATZ4" s="774"/>
      <c r="AUA4" s="774"/>
      <c r="AUB4" s="774"/>
      <c r="AUC4" s="774"/>
      <c r="AUD4" s="706"/>
      <c r="AUE4" s="774"/>
      <c r="AUF4" s="774"/>
      <c r="AUG4" s="774"/>
      <c r="AUH4" s="774"/>
      <c r="AUI4" s="706"/>
      <c r="AUJ4" s="774"/>
      <c r="AUK4" s="774"/>
      <c r="AUL4" s="774"/>
      <c r="AUM4" s="774"/>
      <c r="AUN4" s="706"/>
      <c r="AUO4" s="774"/>
      <c r="AUP4" s="774"/>
      <c r="AUQ4" s="774"/>
      <c r="AUR4" s="774"/>
      <c r="AUS4" s="706"/>
      <c r="AUT4" s="774"/>
      <c r="AUU4" s="774"/>
      <c r="AUV4" s="774"/>
      <c r="AUW4" s="774"/>
      <c r="AUX4" s="706"/>
      <c r="AUY4" s="774"/>
      <c r="AUZ4" s="774"/>
      <c r="AVA4" s="774"/>
      <c r="AVB4" s="774"/>
      <c r="AVC4" s="706"/>
      <c r="AVD4" s="774"/>
      <c r="AVE4" s="774"/>
      <c r="AVF4" s="774"/>
      <c r="AVG4" s="774"/>
      <c r="AVH4" s="706"/>
      <c r="AVI4" s="774"/>
      <c r="AVJ4" s="774"/>
      <c r="AVK4" s="774"/>
      <c r="AVL4" s="774"/>
      <c r="AVM4" s="706"/>
      <c r="AVN4" s="774"/>
      <c r="AVO4" s="774"/>
      <c r="AVP4" s="774"/>
      <c r="AVQ4" s="774"/>
      <c r="AVR4" s="706"/>
      <c r="AVS4" s="774"/>
      <c r="AVT4" s="774"/>
      <c r="AVU4" s="774"/>
      <c r="AVV4" s="774"/>
      <c r="AVW4" s="706"/>
      <c r="AVX4" s="774"/>
      <c r="AVY4" s="774"/>
      <c r="AVZ4" s="774"/>
      <c r="AWA4" s="774"/>
      <c r="AWB4" s="706"/>
      <c r="AWC4" s="774"/>
      <c r="AWD4" s="774"/>
      <c r="AWE4" s="774"/>
      <c r="AWF4" s="774"/>
      <c r="AWG4" s="706"/>
      <c r="AWH4" s="774"/>
      <c r="AWI4" s="774"/>
      <c r="AWJ4" s="774"/>
      <c r="AWK4" s="774"/>
      <c r="AWL4" s="706"/>
      <c r="AWM4" s="774"/>
      <c r="AWN4" s="774"/>
      <c r="AWO4" s="774"/>
      <c r="AWP4" s="774"/>
      <c r="AWQ4" s="706"/>
      <c r="AWR4" s="774"/>
      <c r="AWS4" s="774"/>
      <c r="AWT4" s="774"/>
      <c r="AWU4" s="774"/>
      <c r="AWV4" s="706"/>
      <c r="AWW4" s="774"/>
      <c r="AWX4" s="774"/>
      <c r="AWY4" s="774"/>
      <c r="AWZ4" s="774"/>
      <c r="AXA4" s="706"/>
      <c r="AXB4" s="774"/>
      <c r="AXC4" s="774"/>
      <c r="AXD4" s="774"/>
      <c r="AXE4" s="774"/>
      <c r="AXF4" s="706"/>
      <c r="AXG4" s="774"/>
      <c r="AXH4" s="774"/>
      <c r="AXI4" s="774"/>
      <c r="AXJ4" s="774"/>
      <c r="AXK4" s="706"/>
      <c r="AXL4" s="774"/>
      <c r="AXM4" s="774"/>
      <c r="AXN4" s="774"/>
      <c r="AXO4" s="774"/>
      <c r="AXP4" s="706"/>
      <c r="AXQ4" s="774"/>
      <c r="AXR4" s="774"/>
      <c r="AXS4" s="774"/>
      <c r="AXT4" s="774"/>
      <c r="AXU4" s="706"/>
      <c r="AXV4" s="774"/>
      <c r="AXW4" s="774"/>
      <c r="AXX4" s="774"/>
      <c r="AXY4" s="774"/>
      <c r="AXZ4" s="706"/>
      <c r="AYA4" s="774"/>
      <c r="AYB4" s="774"/>
      <c r="AYC4" s="774"/>
      <c r="AYD4" s="774"/>
      <c r="AYE4" s="706"/>
      <c r="AYF4" s="774"/>
      <c r="AYG4" s="774"/>
      <c r="AYH4" s="774"/>
      <c r="AYI4" s="774"/>
      <c r="AYJ4" s="706"/>
      <c r="AYK4" s="774"/>
      <c r="AYL4" s="774"/>
      <c r="AYM4" s="774"/>
      <c r="AYN4" s="774"/>
      <c r="AYO4" s="706"/>
      <c r="AYP4" s="774"/>
      <c r="AYQ4" s="774"/>
      <c r="AYR4" s="774"/>
      <c r="AYS4" s="774"/>
      <c r="AYT4" s="706"/>
      <c r="AYU4" s="774"/>
      <c r="AYV4" s="774"/>
      <c r="AYW4" s="774"/>
      <c r="AYX4" s="774"/>
      <c r="AYY4" s="706"/>
      <c r="AYZ4" s="774"/>
      <c r="AZA4" s="774"/>
      <c r="AZB4" s="774"/>
      <c r="AZC4" s="774"/>
      <c r="AZD4" s="706"/>
      <c r="AZE4" s="774"/>
      <c r="AZF4" s="774"/>
      <c r="AZG4" s="774"/>
      <c r="AZH4" s="774"/>
      <c r="AZI4" s="706"/>
      <c r="AZJ4" s="774"/>
      <c r="AZK4" s="774"/>
      <c r="AZL4" s="774"/>
      <c r="AZM4" s="774"/>
      <c r="AZN4" s="706"/>
      <c r="AZO4" s="774"/>
      <c r="AZP4" s="774"/>
      <c r="AZQ4" s="774"/>
      <c r="AZR4" s="774"/>
      <c r="AZS4" s="706"/>
      <c r="AZT4" s="774"/>
      <c r="AZU4" s="774"/>
      <c r="AZV4" s="774"/>
      <c r="AZW4" s="774"/>
      <c r="AZX4" s="706"/>
      <c r="AZY4" s="774"/>
      <c r="AZZ4" s="774"/>
      <c r="BAA4" s="774"/>
      <c r="BAB4" s="774"/>
      <c r="BAC4" s="706"/>
      <c r="BAD4" s="774"/>
      <c r="BAE4" s="774"/>
      <c r="BAF4" s="774"/>
      <c r="BAG4" s="774"/>
      <c r="BAH4" s="706"/>
      <c r="BAI4" s="774"/>
      <c r="BAJ4" s="774"/>
      <c r="BAK4" s="774"/>
      <c r="BAL4" s="774"/>
      <c r="BAM4" s="706"/>
      <c r="BAN4" s="774"/>
      <c r="BAO4" s="774"/>
      <c r="BAP4" s="774"/>
      <c r="BAQ4" s="774"/>
      <c r="BAR4" s="706"/>
      <c r="BAS4" s="774"/>
      <c r="BAT4" s="774"/>
      <c r="BAU4" s="774"/>
      <c r="BAV4" s="774"/>
      <c r="BAW4" s="706"/>
      <c r="BAX4" s="774"/>
      <c r="BAY4" s="774"/>
      <c r="BAZ4" s="774"/>
      <c r="BBA4" s="774"/>
      <c r="BBB4" s="706"/>
      <c r="BBC4" s="774"/>
      <c r="BBD4" s="774"/>
      <c r="BBE4" s="774"/>
      <c r="BBF4" s="774"/>
      <c r="BBG4" s="706"/>
      <c r="BBH4" s="774"/>
      <c r="BBI4" s="774"/>
      <c r="BBJ4" s="774"/>
      <c r="BBK4" s="774"/>
      <c r="BBL4" s="706"/>
      <c r="BBM4" s="774"/>
      <c r="BBN4" s="774"/>
      <c r="BBO4" s="774"/>
      <c r="BBP4" s="774"/>
      <c r="BBQ4" s="706"/>
      <c r="BBR4" s="774"/>
      <c r="BBS4" s="774"/>
      <c r="BBT4" s="774"/>
      <c r="BBU4" s="774"/>
      <c r="BBV4" s="706"/>
      <c r="BBW4" s="774"/>
      <c r="BBX4" s="774"/>
      <c r="BBY4" s="774"/>
      <c r="BBZ4" s="774"/>
      <c r="BCA4" s="706"/>
      <c r="BCB4" s="774"/>
      <c r="BCC4" s="774"/>
      <c r="BCD4" s="774"/>
      <c r="BCE4" s="774"/>
      <c r="BCF4" s="706"/>
      <c r="BCG4" s="774"/>
      <c r="BCH4" s="774"/>
      <c r="BCI4" s="774"/>
      <c r="BCJ4" s="774"/>
      <c r="BCK4" s="706"/>
      <c r="BCL4" s="774"/>
      <c r="BCM4" s="774"/>
      <c r="BCN4" s="774"/>
      <c r="BCO4" s="774"/>
      <c r="BCP4" s="706"/>
      <c r="BCQ4" s="774"/>
      <c r="BCR4" s="774"/>
      <c r="BCS4" s="774"/>
      <c r="BCT4" s="774"/>
      <c r="BCU4" s="706"/>
      <c r="BCV4" s="774"/>
      <c r="BCW4" s="774"/>
      <c r="BCX4" s="774"/>
      <c r="BCY4" s="774"/>
      <c r="BCZ4" s="706"/>
      <c r="BDA4" s="774"/>
      <c r="BDB4" s="774"/>
      <c r="BDC4" s="774"/>
      <c r="BDD4" s="774"/>
      <c r="BDE4" s="706"/>
      <c r="BDF4" s="774"/>
      <c r="BDG4" s="774"/>
      <c r="BDH4" s="774"/>
      <c r="BDI4" s="774"/>
      <c r="BDJ4" s="706"/>
      <c r="BDK4" s="774"/>
      <c r="BDL4" s="774"/>
      <c r="BDM4" s="774"/>
      <c r="BDN4" s="774"/>
      <c r="BDO4" s="706"/>
      <c r="BDP4" s="774"/>
      <c r="BDQ4" s="774"/>
      <c r="BDR4" s="774"/>
      <c r="BDS4" s="774"/>
      <c r="BDT4" s="706"/>
      <c r="BDU4" s="774"/>
      <c r="BDV4" s="774"/>
      <c r="BDW4" s="774"/>
      <c r="BDX4" s="774"/>
      <c r="BDY4" s="706"/>
      <c r="BDZ4" s="774"/>
      <c r="BEA4" s="774"/>
      <c r="BEB4" s="774"/>
      <c r="BEC4" s="774"/>
      <c r="BED4" s="706"/>
      <c r="BEE4" s="774"/>
      <c r="BEF4" s="774"/>
      <c r="BEG4" s="774"/>
      <c r="BEH4" s="774"/>
      <c r="BEI4" s="706"/>
      <c r="BEJ4" s="774"/>
      <c r="BEK4" s="774"/>
      <c r="BEL4" s="774"/>
      <c r="BEM4" s="774"/>
      <c r="BEN4" s="706"/>
      <c r="BEO4" s="774"/>
      <c r="BEP4" s="774"/>
      <c r="BEQ4" s="774"/>
      <c r="BER4" s="774"/>
      <c r="BES4" s="706"/>
      <c r="BET4" s="774"/>
      <c r="BEU4" s="774"/>
      <c r="BEV4" s="774"/>
      <c r="BEW4" s="774"/>
      <c r="BEX4" s="706"/>
      <c r="BEY4" s="774"/>
      <c r="BEZ4" s="774"/>
      <c r="BFA4" s="774"/>
      <c r="BFB4" s="774"/>
      <c r="BFC4" s="706"/>
      <c r="BFD4" s="774"/>
      <c r="BFE4" s="774"/>
      <c r="BFF4" s="774"/>
      <c r="BFG4" s="774"/>
      <c r="BFH4" s="706"/>
      <c r="BFI4" s="774"/>
      <c r="BFJ4" s="774"/>
      <c r="BFK4" s="774"/>
      <c r="BFL4" s="774"/>
      <c r="BFM4" s="706"/>
      <c r="BFN4" s="774"/>
      <c r="BFO4" s="774"/>
      <c r="BFP4" s="774"/>
      <c r="BFQ4" s="774"/>
      <c r="BFR4" s="706"/>
      <c r="BFS4" s="774"/>
      <c r="BFT4" s="774"/>
      <c r="BFU4" s="774"/>
      <c r="BFV4" s="774"/>
      <c r="BFW4" s="706"/>
      <c r="BFX4" s="774"/>
      <c r="BFY4" s="774"/>
      <c r="BFZ4" s="774"/>
      <c r="BGA4" s="774"/>
      <c r="BGB4" s="706"/>
      <c r="BGC4" s="774"/>
      <c r="BGD4" s="774"/>
      <c r="BGE4" s="774"/>
      <c r="BGF4" s="774"/>
      <c r="BGG4" s="706"/>
      <c r="BGH4" s="774"/>
      <c r="BGI4" s="774"/>
      <c r="BGJ4" s="774"/>
      <c r="BGK4" s="774"/>
      <c r="BGL4" s="706"/>
      <c r="BGM4" s="774"/>
      <c r="BGN4" s="774"/>
      <c r="BGO4" s="774"/>
      <c r="BGP4" s="774"/>
      <c r="BGQ4" s="706"/>
      <c r="BGR4" s="774"/>
      <c r="BGS4" s="774"/>
      <c r="BGT4" s="774"/>
      <c r="BGU4" s="774"/>
      <c r="BGV4" s="706"/>
      <c r="BGW4" s="774"/>
      <c r="BGX4" s="774"/>
      <c r="BGY4" s="774"/>
      <c r="BGZ4" s="774"/>
      <c r="BHA4" s="706"/>
      <c r="BHB4" s="774"/>
      <c r="BHC4" s="774"/>
      <c r="BHD4" s="774"/>
      <c r="BHE4" s="774"/>
      <c r="BHF4" s="706"/>
      <c r="BHG4" s="774"/>
      <c r="BHH4" s="774"/>
      <c r="BHI4" s="774"/>
      <c r="BHJ4" s="774"/>
      <c r="BHK4" s="706"/>
      <c r="BHL4" s="774"/>
      <c r="BHM4" s="774"/>
      <c r="BHN4" s="774"/>
      <c r="BHO4" s="774"/>
      <c r="BHP4" s="706"/>
      <c r="BHQ4" s="774"/>
      <c r="BHR4" s="774"/>
      <c r="BHS4" s="774"/>
      <c r="BHT4" s="774"/>
      <c r="BHU4" s="706"/>
      <c r="BHV4" s="774"/>
      <c r="BHW4" s="774"/>
      <c r="BHX4" s="774"/>
      <c r="BHY4" s="774"/>
      <c r="BHZ4" s="706"/>
      <c r="BIA4" s="774"/>
      <c r="BIB4" s="774"/>
      <c r="BIC4" s="774"/>
      <c r="BID4" s="774"/>
      <c r="BIE4" s="706"/>
      <c r="BIF4" s="774"/>
      <c r="BIG4" s="774"/>
      <c r="BIH4" s="774"/>
      <c r="BII4" s="774"/>
      <c r="BIJ4" s="706"/>
      <c r="BIK4" s="774"/>
      <c r="BIL4" s="774"/>
      <c r="BIM4" s="774"/>
      <c r="BIN4" s="774"/>
      <c r="BIO4" s="706"/>
      <c r="BIP4" s="774"/>
      <c r="BIQ4" s="774"/>
      <c r="BIR4" s="774"/>
      <c r="BIS4" s="774"/>
      <c r="BIT4" s="706"/>
      <c r="BIU4" s="774"/>
      <c r="BIV4" s="774"/>
      <c r="BIW4" s="774"/>
      <c r="BIX4" s="774"/>
      <c r="BIY4" s="706"/>
      <c r="BIZ4" s="774"/>
      <c r="BJA4" s="774"/>
      <c r="BJB4" s="774"/>
      <c r="BJC4" s="774"/>
      <c r="BJD4" s="706"/>
      <c r="BJE4" s="774"/>
      <c r="BJF4" s="774"/>
      <c r="BJG4" s="774"/>
      <c r="BJH4" s="774"/>
      <c r="BJI4" s="706"/>
      <c r="BJJ4" s="774"/>
      <c r="BJK4" s="774"/>
      <c r="BJL4" s="774"/>
      <c r="BJM4" s="774"/>
      <c r="BJN4" s="706"/>
      <c r="BJO4" s="774"/>
      <c r="BJP4" s="774"/>
      <c r="BJQ4" s="774"/>
      <c r="BJR4" s="774"/>
      <c r="BJS4" s="706"/>
      <c r="BJT4" s="774"/>
      <c r="BJU4" s="774"/>
      <c r="BJV4" s="774"/>
      <c r="BJW4" s="774"/>
      <c r="BJX4" s="706"/>
      <c r="BJY4" s="774"/>
      <c r="BJZ4" s="774"/>
      <c r="BKA4" s="774"/>
      <c r="BKB4" s="774"/>
      <c r="BKC4" s="706"/>
      <c r="BKD4" s="774"/>
      <c r="BKE4" s="774"/>
      <c r="BKF4" s="774"/>
      <c r="BKG4" s="774"/>
      <c r="BKH4" s="706"/>
      <c r="BKI4" s="774"/>
      <c r="BKJ4" s="774"/>
      <c r="BKK4" s="774"/>
      <c r="BKL4" s="774"/>
      <c r="BKM4" s="706"/>
      <c r="BKN4" s="774"/>
      <c r="BKO4" s="774"/>
      <c r="BKP4" s="774"/>
      <c r="BKQ4" s="774"/>
      <c r="BKR4" s="706"/>
      <c r="BKS4" s="774"/>
      <c r="BKT4" s="774"/>
      <c r="BKU4" s="774"/>
      <c r="BKV4" s="774"/>
      <c r="BKW4" s="706"/>
      <c r="BKX4" s="774"/>
      <c r="BKY4" s="774"/>
      <c r="BKZ4" s="774"/>
      <c r="BLA4" s="774"/>
      <c r="BLB4" s="706"/>
      <c r="BLC4" s="774"/>
      <c r="BLD4" s="774"/>
      <c r="BLE4" s="774"/>
      <c r="BLF4" s="774"/>
      <c r="BLG4" s="706"/>
      <c r="BLH4" s="774"/>
      <c r="BLI4" s="774"/>
      <c r="BLJ4" s="774"/>
      <c r="BLK4" s="774"/>
      <c r="BLL4" s="706"/>
      <c r="BLM4" s="774"/>
      <c r="BLN4" s="774"/>
      <c r="BLO4" s="774"/>
      <c r="BLP4" s="774"/>
      <c r="BLQ4" s="706"/>
      <c r="BLR4" s="774"/>
      <c r="BLS4" s="774"/>
      <c r="BLT4" s="774"/>
      <c r="BLU4" s="774"/>
      <c r="BLV4" s="706"/>
      <c r="BLW4" s="774"/>
      <c r="BLX4" s="774"/>
      <c r="BLY4" s="774"/>
      <c r="BLZ4" s="774"/>
      <c r="BMA4" s="706"/>
      <c r="BMB4" s="774"/>
      <c r="BMC4" s="774"/>
      <c r="BMD4" s="774"/>
      <c r="BME4" s="774"/>
      <c r="BMF4" s="706"/>
      <c r="BMG4" s="774"/>
      <c r="BMH4" s="774"/>
      <c r="BMI4" s="774"/>
      <c r="BMJ4" s="774"/>
      <c r="BMK4" s="706"/>
      <c r="BML4" s="774"/>
      <c r="BMM4" s="774"/>
      <c r="BMN4" s="774"/>
      <c r="BMO4" s="774"/>
      <c r="BMP4" s="706"/>
      <c r="BMQ4" s="774"/>
      <c r="BMR4" s="774"/>
      <c r="BMS4" s="774"/>
      <c r="BMT4" s="774"/>
      <c r="BMU4" s="706"/>
      <c r="BMV4" s="774"/>
      <c r="BMW4" s="774"/>
      <c r="BMX4" s="774"/>
      <c r="BMY4" s="774"/>
      <c r="BMZ4" s="706"/>
      <c r="BNA4" s="774"/>
      <c r="BNB4" s="774"/>
      <c r="BNC4" s="774"/>
      <c r="BND4" s="774"/>
      <c r="BNE4" s="706"/>
      <c r="BNF4" s="774"/>
      <c r="BNG4" s="774"/>
      <c r="BNH4" s="774"/>
      <c r="BNI4" s="774"/>
      <c r="BNJ4" s="706"/>
      <c r="BNK4" s="774"/>
      <c r="BNL4" s="774"/>
      <c r="BNM4" s="774"/>
      <c r="BNN4" s="774"/>
      <c r="BNO4" s="706"/>
      <c r="BNP4" s="774"/>
      <c r="BNQ4" s="774"/>
      <c r="BNR4" s="774"/>
      <c r="BNS4" s="774"/>
      <c r="BNT4" s="706"/>
      <c r="BNU4" s="774"/>
      <c r="BNV4" s="774"/>
      <c r="BNW4" s="774"/>
      <c r="BNX4" s="774"/>
      <c r="BNY4" s="706"/>
      <c r="BNZ4" s="774"/>
      <c r="BOA4" s="774"/>
      <c r="BOB4" s="774"/>
      <c r="BOC4" s="774"/>
      <c r="BOD4" s="706"/>
      <c r="BOE4" s="774"/>
      <c r="BOF4" s="774"/>
      <c r="BOG4" s="774"/>
      <c r="BOH4" s="774"/>
      <c r="BOI4" s="706"/>
      <c r="BOJ4" s="774"/>
      <c r="BOK4" s="774"/>
      <c r="BOL4" s="774"/>
      <c r="BOM4" s="774"/>
      <c r="BON4" s="706"/>
      <c r="BOO4" s="774"/>
      <c r="BOP4" s="774"/>
      <c r="BOQ4" s="774"/>
      <c r="BOR4" s="774"/>
      <c r="BOS4" s="706"/>
      <c r="BOT4" s="774"/>
      <c r="BOU4" s="774"/>
      <c r="BOV4" s="774"/>
      <c r="BOW4" s="774"/>
      <c r="BOX4" s="706"/>
      <c r="BOY4" s="774"/>
      <c r="BOZ4" s="774"/>
      <c r="BPA4" s="774"/>
      <c r="BPB4" s="774"/>
      <c r="BPC4" s="706"/>
      <c r="BPD4" s="774"/>
      <c r="BPE4" s="774"/>
      <c r="BPF4" s="774"/>
      <c r="BPG4" s="774"/>
      <c r="BPH4" s="706"/>
      <c r="BPI4" s="774"/>
      <c r="BPJ4" s="774"/>
      <c r="BPK4" s="774"/>
      <c r="BPL4" s="774"/>
      <c r="BPM4" s="706"/>
      <c r="BPN4" s="774"/>
      <c r="BPO4" s="774"/>
      <c r="BPP4" s="774"/>
      <c r="BPQ4" s="774"/>
      <c r="BPR4" s="706"/>
      <c r="BPS4" s="774"/>
      <c r="BPT4" s="774"/>
      <c r="BPU4" s="774"/>
      <c r="BPV4" s="774"/>
      <c r="BPW4" s="706"/>
      <c r="BPX4" s="774"/>
      <c r="BPY4" s="774"/>
      <c r="BPZ4" s="774"/>
      <c r="BQA4" s="774"/>
      <c r="BQB4" s="706"/>
      <c r="BQC4" s="774"/>
      <c r="BQD4" s="774"/>
      <c r="BQE4" s="774"/>
      <c r="BQF4" s="774"/>
      <c r="BQG4" s="706"/>
      <c r="BQH4" s="774"/>
      <c r="BQI4" s="774"/>
      <c r="BQJ4" s="774"/>
      <c r="BQK4" s="774"/>
      <c r="BQL4" s="706"/>
      <c r="BQM4" s="774"/>
      <c r="BQN4" s="774"/>
      <c r="BQO4" s="774"/>
      <c r="BQP4" s="774"/>
      <c r="BQQ4" s="706"/>
      <c r="BQR4" s="774"/>
      <c r="BQS4" s="774"/>
      <c r="BQT4" s="774"/>
      <c r="BQU4" s="774"/>
      <c r="BQV4" s="706"/>
      <c r="BQW4" s="774"/>
      <c r="BQX4" s="774"/>
      <c r="BQY4" s="774"/>
      <c r="BQZ4" s="774"/>
      <c r="BRA4" s="706"/>
      <c r="BRB4" s="774"/>
      <c r="BRC4" s="774"/>
      <c r="BRD4" s="774"/>
      <c r="BRE4" s="774"/>
      <c r="BRF4" s="706"/>
      <c r="BRG4" s="774"/>
      <c r="BRH4" s="774"/>
      <c r="BRI4" s="774"/>
      <c r="BRJ4" s="774"/>
      <c r="BRK4" s="706"/>
      <c r="BRL4" s="774"/>
      <c r="BRM4" s="774"/>
      <c r="BRN4" s="774"/>
      <c r="BRO4" s="774"/>
      <c r="BRP4" s="706"/>
      <c r="BRQ4" s="774"/>
      <c r="BRR4" s="774"/>
      <c r="BRS4" s="774"/>
      <c r="BRT4" s="774"/>
      <c r="BRU4" s="706"/>
      <c r="BRV4" s="774"/>
      <c r="BRW4" s="774"/>
      <c r="BRX4" s="774"/>
      <c r="BRY4" s="774"/>
      <c r="BRZ4" s="706"/>
      <c r="BSA4" s="774"/>
      <c r="BSB4" s="774"/>
      <c r="BSC4" s="774"/>
      <c r="BSD4" s="774"/>
      <c r="BSE4" s="706"/>
      <c r="BSF4" s="774"/>
      <c r="BSG4" s="774"/>
      <c r="BSH4" s="774"/>
      <c r="BSI4" s="774"/>
      <c r="BSJ4" s="706"/>
      <c r="BSK4" s="774"/>
      <c r="BSL4" s="774"/>
      <c r="BSM4" s="774"/>
      <c r="BSN4" s="774"/>
      <c r="BSO4" s="706"/>
      <c r="BSP4" s="774"/>
      <c r="BSQ4" s="774"/>
      <c r="BSR4" s="774"/>
      <c r="BSS4" s="774"/>
      <c r="BST4" s="706"/>
      <c r="BSU4" s="774"/>
      <c r="BSV4" s="774"/>
      <c r="BSW4" s="774"/>
      <c r="BSX4" s="774"/>
      <c r="BSY4" s="706"/>
      <c r="BSZ4" s="774"/>
      <c r="BTA4" s="774"/>
      <c r="BTB4" s="774"/>
      <c r="BTC4" s="774"/>
      <c r="BTD4" s="706"/>
      <c r="BTE4" s="774"/>
      <c r="BTF4" s="774"/>
      <c r="BTG4" s="774"/>
      <c r="BTH4" s="774"/>
      <c r="BTI4" s="706"/>
      <c r="BTJ4" s="774"/>
      <c r="BTK4" s="774"/>
      <c r="BTL4" s="774"/>
      <c r="BTM4" s="774"/>
      <c r="BTN4" s="706"/>
      <c r="BTO4" s="774"/>
      <c r="BTP4" s="774"/>
      <c r="BTQ4" s="774"/>
      <c r="BTR4" s="774"/>
      <c r="BTS4" s="706"/>
      <c r="BTT4" s="774"/>
      <c r="BTU4" s="774"/>
      <c r="BTV4" s="774"/>
      <c r="BTW4" s="774"/>
      <c r="BTX4" s="706"/>
      <c r="BTY4" s="774"/>
      <c r="BTZ4" s="774"/>
      <c r="BUA4" s="774"/>
      <c r="BUB4" s="774"/>
      <c r="BUC4" s="706"/>
      <c r="BUD4" s="774"/>
      <c r="BUE4" s="774"/>
      <c r="BUF4" s="774"/>
      <c r="BUG4" s="774"/>
      <c r="BUH4" s="706"/>
      <c r="BUI4" s="774"/>
      <c r="BUJ4" s="774"/>
      <c r="BUK4" s="774"/>
      <c r="BUL4" s="774"/>
      <c r="BUM4" s="706"/>
      <c r="BUN4" s="774"/>
      <c r="BUO4" s="774"/>
      <c r="BUP4" s="774"/>
      <c r="BUQ4" s="774"/>
      <c r="BUR4" s="706"/>
      <c r="BUS4" s="774"/>
      <c r="BUT4" s="774"/>
      <c r="BUU4" s="774"/>
      <c r="BUV4" s="774"/>
      <c r="BUW4" s="706"/>
      <c r="BUX4" s="774"/>
      <c r="BUY4" s="774"/>
      <c r="BUZ4" s="774"/>
      <c r="BVA4" s="774"/>
      <c r="BVB4" s="706"/>
      <c r="BVC4" s="774"/>
      <c r="BVD4" s="774"/>
      <c r="BVE4" s="774"/>
      <c r="BVF4" s="774"/>
      <c r="BVG4" s="706"/>
      <c r="BVH4" s="774"/>
      <c r="BVI4" s="774"/>
      <c r="BVJ4" s="774"/>
      <c r="BVK4" s="774"/>
      <c r="BVL4" s="706"/>
      <c r="BVM4" s="774"/>
      <c r="BVN4" s="774"/>
      <c r="BVO4" s="774"/>
      <c r="BVP4" s="774"/>
      <c r="BVQ4" s="706"/>
      <c r="BVR4" s="774"/>
      <c r="BVS4" s="774"/>
      <c r="BVT4" s="774"/>
      <c r="BVU4" s="774"/>
      <c r="BVV4" s="706"/>
      <c r="BVW4" s="774"/>
      <c r="BVX4" s="774"/>
      <c r="BVY4" s="774"/>
      <c r="BVZ4" s="774"/>
      <c r="BWA4" s="706"/>
      <c r="BWB4" s="774"/>
      <c r="BWC4" s="774"/>
      <c r="BWD4" s="774"/>
      <c r="BWE4" s="774"/>
      <c r="BWF4" s="706"/>
      <c r="BWG4" s="774"/>
      <c r="BWH4" s="774"/>
      <c r="BWI4" s="774"/>
      <c r="BWJ4" s="774"/>
      <c r="BWK4" s="706"/>
      <c r="BWL4" s="774"/>
      <c r="BWM4" s="774"/>
      <c r="BWN4" s="774"/>
      <c r="BWO4" s="774"/>
      <c r="BWP4" s="706"/>
      <c r="BWQ4" s="774"/>
      <c r="BWR4" s="774"/>
      <c r="BWS4" s="774"/>
      <c r="BWT4" s="774"/>
      <c r="BWU4" s="706"/>
      <c r="BWV4" s="774"/>
      <c r="BWW4" s="774"/>
      <c r="BWX4" s="774"/>
      <c r="BWY4" s="774"/>
      <c r="BWZ4" s="706"/>
      <c r="BXA4" s="774"/>
      <c r="BXB4" s="774"/>
      <c r="BXC4" s="774"/>
      <c r="BXD4" s="774"/>
      <c r="BXE4" s="706"/>
      <c r="BXF4" s="774"/>
      <c r="BXG4" s="774"/>
      <c r="BXH4" s="774"/>
      <c r="BXI4" s="774"/>
      <c r="BXJ4" s="706"/>
      <c r="BXK4" s="774"/>
      <c r="BXL4" s="774"/>
      <c r="BXM4" s="774"/>
      <c r="BXN4" s="774"/>
      <c r="BXO4" s="706"/>
      <c r="BXP4" s="774"/>
      <c r="BXQ4" s="774"/>
      <c r="BXR4" s="774"/>
      <c r="BXS4" s="774"/>
      <c r="BXT4" s="706"/>
      <c r="BXU4" s="774"/>
      <c r="BXV4" s="774"/>
      <c r="BXW4" s="774"/>
      <c r="BXX4" s="774"/>
      <c r="BXY4" s="706"/>
      <c r="BXZ4" s="774"/>
      <c r="BYA4" s="774"/>
      <c r="BYB4" s="774"/>
      <c r="BYC4" s="774"/>
      <c r="BYD4" s="706"/>
      <c r="BYE4" s="774"/>
      <c r="BYF4" s="774"/>
      <c r="BYG4" s="774"/>
      <c r="BYH4" s="774"/>
      <c r="BYI4" s="706"/>
      <c r="BYJ4" s="774"/>
      <c r="BYK4" s="774"/>
      <c r="BYL4" s="774"/>
      <c r="BYM4" s="774"/>
      <c r="BYN4" s="706"/>
      <c r="BYO4" s="774"/>
      <c r="BYP4" s="774"/>
      <c r="BYQ4" s="774"/>
      <c r="BYR4" s="774"/>
      <c r="BYS4" s="706"/>
      <c r="BYT4" s="774"/>
      <c r="BYU4" s="774"/>
      <c r="BYV4" s="774"/>
      <c r="BYW4" s="774"/>
      <c r="BYX4" s="706"/>
      <c r="BYY4" s="774"/>
      <c r="BYZ4" s="774"/>
      <c r="BZA4" s="774"/>
      <c r="BZB4" s="774"/>
      <c r="BZC4" s="706"/>
      <c r="BZD4" s="774"/>
      <c r="BZE4" s="774"/>
      <c r="BZF4" s="774"/>
      <c r="BZG4" s="774"/>
      <c r="BZH4" s="706"/>
      <c r="BZI4" s="774"/>
      <c r="BZJ4" s="774"/>
      <c r="BZK4" s="774"/>
      <c r="BZL4" s="774"/>
      <c r="BZM4" s="706"/>
      <c r="BZN4" s="774"/>
      <c r="BZO4" s="774"/>
      <c r="BZP4" s="774"/>
      <c r="BZQ4" s="774"/>
      <c r="BZR4" s="706"/>
      <c r="BZS4" s="774"/>
      <c r="BZT4" s="774"/>
      <c r="BZU4" s="774"/>
      <c r="BZV4" s="774"/>
      <c r="BZW4" s="706"/>
      <c r="BZX4" s="774"/>
      <c r="BZY4" s="774"/>
      <c r="BZZ4" s="774"/>
      <c r="CAA4" s="774"/>
      <c r="CAB4" s="706"/>
      <c r="CAC4" s="774"/>
      <c r="CAD4" s="774"/>
      <c r="CAE4" s="774"/>
      <c r="CAF4" s="774"/>
      <c r="CAG4" s="706"/>
      <c r="CAH4" s="774"/>
      <c r="CAI4" s="774"/>
      <c r="CAJ4" s="774"/>
      <c r="CAK4" s="774"/>
      <c r="CAL4" s="706"/>
      <c r="CAM4" s="774"/>
      <c r="CAN4" s="774"/>
      <c r="CAO4" s="774"/>
      <c r="CAP4" s="774"/>
      <c r="CAQ4" s="706"/>
      <c r="CAR4" s="774"/>
      <c r="CAS4" s="774"/>
      <c r="CAT4" s="774"/>
      <c r="CAU4" s="774"/>
      <c r="CAV4" s="706"/>
      <c r="CAW4" s="774"/>
      <c r="CAX4" s="774"/>
      <c r="CAY4" s="774"/>
      <c r="CAZ4" s="774"/>
      <c r="CBA4" s="706"/>
      <c r="CBB4" s="774"/>
      <c r="CBC4" s="774"/>
      <c r="CBD4" s="774"/>
      <c r="CBE4" s="774"/>
      <c r="CBF4" s="706"/>
      <c r="CBG4" s="774"/>
      <c r="CBH4" s="774"/>
      <c r="CBI4" s="774"/>
      <c r="CBJ4" s="774"/>
      <c r="CBK4" s="706"/>
      <c r="CBL4" s="774"/>
      <c r="CBM4" s="774"/>
      <c r="CBN4" s="774"/>
      <c r="CBO4" s="774"/>
      <c r="CBP4" s="706"/>
      <c r="CBQ4" s="774"/>
      <c r="CBR4" s="774"/>
      <c r="CBS4" s="774"/>
      <c r="CBT4" s="774"/>
      <c r="CBU4" s="706"/>
      <c r="CBV4" s="774"/>
      <c r="CBW4" s="774"/>
      <c r="CBX4" s="774"/>
      <c r="CBY4" s="774"/>
      <c r="CBZ4" s="706"/>
      <c r="CCA4" s="774"/>
      <c r="CCB4" s="774"/>
      <c r="CCC4" s="774"/>
      <c r="CCD4" s="774"/>
      <c r="CCE4" s="706"/>
      <c r="CCF4" s="774"/>
      <c r="CCG4" s="774"/>
      <c r="CCH4" s="774"/>
      <c r="CCI4" s="774"/>
      <c r="CCJ4" s="706"/>
      <c r="CCK4" s="774"/>
      <c r="CCL4" s="774"/>
      <c r="CCM4" s="774"/>
      <c r="CCN4" s="774"/>
      <c r="CCO4" s="706"/>
      <c r="CCP4" s="774"/>
      <c r="CCQ4" s="774"/>
      <c r="CCR4" s="774"/>
      <c r="CCS4" s="774"/>
      <c r="CCT4" s="706"/>
      <c r="CCU4" s="774"/>
      <c r="CCV4" s="774"/>
      <c r="CCW4" s="774"/>
      <c r="CCX4" s="774"/>
      <c r="CCY4" s="706"/>
      <c r="CCZ4" s="774"/>
      <c r="CDA4" s="774"/>
      <c r="CDB4" s="774"/>
      <c r="CDC4" s="774"/>
      <c r="CDD4" s="706"/>
      <c r="CDE4" s="774"/>
      <c r="CDF4" s="774"/>
      <c r="CDG4" s="774"/>
      <c r="CDH4" s="774"/>
      <c r="CDI4" s="706"/>
      <c r="CDJ4" s="774"/>
      <c r="CDK4" s="774"/>
      <c r="CDL4" s="774"/>
      <c r="CDM4" s="774"/>
      <c r="CDN4" s="706"/>
      <c r="CDO4" s="774"/>
      <c r="CDP4" s="774"/>
      <c r="CDQ4" s="774"/>
      <c r="CDR4" s="774"/>
      <c r="CDS4" s="706"/>
      <c r="CDT4" s="774"/>
      <c r="CDU4" s="774"/>
      <c r="CDV4" s="774"/>
      <c r="CDW4" s="774"/>
      <c r="CDX4" s="706"/>
      <c r="CDY4" s="774"/>
      <c r="CDZ4" s="774"/>
      <c r="CEA4" s="774"/>
      <c r="CEB4" s="774"/>
      <c r="CEC4" s="706"/>
      <c r="CED4" s="774"/>
      <c r="CEE4" s="774"/>
      <c r="CEF4" s="774"/>
      <c r="CEG4" s="774"/>
      <c r="CEH4" s="706"/>
      <c r="CEI4" s="774"/>
      <c r="CEJ4" s="774"/>
      <c r="CEK4" s="774"/>
      <c r="CEL4" s="774"/>
      <c r="CEM4" s="706"/>
      <c r="CEN4" s="774"/>
      <c r="CEO4" s="774"/>
      <c r="CEP4" s="774"/>
      <c r="CEQ4" s="774"/>
      <c r="CER4" s="706"/>
      <c r="CES4" s="774"/>
      <c r="CET4" s="774"/>
      <c r="CEU4" s="774"/>
      <c r="CEV4" s="774"/>
      <c r="CEW4" s="706"/>
      <c r="CEX4" s="774"/>
      <c r="CEY4" s="774"/>
      <c r="CEZ4" s="774"/>
      <c r="CFA4" s="774"/>
      <c r="CFB4" s="706"/>
      <c r="CFC4" s="774"/>
      <c r="CFD4" s="774"/>
      <c r="CFE4" s="774"/>
      <c r="CFF4" s="774"/>
      <c r="CFG4" s="706"/>
      <c r="CFH4" s="774"/>
      <c r="CFI4" s="774"/>
      <c r="CFJ4" s="774"/>
      <c r="CFK4" s="774"/>
      <c r="CFL4" s="706"/>
      <c r="CFM4" s="774"/>
      <c r="CFN4" s="774"/>
      <c r="CFO4" s="774"/>
      <c r="CFP4" s="774"/>
      <c r="CFQ4" s="706"/>
      <c r="CFR4" s="774"/>
      <c r="CFS4" s="774"/>
      <c r="CFT4" s="774"/>
      <c r="CFU4" s="774"/>
      <c r="CFV4" s="706"/>
      <c r="CFW4" s="774"/>
      <c r="CFX4" s="774"/>
      <c r="CFY4" s="774"/>
      <c r="CFZ4" s="774"/>
      <c r="CGA4" s="706"/>
      <c r="CGB4" s="774"/>
      <c r="CGC4" s="774"/>
      <c r="CGD4" s="774"/>
      <c r="CGE4" s="774"/>
      <c r="CGF4" s="706"/>
      <c r="CGG4" s="774"/>
      <c r="CGH4" s="774"/>
      <c r="CGI4" s="774"/>
      <c r="CGJ4" s="774"/>
      <c r="CGK4" s="706"/>
      <c r="CGL4" s="774"/>
      <c r="CGM4" s="774"/>
      <c r="CGN4" s="774"/>
      <c r="CGO4" s="774"/>
      <c r="CGP4" s="706"/>
      <c r="CGQ4" s="774"/>
      <c r="CGR4" s="774"/>
      <c r="CGS4" s="774"/>
      <c r="CGT4" s="774"/>
      <c r="CGU4" s="706"/>
      <c r="CGV4" s="774"/>
      <c r="CGW4" s="774"/>
      <c r="CGX4" s="774"/>
      <c r="CGY4" s="774"/>
      <c r="CGZ4" s="706"/>
      <c r="CHA4" s="774"/>
      <c r="CHB4" s="774"/>
      <c r="CHC4" s="774"/>
      <c r="CHD4" s="774"/>
      <c r="CHE4" s="706"/>
      <c r="CHF4" s="774"/>
      <c r="CHG4" s="774"/>
      <c r="CHH4" s="774"/>
      <c r="CHI4" s="774"/>
      <c r="CHJ4" s="706"/>
      <c r="CHK4" s="774"/>
      <c r="CHL4" s="774"/>
      <c r="CHM4" s="774"/>
      <c r="CHN4" s="774"/>
      <c r="CHO4" s="706"/>
      <c r="CHP4" s="774"/>
      <c r="CHQ4" s="774"/>
      <c r="CHR4" s="774"/>
      <c r="CHS4" s="774"/>
      <c r="CHT4" s="706"/>
      <c r="CHU4" s="774"/>
      <c r="CHV4" s="774"/>
      <c r="CHW4" s="774"/>
      <c r="CHX4" s="774"/>
      <c r="CHY4" s="706"/>
      <c r="CHZ4" s="774"/>
      <c r="CIA4" s="774"/>
      <c r="CIB4" s="774"/>
      <c r="CIC4" s="774"/>
      <c r="CID4" s="706"/>
      <c r="CIE4" s="774"/>
      <c r="CIF4" s="774"/>
      <c r="CIG4" s="774"/>
      <c r="CIH4" s="774"/>
      <c r="CII4" s="706"/>
      <c r="CIJ4" s="774"/>
      <c r="CIK4" s="774"/>
      <c r="CIL4" s="774"/>
      <c r="CIM4" s="774"/>
      <c r="CIN4" s="706"/>
      <c r="CIO4" s="774"/>
      <c r="CIP4" s="774"/>
      <c r="CIQ4" s="774"/>
      <c r="CIR4" s="774"/>
      <c r="CIS4" s="706"/>
      <c r="CIT4" s="774"/>
      <c r="CIU4" s="774"/>
      <c r="CIV4" s="774"/>
      <c r="CIW4" s="774"/>
      <c r="CIX4" s="706"/>
      <c r="CIY4" s="774"/>
      <c r="CIZ4" s="774"/>
      <c r="CJA4" s="774"/>
      <c r="CJB4" s="774"/>
      <c r="CJC4" s="706"/>
      <c r="CJD4" s="774"/>
      <c r="CJE4" s="774"/>
      <c r="CJF4" s="774"/>
      <c r="CJG4" s="774"/>
      <c r="CJH4" s="706"/>
      <c r="CJI4" s="774"/>
      <c r="CJJ4" s="774"/>
      <c r="CJK4" s="774"/>
      <c r="CJL4" s="774"/>
      <c r="CJM4" s="706"/>
      <c r="CJN4" s="774"/>
      <c r="CJO4" s="774"/>
      <c r="CJP4" s="774"/>
      <c r="CJQ4" s="774"/>
      <c r="CJR4" s="706"/>
      <c r="CJS4" s="774"/>
      <c r="CJT4" s="774"/>
      <c r="CJU4" s="774"/>
      <c r="CJV4" s="774"/>
      <c r="CJW4" s="706"/>
      <c r="CJX4" s="774"/>
      <c r="CJY4" s="774"/>
      <c r="CJZ4" s="774"/>
      <c r="CKA4" s="774"/>
      <c r="CKB4" s="706"/>
      <c r="CKC4" s="774"/>
      <c r="CKD4" s="774"/>
      <c r="CKE4" s="774"/>
      <c r="CKF4" s="774"/>
      <c r="CKG4" s="706"/>
      <c r="CKH4" s="774"/>
      <c r="CKI4" s="774"/>
      <c r="CKJ4" s="774"/>
      <c r="CKK4" s="774"/>
      <c r="CKL4" s="706"/>
      <c r="CKM4" s="774"/>
      <c r="CKN4" s="774"/>
      <c r="CKO4" s="774"/>
      <c r="CKP4" s="774"/>
      <c r="CKQ4" s="706"/>
      <c r="CKR4" s="774"/>
      <c r="CKS4" s="774"/>
      <c r="CKT4" s="774"/>
      <c r="CKU4" s="774"/>
      <c r="CKV4" s="706"/>
      <c r="CKW4" s="774"/>
      <c r="CKX4" s="774"/>
      <c r="CKY4" s="774"/>
      <c r="CKZ4" s="774"/>
      <c r="CLA4" s="706"/>
      <c r="CLB4" s="774"/>
      <c r="CLC4" s="774"/>
      <c r="CLD4" s="774"/>
      <c r="CLE4" s="774"/>
      <c r="CLF4" s="706"/>
      <c r="CLG4" s="774"/>
      <c r="CLH4" s="774"/>
      <c r="CLI4" s="774"/>
      <c r="CLJ4" s="774"/>
      <c r="CLK4" s="706"/>
      <c r="CLL4" s="774"/>
      <c r="CLM4" s="774"/>
      <c r="CLN4" s="774"/>
      <c r="CLO4" s="774"/>
      <c r="CLP4" s="706"/>
      <c r="CLQ4" s="774"/>
      <c r="CLR4" s="774"/>
      <c r="CLS4" s="774"/>
      <c r="CLT4" s="774"/>
      <c r="CLU4" s="706"/>
      <c r="CLV4" s="774"/>
      <c r="CLW4" s="774"/>
      <c r="CLX4" s="774"/>
      <c r="CLY4" s="774"/>
      <c r="CLZ4" s="706"/>
      <c r="CMA4" s="774"/>
      <c r="CMB4" s="774"/>
      <c r="CMC4" s="774"/>
      <c r="CMD4" s="774"/>
      <c r="CME4" s="706"/>
      <c r="CMF4" s="774"/>
      <c r="CMG4" s="774"/>
      <c r="CMH4" s="774"/>
      <c r="CMI4" s="774"/>
      <c r="CMJ4" s="706"/>
      <c r="CMK4" s="774"/>
      <c r="CML4" s="774"/>
      <c r="CMM4" s="774"/>
      <c r="CMN4" s="774"/>
      <c r="CMO4" s="706"/>
      <c r="CMP4" s="774"/>
      <c r="CMQ4" s="774"/>
      <c r="CMR4" s="774"/>
      <c r="CMS4" s="774"/>
      <c r="CMT4" s="706"/>
      <c r="CMU4" s="774"/>
      <c r="CMV4" s="774"/>
      <c r="CMW4" s="774"/>
      <c r="CMX4" s="774"/>
      <c r="CMY4" s="706"/>
      <c r="CMZ4" s="774"/>
      <c r="CNA4" s="774"/>
      <c r="CNB4" s="774"/>
      <c r="CNC4" s="774"/>
      <c r="CND4" s="706"/>
      <c r="CNE4" s="774"/>
      <c r="CNF4" s="774"/>
      <c r="CNG4" s="774"/>
      <c r="CNH4" s="774"/>
      <c r="CNI4" s="706"/>
      <c r="CNJ4" s="774"/>
      <c r="CNK4" s="774"/>
      <c r="CNL4" s="774"/>
      <c r="CNM4" s="774"/>
      <c r="CNN4" s="706"/>
      <c r="CNO4" s="774"/>
      <c r="CNP4" s="774"/>
      <c r="CNQ4" s="774"/>
      <c r="CNR4" s="774"/>
      <c r="CNS4" s="706"/>
      <c r="CNT4" s="774"/>
      <c r="CNU4" s="774"/>
      <c r="CNV4" s="774"/>
      <c r="CNW4" s="774"/>
      <c r="CNX4" s="706"/>
      <c r="CNY4" s="774"/>
      <c r="CNZ4" s="774"/>
      <c r="COA4" s="774"/>
      <c r="COB4" s="774"/>
      <c r="COC4" s="706"/>
      <c r="COD4" s="774"/>
      <c r="COE4" s="774"/>
      <c r="COF4" s="774"/>
      <c r="COG4" s="774"/>
      <c r="COH4" s="706"/>
      <c r="COI4" s="774"/>
      <c r="COJ4" s="774"/>
      <c r="COK4" s="774"/>
      <c r="COL4" s="774"/>
      <c r="COM4" s="706"/>
      <c r="CON4" s="774"/>
      <c r="COO4" s="774"/>
      <c r="COP4" s="774"/>
      <c r="COQ4" s="774"/>
      <c r="COR4" s="706"/>
      <c r="COS4" s="774"/>
      <c r="COT4" s="774"/>
      <c r="COU4" s="774"/>
      <c r="COV4" s="774"/>
      <c r="COW4" s="706"/>
      <c r="COX4" s="774"/>
      <c r="COY4" s="774"/>
      <c r="COZ4" s="774"/>
      <c r="CPA4" s="774"/>
      <c r="CPB4" s="706"/>
      <c r="CPC4" s="774"/>
      <c r="CPD4" s="774"/>
      <c r="CPE4" s="774"/>
      <c r="CPF4" s="774"/>
      <c r="CPG4" s="706"/>
      <c r="CPH4" s="774"/>
      <c r="CPI4" s="774"/>
      <c r="CPJ4" s="774"/>
      <c r="CPK4" s="774"/>
      <c r="CPL4" s="706"/>
      <c r="CPM4" s="774"/>
      <c r="CPN4" s="774"/>
      <c r="CPO4" s="774"/>
      <c r="CPP4" s="774"/>
      <c r="CPQ4" s="706"/>
      <c r="CPR4" s="774"/>
      <c r="CPS4" s="774"/>
      <c r="CPT4" s="774"/>
      <c r="CPU4" s="774"/>
      <c r="CPV4" s="706"/>
      <c r="CPW4" s="774"/>
      <c r="CPX4" s="774"/>
      <c r="CPY4" s="774"/>
      <c r="CPZ4" s="774"/>
      <c r="CQA4" s="706"/>
      <c r="CQB4" s="774"/>
      <c r="CQC4" s="774"/>
      <c r="CQD4" s="774"/>
      <c r="CQE4" s="774"/>
      <c r="CQF4" s="706"/>
      <c r="CQG4" s="774"/>
      <c r="CQH4" s="774"/>
      <c r="CQI4" s="774"/>
      <c r="CQJ4" s="774"/>
      <c r="CQK4" s="706"/>
      <c r="CQL4" s="774"/>
      <c r="CQM4" s="774"/>
      <c r="CQN4" s="774"/>
      <c r="CQO4" s="774"/>
      <c r="CQP4" s="706"/>
      <c r="CQQ4" s="774"/>
      <c r="CQR4" s="774"/>
      <c r="CQS4" s="774"/>
      <c r="CQT4" s="774"/>
      <c r="CQU4" s="706"/>
      <c r="CQV4" s="774"/>
      <c r="CQW4" s="774"/>
      <c r="CQX4" s="774"/>
      <c r="CQY4" s="774"/>
      <c r="CQZ4" s="706"/>
      <c r="CRA4" s="774"/>
      <c r="CRB4" s="774"/>
      <c r="CRC4" s="774"/>
      <c r="CRD4" s="774"/>
      <c r="CRE4" s="706"/>
      <c r="CRF4" s="774"/>
      <c r="CRG4" s="774"/>
      <c r="CRH4" s="774"/>
      <c r="CRI4" s="774"/>
      <c r="CRJ4" s="706"/>
      <c r="CRK4" s="774"/>
      <c r="CRL4" s="774"/>
      <c r="CRM4" s="774"/>
      <c r="CRN4" s="774"/>
      <c r="CRO4" s="706"/>
      <c r="CRP4" s="774"/>
      <c r="CRQ4" s="774"/>
      <c r="CRR4" s="774"/>
      <c r="CRS4" s="774"/>
      <c r="CRT4" s="706"/>
      <c r="CRU4" s="774"/>
      <c r="CRV4" s="774"/>
      <c r="CRW4" s="774"/>
      <c r="CRX4" s="774"/>
      <c r="CRY4" s="706"/>
      <c r="CRZ4" s="774"/>
      <c r="CSA4" s="774"/>
      <c r="CSB4" s="774"/>
      <c r="CSC4" s="774"/>
      <c r="CSD4" s="706"/>
      <c r="CSE4" s="774"/>
      <c r="CSF4" s="774"/>
      <c r="CSG4" s="774"/>
      <c r="CSH4" s="774"/>
      <c r="CSI4" s="706"/>
      <c r="CSJ4" s="774"/>
      <c r="CSK4" s="774"/>
      <c r="CSL4" s="774"/>
      <c r="CSM4" s="774"/>
      <c r="CSN4" s="706"/>
      <c r="CSO4" s="774"/>
      <c r="CSP4" s="774"/>
      <c r="CSQ4" s="774"/>
      <c r="CSR4" s="774"/>
      <c r="CSS4" s="706"/>
      <c r="CST4" s="774"/>
      <c r="CSU4" s="774"/>
      <c r="CSV4" s="774"/>
      <c r="CSW4" s="774"/>
      <c r="CSX4" s="706"/>
      <c r="CSY4" s="774"/>
      <c r="CSZ4" s="774"/>
      <c r="CTA4" s="774"/>
      <c r="CTB4" s="774"/>
      <c r="CTC4" s="706"/>
      <c r="CTD4" s="774"/>
      <c r="CTE4" s="774"/>
      <c r="CTF4" s="774"/>
      <c r="CTG4" s="774"/>
      <c r="CTH4" s="706"/>
      <c r="CTI4" s="774"/>
      <c r="CTJ4" s="774"/>
      <c r="CTK4" s="774"/>
      <c r="CTL4" s="774"/>
      <c r="CTM4" s="706"/>
      <c r="CTN4" s="774"/>
      <c r="CTO4" s="774"/>
      <c r="CTP4" s="774"/>
      <c r="CTQ4" s="774"/>
      <c r="CTR4" s="706"/>
      <c r="CTS4" s="774"/>
      <c r="CTT4" s="774"/>
      <c r="CTU4" s="774"/>
      <c r="CTV4" s="774"/>
      <c r="CTW4" s="706"/>
      <c r="CTX4" s="774"/>
      <c r="CTY4" s="774"/>
      <c r="CTZ4" s="774"/>
      <c r="CUA4" s="774"/>
      <c r="CUB4" s="706"/>
      <c r="CUC4" s="774"/>
      <c r="CUD4" s="774"/>
      <c r="CUE4" s="774"/>
      <c r="CUF4" s="774"/>
      <c r="CUG4" s="706"/>
      <c r="CUH4" s="774"/>
      <c r="CUI4" s="774"/>
      <c r="CUJ4" s="774"/>
      <c r="CUK4" s="774"/>
      <c r="CUL4" s="706"/>
      <c r="CUM4" s="774"/>
      <c r="CUN4" s="774"/>
      <c r="CUO4" s="774"/>
      <c r="CUP4" s="774"/>
      <c r="CUQ4" s="706"/>
      <c r="CUR4" s="774"/>
      <c r="CUS4" s="774"/>
      <c r="CUT4" s="774"/>
      <c r="CUU4" s="774"/>
      <c r="CUV4" s="706"/>
      <c r="CUW4" s="774"/>
      <c r="CUX4" s="774"/>
      <c r="CUY4" s="774"/>
      <c r="CUZ4" s="774"/>
      <c r="CVA4" s="706"/>
      <c r="CVB4" s="774"/>
      <c r="CVC4" s="774"/>
      <c r="CVD4" s="774"/>
      <c r="CVE4" s="774"/>
      <c r="CVF4" s="706"/>
      <c r="CVG4" s="774"/>
      <c r="CVH4" s="774"/>
      <c r="CVI4" s="774"/>
      <c r="CVJ4" s="774"/>
      <c r="CVK4" s="706"/>
      <c r="CVL4" s="774"/>
      <c r="CVM4" s="774"/>
      <c r="CVN4" s="774"/>
      <c r="CVO4" s="774"/>
      <c r="CVP4" s="706"/>
      <c r="CVQ4" s="774"/>
      <c r="CVR4" s="774"/>
      <c r="CVS4" s="774"/>
      <c r="CVT4" s="774"/>
      <c r="CVU4" s="706"/>
      <c r="CVV4" s="774"/>
      <c r="CVW4" s="774"/>
      <c r="CVX4" s="774"/>
      <c r="CVY4" s="774"/>
      <c r="CVZ4" s="706"/>
      <c r="CWA4" s="774"/>
      <c r="CWB4" s="774"/>
      <c r="CWC4" s="774"/>
      <c r="CWD4" s="774"/>
      <c r="CWE4" s="706"/>
      <c r="CWF4" s="774"/>
      <c r="CWG4" s="774"/>
      <c r="CWH4" s="774"/>
      <c r="CWI4" s="774"/>
      <c r="CWJ4" s="706"/>
      <c r="CWK4" s="774"/>
      <c r="CWL4" s="774"/>
      <c r="CWM4" s="774"/>
      <c r="CWN4" s="774"/>
      <c r="CWO4" s="706"/>
      <c r="CWP4" s="774"/>
      <c r="CWQ4" s="774"/>
      <c r="CWR4" s="774"/>
      <c r="CWS4" s="774"/>
      <c r="CWT4" s="706"/>
      <c r="CWU4" s="774"/>
      <c r="CWV4" s="774"/>
      <c r="CWW4" s="774"/>
      <c r="CWX4" s="774"/>
      <c r="CWY4" s="706"/>
      <c r="CWZ4" s="774"/>
      <c r="CXA4" s="774"/>
      <c r="CXB4" s="774"/>
      <c r="CXC4" s="774"/>
      <c r="CXD4" s="706"/>
      <c r="CXE4" s="774"/>
      <c r="CXF4" s="774"/>
      <c r="CXG4" s="774"/>
      <c r="CXH4" s="774"/>
      <c r="CXI4" s="706"/>
      <c r="CXJ4" s="774"/>
      <c r="CXK4" s="774"/>
      <c r="CXL4" s="774"/>
      <c r="CXM4" s="774"/>
      <c r="CXN4" s="706"/>
      <c r="CXO4" s="774"/>
      <c r="CXP4" s="774"/>
      <c r="CXQ4" s="774"/>
      <c r="CXR4" s="774"/>
      <c r="CXS4" s="706"/>
      <c r="CXT4" s="774"/>
      <c r="CXU4" s="774"/>
      <c r="CXV4" s="774"/>
      <c r="CXW4" s="774"/>
      <c r="CXX4" s="706"/>
      <c r="CXY4" s="774"/>
      <c r="CXZ4" s="774"/>
      <c r="CYA4" s="774"/>
      <c r="CYB4" s="774"/>
      <c r="CYC4" s="706"/>
      <c r="CYD4" s="774"/>
      <c r="CYE4" s="774"/>
      <c r="CYF4" s="774"/>
      <c r="CYG4" s="774"/>
      <c r="CYH4" s="706"/>
      <c r="CYI4" s="774"/>
      <c r="CYJ4" s="774"/>
      <c r="CYK4" s="774"/>
      <c r="CYL4" s="774"/>
      <c r="CYM4" s="706"/>
      <c r="CYN4" s="774"/>
      <c r="CYO4" s="774"/>
      <c r="CYP4" s="774"/>
      <c r="CYQ4" s="774"/>
      <c r="CYR4" s="706"/>
      <c r="CYS4" s="774"/>
      <c r="CYT4" s="774"/>
      <c r="CYU4" s="774"/>
      <c r="CYV4" s="774"/>
      <c r="CYW4" s="706"/>
      <c r="CYX4" s="774"/>
      <c r="CYY4" s="774"/>
      <c r="CYZ4" s="774"/>
      <c r="CZA4" s="774"/>
      <c r="CZB4" s="706"/>
      <c r="CZC4" s="774"/>
      <c r="CZD4" s="774"/>
      <c r="CZE4" s="774"/>
      <c r="CZF4" s="774"/>
      <c r="CZG4" s="706"/>
      <c r="CZH4" s="774"/>
      <c r="CZI4" s="774"/>
      <c r="CZJ4" s="774"/>
      <c r="CZK4" s="774"/>
      <c r="CZL4" s="706"/>
      <c r="CZM4" s="774"/>
      <c r="CZN4" s="774"/>
      <c r="CZO4" s="774"/>
      <c r="CZP4" s="774"/>
      <c r="CZQ4" s="706"/>
      <c r="CZR4" s="774"/>
      <c r="CZS4" s="774"/>
      <c r="CZT4" s="774"/>
      <c r="CZU4" s="774"/>
      <c r="CZV4" s="706"/>
      <c r="CZW4" s="774"/>
      <c r="CZX4" s="774"/>
      <c r="CZY4" s="774"/>
      <c r="CZZ4" s="774"/>
      <c r="DAA4" s="706"/>
      <c r="DAB4" s="774"/>
      <c r="DAC4" s="774"/>
      <c r="DAD4" s="774"/>
      <c r="DAE4" s="774"/>
      <c r="DAF4" s="706"/>
      <c r="DAG4" s="774"/>
      <c r="DAH4" s="774"/>
      <c r="DAI4" s="774"/>
      <c r="DAJ4" s="774"/>
      <c r="DAK4" s="706"/>
      <c r="DAL4" s="774"/>
      <c r="DAM4" s="774"/>
      <c r="DAN4" s="774"/>
      <c r="DAO4" s="774"/>
      <c r="DAP4" s="706"/>
      <c r="DAQ4" s="774"/>
      <c r="DAR4" s="774"/>
      <c r="DAS4" s="774"/>
      <c r="DAT4" s="774"/>
      <c r="DAU4" s="706"/>
      <c r="DAV4" s="774"/>
      <c r="DAW4" s="774"/>
      <c r="DAX4" s="774"/>
      <c r="DAY4" s="774"/>
      <c r="DAZ4" s="706"/>
      <c r="DBA4" s="774"/>
      <c r="DBB4" s="774"/>
      <c r="DBC4" s="774"/>
      <c r="DBD4" s="774"/>
      <c r="DBE4" s="706"/>
      <c r="DBF4" s="774"/>
      <c r="DBG4" s="774"/>
      <c r="DBH4" s="774"/>
      <c r="DBI4" s="774"/>
      <c r="DBJ4" s="706"/>
      <c r="DBK4" s="774"/>
      <c r="DBL4" s="774"/>
      <c r="DBM4" s="774"/>
      <c r="DBN4" s="774"/>
      <c r="DBO4" s="706"/>
      <c r="DBP4" s="774"/>
      <c r="DBQ4" s="774"/>
      <c r="DBR4" s="774"/>
      <c r="DBS4" s="774"/>
      <c r="DBT4" s="706"/>
      <c r="DBU4" s="774"/>
      <c r="DBV4" s="774"/>
      <c r="DBW4" s="774"/>
      <c r="DBX4" s="774"/>
      <c r="DBY4" s="706"/>
      <c r="DBZ4" s="774"/>
      <c r="DCA4" s="774"/>
      <c r="DCB4" s="774"/>
      <c r="DCC4" s="774"/>
      <c r="DCD4" s="706"/>
      <c r="DCE4" s="774"/>
      <c r="DCF4" s="774"/>
      <c r="DCG4" s="774"/>
      <c r="DCH4" s="774"/>
      <c r="DCI4" s="706"/>
      <c r="DCJ4" s="774"/>
      <c r="DCK4" s="774"/>
      <c r="DCL4" s="774"/>
      <c r="DCM4" s="774"/>
      <c r="DCN4" s="706"/>
      <c r="DCO4" s="774"/>
      <c r="DCP4" s="774"/>
      <c r="DCQ4" s="774"/>
      <c r="DCR4" s="774"/>
      <c r="DCS4" s="706"/>
      <c r="DCT4" s="774"/>
      <c r="DCU4" s="774"/>
      <c r="DCV4" s="774"/>
      <c r="DCW4" s="774"/>
      <c r="DCX4" s="706"/>
      <c r="DCY4" s="774"/>
      <c r="DCZ4" s="774"/>
      <c r="DDA4" s="774"/>
      <c r="DDB4" s="774"/>
      <c r="DDC4" s="706"/>
      <c r="DDD4" s="774"/>
      <c r="DDE4" s="774"/>
      <c r="DDF4" s="774"/>
      <c r="DDG4" s="774"/>
      <c r="DDH4" s="706"/>
      <c r="DDI4" s="774"/>
      <c r="DDJ4" s="774"/>
      <c r="DDK4" s="774"/>
      <c r="DDL4" s="774"/>
      <c r="DDM4" s="706"/>
      <c r="DDN4" s="774"/>
      <c r="DDO4" s="774"/>
      <c r="DDP4" s="774"/>
      <c r="DDQ4" s="774"/>
      <c r="DDR4" s="706"/>
      <c r="DDS4" s="774"/>
      <c r="DDT4" s="774"/>
      <c r="DDU4" s="774"/>
      <c r="DDV4" s="774"/>
      <c r="DDW4" s="706"/>
      <c r="DDX4" s="774"/>
      <c r="DDY4" s="774"/>
      <c r="DDZ4" s="774"/>
      <c r="DEA4" s="774"/>
      <c r="DEB4" s="706"/>
      <c r="DEC4" s="774"/>
      <c r="DED4" s="774"/>
      <c r="DEE4" s="774"/>
      <c r="DEF4" s="774"/>
      <c r="DEG4" s="706"/>
      <c r="DEH4" s="774"/>
      <c r="DEI4" s="774"/>
      <c r="DEJ4" s="774"/>
      <c r="DEK4" s="774"/>
      <c r="DEL4" s="706"/>
      <c r="DEM4" s="774"/>
      <c r="DEN4" s="774"/>
      <c r="DEO4" s="774"/>
      <c r="DEP4" s="774"/>
      <c r="DEQ4" s="706"/>
      <c r="DER4" s="774"/>
      <c r="DES4" s="774"/>
      <c r="DET4" s="774"/>
      <c r="DEU4" s="774"/>
      <c r="DEV4" s="706"/>
      <c r="DEW4" s="774"/>
      <c r="DEX4" s="774"/>
      <c r="DEY4" s="774"/>
      <c r="DEZ4" s="774"/>
      <c r="DFA4" s="706"/>
      <c r="DFB4" s="774"/>
      <c r="DFC4" s="774"/>
      <c r="DFD4" s="774"/>
      <c r="DFE4" s="774"/>
      <c r="DFF4" s="706"/>
      <c r="DFG4" s="774"/>
      <c r="DFH4" s="774"/>
      <c r="DFI4" s="774"/>
      <c r="DFJ4" s="774"/>
      <c r="DFK4" s="706"/>
      <c r="DFL4" s="774"/>
      <c r="DFM4" s="774"/>
      <c r="DFN4" s="774"/>
      <c r="DFO4" s="774"/>
      <c r="DFP4" s="706"/>
      <c r="DFQ4" s="774"/>
      <c r="DFR4" s="774"/>
      <c r="DFS4" s="774"/>
      <c r="DFT4" s="774"/>
      <c r="DFU4" s="706"/>
      <c r="DFV4" s="774"/>
      <c r="DFW4" s="774"/>
      <c r="DFX4" s="774"/>
      <c r="DFY4" s="774"/>
      <c r="DFZ4" s="706"/>
      <c r="DGA4" s="774"/>
      <c r="DGB4" s="774"/>
      <c r="DGC4" s="774"/>
      <c r="DGD4" s="774"/>
      <c r="DGE4" s="706"/>
      <c r="DGF4" s="774"/>
      <c r="DGG4" s="774"/>
      <c r="DGH4" s="774"/>
      <c r="DGI4" s="774"/>
      <c r="DGJ4" s="706"/>
      <c r="DGK4" s="774"/>
      <c r="DGL4" s="774"/>
      <c r="DGM4" s="774"/>
      <c r="DGN4" s="774"/>
      <c r="DGO4" s="706"/>
      <c r="DGP4" s="774"/>
      <c r="DGQ4" s="774"/>
      <c r="DGR4" s="774"/>
      <c r="DGS4" s="774"/>
      <c r="DGT4" s="706"/>
      <c r="DGU4" s="774"/>
      <c r="DGV4" s="774"/>
      <c r="DGW4" s="774"/>
      <c r="DGX4" s="774"/>
      <c r="DGY4" s="706"/>
      <c r="DGZ4" s="774"/>
      <c r="DHA4" s="774"/>
      <c r="DHB4" s="774"/>
      <c r="DHC4" s="774"/>
      <c r="DHD4" s="706"/>
      <c r="DHE4" s="774"/>
      <c r="DHF4" s="774"/>
      <c r="DHG4" s="774"/>
      <c r="DHH4" s="774"/>
      <c r="DHI4" s="706"/>
      <c r="DHJ4" s="774"/>
      <c r="DHK4" s="774"/>
      <c r="DHL4" s="774"/>
      <c r="DHM4" s="774"/>
      <c r="DHN4" s="706"/>
      <c r="DHO4" s="774"/>
      <c r="DHP4" s="774"/>
      <c r="DHQ4" s="774"/>
      <c r="DHR4" s="774"/>
      <c r="DHS4" s="706"/>
      <c r="DHT4" s="774"/>
      <c r="DHU4" s="774"/>
      <c r="DHV4" s="774"/>
      <c r="DHW4" s="774"/>
      <c r="DHX4" s="706"/>
      <c r="DHY4" s="774"/>
      <c r="DHZ4" s="774"/>
      <c r="DIA4" s="774"/>
      <c r="DIB4" s="774"/>
      <c r="DIC4" s="706"/>
      <c r="DID4" s="774"/>
      <c r="DIE4" s="774"/>
      <c r="DIF4" s="774"/>
      <c r="DIG4" s="774"/>
      <c r="DIH4" s="706"/>
      <c r="DII4" s="774"/>
      <c r="DIJ4" s="774"/>
      <c r="DIK4" s="774"/>
      <c r="DIL4" s="774"/>
      <c r="DIM4" s="706"/>
      <c r="DIN4" s="774"/>
      <c r="DIO4" s="774"/>
      <c r="DIP4" s="774"/>
      <c r="DIQ4" s="774"/>
      <c r="DIR4" s="706"/>
      <c r="DIS4" s="774"/>
      <c r="DIT4" s="774"/>
      <c r="DIU4" s="774"/>
      <c r="DIV4" s="774"/>
      <c r="DIW4" s="706"/>
      <c r="DIX4" s="774"/>
      <c r="DIY4" s="774"/>
      <c r="DIZ4" s="774"/>
      <c r="DJA4" s="774"/>
      <c r="DJB4" s="706"/>
      <c r="DJC4" s="774"/>
      <c r="DJD4" s="774"/>
      <c r="DJE4" s="774"/>
      <c r="DJF4" s="774"/>
      <c r="DJG4" s="706"/>
      <c r="DJH4" s="774"/>
      <c r="DJI4" s="774"/>
      <c r="DJJ4" s="774"/>
      <c r="DJK4" s="774"/>
      <c r="DJL4" s="706"/>
      <c r="DJM4" s="774"/>
      <c r="DJN4" s="774"/>
      <c r="DJO4" s="774"/>
      <c r="DJP4" s="774"/>
      <c r="DJQ4" s="706"/>
      <c r="DJR4" s="774"/>
      <c r="DJS4" s="774"/>
      <c r="DJT4" s="774"/>
      <c r="DJU4" s="774"/>
      <c r="DJV4" s="706"/>
      <c r="DJW4" s="774"/>
      <c r="DJX4" s="774"/>
      <c r="DJY4" s="774"/>
      <c r="DJZ4" s="774"/>
      <c r="DKA4" s="706"/>
      <c r="DKB4" s="774"/>
      <c r="DKC4" s="774"/>
      <c r="DKD4" s="774"/>
      <c r="DKE4" s="774"/>
      <c r="DKF4" s="706"/>
      <c r="DKG4" s="774"/>
      <c r="DKH4" s="774"/>
      <c r="DKI4" s="774"/>
      <c r="DKJ4" s="774"/>
      <c r="DKK4" s="706"/>
      <c r="DKL4" s="774"/>
      <c r="DKM4" s="774"/>
      <c r="DKN4" s="774"/>
      <c r="DKO4" s="774"/>
      <c r="DKP4" s="706"/>
      <c r="DKQ4" s="774"/>
      <c r="DKR4" s="774"/>
      <c r="DKS4" s="774"/>
      <c r="DKT4" s="774"/>
      <c r="DKU4" s="706"/>
      <c r="DKV4" s="774"/>
      <c r="DKW4" s="774"/>
      <c r="DKX4" s="774"/>
      <c r="DKY4" s="774"/>
      <c r="DKZ4" s="706"/>
      <c r="DLA4" s="774"/>
      <c r="DLB4" s="774"/>
      <c r="DLC4" s="774"/>
      <c r="DLD4" s="774"/>
      <c r="DLE4" s="706"/>
      <c r="DLF4" s="774"/>
      <c r="DLG4" s="774"/>
      <c r="DLH4" s="774"/>
      <c r="DLI4" s="774"/>
      <c r="DLJ4" s="706"/>
      <c r="DLK4" s="774"/>
      <c r="DLL4" s="774"/>
      <c r="DLM4" s="774"/>
      <c r="DLN4" s="774"/>
      <c r="DLO4" s="706"/>
      <c r="DLP4" s="774"/>
      <c r="DLQ4" s="774"/>
      <c r="DLR4" s="774"/>
      <c r="DLS4" s="774"/>
      <c r="DLT4" s="706"/>
      <c r="DLU4" s="774"/>
      <c r="DLV4" s="774"/>
      <c r="DLW4" s="774"/>
      <c r="DLX4" s="774"/>
      <c r="DLY4" s="706"/>
      <c r="DLZ4" s="774"/>
      <c r="DMA4" s="774"/>
      <c r="DMB4" s="774"/>
      <c r="DMC4" s="774"/>
      <c r="DMD4" s="706"/>
      <c r="DME4" s="774"/>
      <c r="DMF4" s="774"/>
      <c r="DMG4" s="774"/>
      <c r="DMH4" s="774"/>
      <c r="DMI4" s="706"/>
      <c r="DMJ4" s="774"/>
      <c r="DMK4" s="774"/>
      <c r="DML4" s="774"/>
      <c r="DMM4" s="774"/>
      <c r="DMN4" s="706"/>
      <c r="DMO4" s="774"/>
      <c r="DMP4" s="774"/>
      <c r="DMQ4" s="774"/>
      <c r="DMR4" s="774"/>
      <c r="DMS4" s="706"/>
      <c r="DMT4" s="774"/>
      <c r="DMU4" s="774"/>
      <c r="DMV4" s="774"/>
      <c r="DMW4" s="774"/>
      <c r="DMX4" s="706"/>
      <c r="DMY4" s="774"/>
      <c r="DMZ4" s="774"/>
      <c r="DNA4" s="774"/>
      <c r="DNB4" s="774"/>
      <c r="DNC4" s="706"/>
      <c r="DND4" s="774"/>
      <c r="DNE4" s="774"/>
      <c r="DNF4" s="774"/>
      <c r="DNG4" s="774"/>
      <c r="DNH4" s="706"/>
      <c r="DNI4" s="774"/>
      <c r="DNJ4" s="774"/>
      <c r="DNK4" s="774"/>
      <c r="DNL4" s="774"/>
      <c r="DNM4" s="706"/>
      <c r="DNN4" s="774"/>
      <c r="DNO4" s="774"/>
      <c r="DNP4" s="774"/>
      <c r="DNQ4" s="774"/>
      <c r="DNR4" s="706"/>
      <c r="DNS4" s="774"/>
      <c r="DNT4" s="774"/>
      <c r="DNU4" s="774"/>
      <c r="DNV4" s="774"/>
      <c r="DNW4" s="706"/>
      <c r="DNX4" s="774"/>
      <c r="DNY4" s="774"/>
      <c r="DNZ4" s="774"/>
      <c r="DOA4" s="774"/>
      <c r="DOB4" s="706"/>
      <c r="DOC4" s="774"/>
      <c r="DOD4" s="774"/>
      <c r="DOE4" s="774"/>
      <c r="DOF4" s="774"/>
      <c r="DOG4" s="706"/>
      <c r="DOH4" s="774"/>
      <c r="DOI4" s="774"/>
      <c r="DOJ4" s="774"/>
      <c r="DOK4" s="774"/>
      <c r="DOL4" s="706"/>
      <c r="DOM4" s="774"/>
      <c r="DON4" s="774"/>
      <c r="DOO4" s="774"/>
      <c r="DOP4" s="774"/>
      <c r="DOQ4" s="706"/>
      <c r="DOR4" s="774"/>
      <c r="DOS4" s="774"/>
      <c r="DOT4" s="774"/>
      <c r="DOU4" s="774"/>
      <c r="DOV4" s="706"/>
      <c r="DOW4" s="774"/>
      <c r="DOX4" s="774"/>
      <c r="DOY4" s="774"/>
      <c r="DOZ4" s="774"/>
      <c r="DPA4" s="706"/>
      <c r="DPB4" s="774"/>
      <c r="DPC4" s="774"/>
      <c r="DPD4" s="774"/>
      <c r="DPE4" s="774"/>
      <c r="DPF4" s="706"/>
      <c r="DPG4" s="774"/>
      <c r="DPH4" s="774"/>
      <c r="DPI4" s="774"/>
      <c r="DPJ4" s="774"/>
      <c r="DPK4" s="706"/>
      <c r="DPL4" s="774"/>
      <c r="DPM4" s="774"/>
      <c r="DPN4" s="774"/>
      <c r="DPO4" s="774"/>
      <c r="DPP4" s="706"/>
      <c r="DPQ4" s="774"/>
      <c r="DPR4" s="774"/>
      <c r="DPS4" s="774"/>
      <c r="DPT4" s="774"/>
      <c r="DPU4" s="706"/>
      <c r="DPV4" s="774"/>
      <c r="DPW4" s="774"/>
      <c r="DPX4" s="774"/>
      <c r="DPY4" s="774"/>
      <c r="DPZ4" s="706"/>
      <c r="DQA4" s="774"/>
      <c r="DQB4" s="774"/>
      <c r="DQC4" s="774"/>
      <c r="DQD4" s="774"/>
      <c r="DQE4" s="706"/>
      <c r="DQF4" s="774"/>
      <c r="DQG4" s="774"/>
      <c r="DQH4" s="774"/>
      <c r="DQI4" s="774"/>
      <c r="DQJ4" s="706"/>
      <c r="DQK4" s="774"/>
      <c r="DQL4" s="774"/>
      <c r="DQM4" s="774"/>
      <c r="DQN4" s="774"/>
      <c r="DQO4" s="706"/>
      <c r="DQP4" s="774"/>
      <c r="DQQ4" s="774"/>
      <c r="DQR4" s="774"/>
      <c r="DQS4" s="774"/>
      <c r="DQT4" s="706"/>
      <c r="DQU4" s="774"/>
      <c r="DQV4" s="774"/>
      <c r="DQW4" s="774"/>
      <c r="DQX4" s="774"/>
      <c r="DQY4" s="706"/>
      <c r="DQZ4" s="774"/>
      <c r="DRA4" s="774"/>
      <c r="DRB4" s="774"/>
      <c r="DRC4" s="774"/>
      <c r="DRD4" s="706"/>
      <c r="DRE4" s="774"/>
      <c r="DRF4" s="774"/>
      <c r="DRG4" s="774"/>
      <c r="DRH4" s="774"/>
      <c r="DRI4" s="706"/>
      <c r="DRJ4" s="774"/>
      <c r="DRK4" s="774"/>
      <c r="DRL4" s="774"/>
      <c r="DRM4" s="774"/>
      <c r="DRN4" s="706"/>
      <c r="DRO4" s="774"/>
      <c r="DRP4" s="774"/>
      <c r="DRQ4" s="774"/>
      <c r="DRR4" s="774"/>
      <c r="DRS4" s="706"/>
      <c r="DRT4" s="774"/>
      <c r="DRU4" s="774"/>
      <c r="DRV4" s="774"/>
      <c r="DRW4" s="774"/>
      <c r="DRX4" s="706"/>
      <c r="DRY4" s="774"/>
      <c r="DRZ4" s="774"/>
      <c r="DSA4" s="774"/>
      <c r="DSB4" s="774"/>
      <c r="DSC4" s="706"/>
      <c r="DSD4" s="774"/>
      <c r="DSE4" s="774"/>
      <c r="DSF4" s="774"/>
      <c r="DSG4" s="774"/>
      <c r="DSH4" s="706"/>
      <c r="DSI4" s="774"/>
      <c r="DSJ4" s="774"/>
      <c r="DSK4" s="774"/>
      <c r="DSL4" s="774"/>
      <c r="DSM4" s="706"/>
      <c r="DSN4" s="774"/>
      <c r="DSO4" s="774"/>
      <c r="DSP4" s="774"/>
      <c r="DSQ4" s="774"/>
      <c r="DSR4" s="706"/>
      <c r="DSS4" s="774"/>
      <c r="DST4" s="774"/>
      <c r="DSU4" s="774"/>
      <c r="DSV4" s="774"/>
      <c r="DSW4" s="706"/>
      <c r="DSX4" s="774"/>
      <c r="DSY4" s="774"/>
      <c r="DSZ4" s="774"/>
      <c r="DTA4" s="774"/>
      <c r="DTB4" s="706"/>
      <c r="DTC4" s="774"/>
      <c r="DTD4" s="774"/>
      <c r="DTE4" s="774"/>
      <c r="DTF4" s="774"/>
      <c r="DTG4" s="706"/>
      <c r="DTH4" s="774"/>
      <c r="DTI4" s="774"/>
      <c r="DTJ4" s="774"/>
      <c r="DTK4" s="774"/>
      <c r="DTL4" s="706"/>
      <c r="DTM4" s="774"/>
      <c r="DTN4" s="774"/>
      <c r="DTO4" s="774"/>
      <c r="DTP4" s="774"/>
      <c r="DTQ4" s="706"/>
      <c r="DTR4" s="774"/>
      <c r="DTS4" s="774"/>
      <c r="DTT4" s="774"/>
      <c r="DTU4" s="774"/>
      <c r="DTV4" s="706"/>
      <c r="DTW4" s="774"/>
      <c r="DTX4" s="774"/>
      <c r="DTY4" s="774"/>
      <c r="DTZ4" s="774"/>
      <c r="DUA4" s="706"/>
      <c r="DUB4" s="774"/>
      <c r="DUC4" s="774"/>
      <c r="DUD4" s="774"/>
      <c r="DUE4" s="774"/>
      <c r="DUF4" s="706"/>
      <c r="DUG4" s="774"/>
      <c r="DUH4" s="774"/>
      <c r="DUI4" s="774"/>
      <c r="DUJ4" s="774"/>
      <c r="DUK4" s="706"/>
      <c r="DUL4" s="774"/>
      <c r="DUM4" s="774"/>
      <c r="DUN4" s="774"/>
      <c r="DUO4" s="774"/>
      <c r="DUP4" s="706"/>
      <c r="DUQ4" s="774"/>
      <c r="DUR4" s="774"/>
      <c r="DUS4" s="774"/>
      <c r="DUT4" s="774"/>
      <c r="DUU4" s="706"/>
      <c r="DUV4" s="774"/>
      <c r="DUW4" s="774"/>
      <c r="DUX4" s="774"/>
      <c r="DUY4" s="774"/>
      <c r="DUZ4" s="706"/>
      <c r="DVA4" s="774"/>
      <c r="DVB4" s="774"/>
      <c r="DVC4" s="774"/>
      <c r="DVD4" s="774"/>
      <c r="DVE4" s="706"/>
      <c r="DVF4" s="774"/>
      <c r="DVG4" s="774"/>
      <c r="DVH4" s="774"/>
      <c r="DVI4" s="774"/>
      <c r="DVJ4" s="706"/>
      <c r="DVK4" s="774"/>
      <c r="DVL4" s="774"/>
      <c r="DVM4" s="774"/>
      <c r="DVN4" s="774"/>
      <c r="DVO4" s="706"/>
      <c r="DVP4" s="774"/>
      <c r="DVQ4" s="774"/>
      <c r="DVR4" s="774"/>
      <c r="DVS4" s="774"/>
      <c r="DVT4" s="706"/>
      <c r="DVU4" s="774"/>
      <c r="DVV4" s="774"/>
      <c r="DVW4" s="774"/>
      <c r="DVX4" s="774"/>
      <c r="DVY4" s="706"/>
      <c r="DVZ4" s="774"/>
      <c r="DWA4" s="774"/>
      <c r="DWB4" s="774"/>
      <c r="DWC4" s="774"/>
      <c r="DWD4" s="706"/>
      <c r="DWE4" s="774"/>
      <c r="DWF4" s="774"/>
      <c r="DWG4" s="774"/>
      <c r="DWH4" s="774"/>
      <c r="DWI4" s="706"/>
      <c r="DWJ4" s="774"/>
      <c r="DWK4" s="774"/>
      <c r="DWL4" s="774"/>
      <c r="DWM4" s="774"/>
      <c r="DWN4" s="706"/>
      <c r="DWO4" s="774"/>
      <c r="DWP4" s="774"/>
      <c r="DWQ4" s="774"/>
      <c r="DWR4" s="774"/>
      <c r="DWS4" s="706"/>
      <c r="DWT4" s="774"/>
      <c r="DWU4" s="774"/>
      <c r="DWV4" s="774"/>
      <c r="DWW4" s="774"/>
      <c r="DWX4" s="706"/>
      <c r="DWY4" s="774"/>
      <c r="DWZ4" s="774"/>
      <c r="DXA4" s="774"/>
      <c r="DXB4" s="774"/>
      <c r="DXC4" s="706"/>
      <c r="DXD4" s="774"/>
      <c r="DXE4" s="774"/>
      <c r="DXF4" s="774"/>
      <c r="DXG4" s="774"/>
      <c r="DXH4" s="706"/>
      <c r="DXI4" s="774"/>
      <c r="DXJ4" s="774"/>
      <c r="DXK4" s="774"/>
      <c r="DXL4" s="774"/>
      <c r="DXM4" s="706"/>
      <c r="DXN4" s="774"/>
      <c r="DXO4" s="774"/>
      <c r="DXP4" s="774"/>
      <c r="DXQ4" s="774"/>
      <c r="DXR4" s="706"/>
      <c r="DXS4" s="774"/>
      <c r="DXT4" s="774"/>
      <c r="DXU4" s="774"/>
      <c r="DXV4" s="774"/>
      <c r="DXW4" s="706"/>
      <c r="DXX4" s="774"/>
      <c r="DXY4" s="774"/>
      <c r="DXZ4" s="774"/>
      <c r="DYA4" s="774"/>
      <c r="DYB4" s="706"/>
      <c r="DYC4" s="774"/>
      <c r="DYD4" s="774"/>
      <c r="DYE4" s="774"/>
      <c r="DYF4" s="774"/>
      <c r="DYG4" s="706"/>
      <c r="DYH4" s="774"/>
      <c r="DYI4" s="774"/>
      <c r="DYJ4" s="774"/>
      <c r="DYK4" s="774"/>
      <c r="DYL4" s="706"/>
      <c r="DYM4" s="774"/>
      <c r="DYN4" s="774"/>
      <c r="DYO4" s="774"/>
      <c r="DYP4" s="774"/>
      <c r="DYQ4" s="706"/>
      <c r="DYR4" s="774"/>
      <c r="DYS4" s="774"/>
      <c r="DYT4" s="774"/>
      <c r="DYU4" s="774"/>
      <c r="DYV4" s="706"/>
      <c r="DYW4" s="774"/>
      <c r="DYX4" s="774"/>
      <c r="DYY4" s="774"/>
      <c r="DYZ4" s="774"/>
      <c r="DZA4" s="706"/>
      <c r="DZB4" s="774"/>
      <c r="DZC4" s="774"/>
      <c r="DZD4" s="774"/>
      <c r="DZE4" s="774"/>
      <c r="DZF4" s="706"/>
      <c r="DZG4" s="774"/>
      <c r="DZH4" s="774"/>
      <c r="DZI4" s="774"/>
      <c r="DZJ4" s="774"/>
      <c r="DZK4" s="706"/>
      <c r="DZL4" s="774"/>
      <c r="DZM4" s="774"/>
      <c r="DZN4" s="774"/>
      <c r="DZO4" s="774"/>
      <c r="DZP4" s="706"/>
      <c r="DZQ4" s="774"/>
      <c r="DZR4" s="774"/>
      <c r="DZS4" s="774"/>
      <c r="DZT4" s="774"/>
      <c r="DZU4" s="706"/>
      <c r="DZV4" s="774"/>
      <c r="DZW4" s="774"/>
      <c r="DZX4" s="774"/>
      <c r="DZY4" s="774"/>
      <c r="DZZ4" s="706"/>
      <c r="EAA4" s="774"/>
      <c r="EAB4" s="774"/>
      <c r="EAC4" s="774"/>
      <c r="EAD4" s="774"/>
      <c r="EAE4" s="706"/>
      <c r="EAF4" s="774"/>
      <c r="EAG4" s="774"/>
      <c r="EAH4" s="774"/>
      <c r="EAI4" s="774"/>
      <c r="EAJ4" s="706"/>
      <c r="EAK4" s="774"/>
      <c r="EAL4" s="774"/>
      <c r="EAM4" s="774"/>
      <c r="EAN4" s="774"/>
      <c r="EAO4" s="706"/>
      <c r="EAP4" s="774"/>
      <c r="EAQ4" s="774"/>
      <c r="EAR4" s="774"/>
      <c r="EAS4" s="774"/>
      <c r="EAT4" s="706"/>
      <c r="EAU4" s="774"/>
      <c r="EAV4" s="774"/>
      <c r="EAW4" s="774"/>
      <c r="EAX4" s="774"/>
      <c r="EAY4" s="706"/>
      <c r="EAZ4" s="774"/>
      <c r="EBA4" s="774"/>
      <c r="EBB4" s="774"/>
      <c r="EBC4" s="774"/>
      <c r="EBD4" s="706"/>
      <c r="EBE4" s="774"/>
      <c r="EBF4" s="774"/>
      <c r="EBG4" s="774"/>
      <c r="EBH4" s="774"/>
      <c r="EBI4" s="706"/>
      <c r="EBJ4" s="774"/>
      <c r="EBK4" s="774"/>
      <c r="EBL4" s="774"/>
      <c r="EBM4" s="774"/>
      <c r="EBN4" s="706"/>
      <c r="EBO4" s="774"/>
      <c r="EBP4" s="774"/>
      <c r="EBQ4" s="774"/>
      <c r="EBR4" s="774"/>
      <c r="EBS4" s="706"/>
      <c r="EBT4" s="774"/>
      <c r="EBU4" s="774"/>
      <c r="EBV4" s="774"/>
      <c r="EBW4" s="774"/>
      <c r="EBX4" s="706"/>
      <c r="EBY4" s="774"/>
      <c r="EBZ4" s="774"/>
      <c r="ECA4" s="774"/>
      <c r="ECB4" s="774"/>
      <c r="ECC4" s="706"/>
      <c r="ECD4" s="774"/>
      <c r="ECE4" s="774"/>
      <c r="ECF4" s="774"/>
      <c r="ECG4" s="774"/>
      <c r="ECH4" s="706"/>
      <c r="ECI4" s="774"/>
      <c r="ECJ4" s="774"/>
      <c r="ECK4" s="774"/>
      <c r="ECL4" s="774"/>
      <c r="ECM4" s="706"/>
      <c r="ECN4" s="774"/>
      <c r="ECO4" s="774"/>
      <c r="ECP4" s="774"/>
      <c r="ECQ4" s="774"/>
      <c r="ECR4" s="706"/>
      <c r="ECS4" s="774"/>
      <c r="ECT4" s="774"/>
      <c r="ECU4" s="774"/>
      <c r="ECV4" s="774"/>
      <c r="ECW4" s="706"/>
      <c r="ECX4" s="774"/>
      <c r="ECY4" s="774"/>
      <c r="ECZ4" s="774"/>
      <c r="EDA4" s="774"/>
      <c r="EDB4" s="706"/>
      <c r="EDC4" s="774"/>
      <c r="EDD4" s="774"/>
      <c r="EDE4" s="774"/>
      <c r="EDF4" s="774"/>
      <c r="EDG4" s="706"/>
      <c r="EDH4" s="774"/>
      <c r="EDI4" s="774"/>
      <c r="EDJ4" s="774"/>
      <c r="EDK4" s="774"/>
      <c r="EDL4" s="706"/>
      <c r="EDM4" s="774"/>
      <c r="EDN4" s="774"/>
      <c r="EDO4" s="774"/>
      <c r="EDP4" s="774"/>
      <c r="EDQ4" s="706"/>
      <c r="EDR4" s="774"/>
      <c r="EDS4" s="774"/>
      <c r="EDT4" s="774"/>
      <c r="EDU4" s="774"/>
      <c r="EDV4" s="706"/>
      <c r="EDW4" s="774"/>
      <c r="EDX4" s="774"/>
      <c r="EDY4" s="774"/>
      <c r="EDZ4" s="774"/>
      <c r="EEA4" s="706"/>
      <c r="EEB4" s="774"/>
      <c r="EEC4" s="774"/>
      <c r="EED4" s="774"/>
      <c r="EEE4" s="774"/>
      <c r="EEF4" s="706"/>
      <c r="EEG4" s="774"/>
      <c r="EEH4" s="774"/>
      <c r="EEI4" s="774"/>
      <c r="EEJ4" s="774"/>
      <c r="EEK4" s="706"/>
      <c r="EEL4" s="774"/>
      <c r="EEM4" s="774"/>
      <c r="EEN4" s="774"/>
      <c r="EEO4" s="774"/>
      <c r="EEP4" s="706"/>
      <c r="EEQ4" s="774"/>
      <c r="EER4" s="774"/>
      <c r="EES4" s="774"/>
      <c r="EET4" s="774"/>
      <c r="EEU4" s="706"/>
      <c r="EEV4" s="774"/>
      <c r="EEW4" s="774"/>
      <c r="EEX4" s="774"/>
      <c r="EEY4" s="774"/>
      <c r="EEZ4" s="706"/>
      <c r="EFA4" s="774"/>
      <c r="EFB4" s="774"/>
      <c r="EFC4" s="774"/>
      <c r="EFD4" s="774"/>
      <c r="EFE4" s="706"/>
      <c r="EFF4" s="774"/>
      <c r="EFG4" s="774"/>
      <c r="EFH4" s="774"/>
      <c r="EFI4" s="774"/>
      <c r="EFJ4" s="706"/>
      <c r="EFK4" s="774"/>
      <c r="EFL4" s="774"/>
      <c r="EFM4" s="774"/>
      <c r="EFN4" s="774"/>
      <c r="EFO4" s="706"/>
      <c r="EFP4" s="774"/>
      <c r="EFQ4" s="774"/>
      <c r="EFR4" s="774"/>
      <c r="EFS4" s="774"/>
      <c r="EFT4" s="706"/>
      <c r="EFU4" s="774"/>
      <c r="EFV4" s="774"/>
      <c r="EFW4" s="774"/>
      <c r="EFX4" s="774"/>
      <c r="EFY4" s="706"/>
      <c r="EFZ4" s="774"/>
      <c r="EGA4" s="774"/>
      <c r="EGB4" s="774"/>
      <c r="EGC4" s="774"/>
      <c r="EGD4" s="706"/>
      <c r="EGE4" s="774"/>
      <c r="EGF4" s="774"/>
      <c r="EGG4" s="774"/>
      <c r="EGH4" s="774"/>
      <c r="EGI4" s="706"/>
      <c r="EGJ4" s="774"/>
      <c r="EGK4" s="774"/>
      <c r="EGL4" s="774"/>
      <c r="EGM4" s="774"/>
      <c r="EGN4" s="706"/>
      <c r="EGO4" s="774"/>
      <c r="EGP4" s="774"/>
      <c r="EGQ4" s="774"/>
      <c r="EGR4" s="774"/>
      <c r="EGS4" s="706"/>
      <c r="EGT4" s="774"/>
      <c r="EGU4" s="774"/>
      <c r="EGV4" s="774"/>
      <c r="EGW4" s="774"/>
      <c r="EGX4" s="706"/>
      <c r="EGY4" s="774"/>
      <c r="EGZ4" s="774"/>
      <c r="EHA4" s="774"/>
      <c r="EHB4" s="774"/>
      <c r="EHC4" s="706"/>
      <c r="EHD4" s="774"/>
      <c r="EHE4" s="774"/>
      <c r="EHF4" s="774"/>
      <c r="EHG4" s="774"/>
      <c r="EHH4" s="706"/>
      <c r="EHI4" s="774"/>
      <c r="EHJ4" s="774"/>
      <c r="EHK4" s="774"/>
      <c r="EHL4" s="774"/>
      <c r="EHM4" s="706"/>
      <c r="EHN4" s="774"/>
      <c r="EHO4" s="774"/>
      <c r="EHP4" s="774"/>
      <c r="EHQ4" s="774"/>
      <c r="EHR4" s="706"/>
      <c r="EHS4" s="774"/>
      <c r="EHT4" s="774"/>
      <c r="EHU4" s="774"/>
      <c r="EHV4" s="774"/>
      <c r="EHW4" s="706"/>
      <c r="EHX4" s="774"/>
      <c r="EHY4" s="774"/>
      <c r="EHZ4" s="774"/>
      <c r="EIA4" s="774"/>
      <c r="EIB4" s="706"/>
      <c r="EIC4" s="774"/>
      <c r="EID4" s="774"/>
      <c r="EIE4" s="774"/>
      <c r="EIF4" s="774"/>
      <c r="EIG4" s="706"/>
      <c r="EIH4" s="774"/>
      <c r="EII4" s="774"/>
      <c r="EIJ4" s="774"/>
      <c r="EIK4" s="774"/>
      <c r="EIL4" s="706"/>
      <c r="EIM4" s="774"/>
      <c r="EIN4" s="774"/>
      <c r="EIO4" s="774"/>
      <c r="EIP4" s="774"/>
      <c r="EIQ4" s="706"/>
      <c r="EIR4" s="774"/>
      <c r="EIS4" s="774"/>
      <c r="EIT4" s="774"/>
      <c r="EIU4" s="774"/>
      <c r="EIV4" s="706"/>
      <c r="EIW4" s="774"/>
      <c r="EIX4" s="774"/>
      <c r="EIY4" s="774"/>
      <c r="EIZ4" s="774"/>
      <c r="EJA4" s="706"/>
      <c r="EJB4" s="774"/>
      <c r="EJC4" s="774"/>
      <c r="EJD4" s="774"/>
      <c r="EJE4" s="774"/>
      <c r="EJF4" s="706"/>
      <c r="EJG4" s="774"/>
      <c r="EJH4" s="774"/>
      <c r="EJI4" s="774"/>
      <c r="EJJ4" s="774"/>
      <c r="EJK4" s="706"/>
      <c r="EJL4" s="774"/>
      <c r="EJM4" s="774"/>
      <c r="EJN4" s="774"/>
      <c r="EJO4" s="774"/>
      <c r="EJP4" s="706"/>
      <c r="EJQ4" s="774"/>
      <c r="EJR4" s="774"/>
      <c r="EJS4" s="774"/>
      <c r="EJT4" s="774"/>
      <c r="EJU4" s="706"/>
      <c r="EJV4" s="774"/>
      <c r="EJW4" s="774"/>
      <c r="EJX4" s="774"/>
      <c r="EJY4" s="774"/>
      <c r="EJZ4" s="706"/>
      <c r="EKA4" s="774"/>
      <c r="EKB4" s="774"/>
      <c r="EKC4" s="774"/>
      <c r="EKD4" s="774"/>
      <c r="EKE4" s="706"/>
      <c r="EKF4" s="774"/>
      <c r="EKG4" s="774"/>
      <c r="EKH4" s="774"/>
      <c r="EKI4" s="774"/>
      <c r="EKJ4" s="706"/>
      <c r="EKK4" s="774"/>
      <c r="EKL4" s="774"/>
      <c r="EKM4" s="774"/>
      <c r="EKN4" s="774"/>
      <c r="EKO4" s="706"/>
      <c r="EKP4" s="774"/>
      <c r="EKQ4" s="774"/>
      <c r="EKR4" s="774"/>
      <c r="EKS4" s="774"/>
      <c r="EKT4" s="706"/>
      <c r="EKU4" s="774"/>
      <c r="EKV4" s="774"/>
      <c r="EKW4" s="774"/>
      <c r="EKX4" s="774"/>
      <c r="EKY4" s="706"/>
      <c r="EKZ4" s="774"/>
      <c r="ELA4" s="774"/>
      <c r="ELB4" s="774"/>
      <c r="ELC4" s="774"/>
      <c r="ELD4" s="706"/>
      <c r="ELE4" s="774"/>
      <c r="ELF4" s="774"/>
      <c r="ELG4" s="774"/>
      <c r="ELH4" s="774"/>
      <c r="ELI4" s="706"/>
      <c r="ELJ4" s="774"/>
      <c r="ELK4" s="774"/>
      <c r="ELL4" s="774"/>
      <c r="ELM4" s="774"/>
      <c r="ELN4" s="706"/>
      <c r="ELO4" s="774"/>
      <c r="ELP4" s="774"/>
      <c r="ELQ4" s="774"/>
      <c r="ELR4" s="774"/>
      <c r="ELS4" s="706"/>
      <c r="ELT4" s="774"/>
      <c r="ELU4" s="774"/>
      <c r="ELV4" s="774"/>
      <c r="ELW4" s="774"/>
      <c r="ELX4" s="706"/>
      <c r="ELY4" s="774"/>
      <c r="ELZ4" s="774"/>
      <c r="EMA4" s="774"/>
      <c r="EMB4" s="774"/>
      <c r="EMC4" s="706"/>
      <c r="EMD4" s="774"/>
      <c r="EME4" s="774"/>
      <c r="EMF4" s="774"/>
      <c r="EMG4" s="774"/>
      <c r="EMH4" s="706"/>
      <c r="EMI4" s="774"/>
      <c r="EMJ4" s="774"/>
      <c r="EMK4" s="774"/>
      <c r="EML4" s="774"/>
      <c r="EMM4" s="706"/>
      <c r="EMN4" s="774"/>
      <c r="EMO4" s="774"/>
      <c r="EMP4" s="774"/>
      <c r="EMQ4" s="774"/>
      <c r="EMR4" s="706"/>
      <c r="EMS4" s="774"/>
      <c r="EMT4" s="774"/>
      <c r="EMU4" s="774"/>
      <c r="EMV4" s="774"/>
      <c r="EMW4" s="706"/>
      <c r="EMX4" s="774"/>
      <c r="EMY4" s="774"/>
      <c r="EMZ4" s="774"/>
      <c r="ENA4" s="774"/>
      <c r="ENB4" s="706"/>
      <c r="ENC4" s="774"/>
      <c r="END4" s="774"/>
      <c r="ENE4" s="774"/>
      <c r="ENF4" s="774"/>
      <c r="ENG4" s="706"/>
      <c r="ENH4" s="774"/>
      <c r="ENI4" s="774"/>
      <c r="ENJ4" s="774"/>
      <c r="ENK4" s="774"/>
      <c r="ENL4" s="706"/>
      <c r="ENM4" s="774"/>
      <c r="ENN4" s="774"/>
      <c r="ENO4" s="774"/>
      <c r="ENP4" s="774"/>
      <c r="ENQ4" s="706"/>
      <c r="ENR4" s="774"/>
      <c r="ENS4" s="774"/>
      <c r="ENT4" s="774"/>
      <c r="ENU4" s="774"/>
      <c r="ENV4" s="706"/>
      <c r="ENW4" s="774"/>
      <c r="ENX4" s="774"/>
      <c r="ENY4" s="774"/>
      <c r="ENZ4" s="774"/>
      <c r="EOA4" s="706"/>
      <c r="EOB4" s="774"/>
      <c r="EOC4" s="774"/>
      <c r="EOD4" s="774"/>
      <c r="EOE4" s="774"/>
      <c r="EOF4" s="706"/>
      <c r="EOG4" s="774"/>
      <c r="EOH4" s="774"/>
      <c r="EOI4" s="774"/>
      <c r="EOJ4" s="774"/>
      <c r="EOK4" s="706"/>
      <c r="EOL4" s="774"/>
      <c r="EOM4" s="774"/>
      <c r="EON4" s="774"/>
      <c r="EOO4" s="774"/>
      <c r="EOP4" s="706"/>
      <c r="EOQ4" s="774"/>
      <c r="EOR4" s="774"/>
      <c r="EOS4" s="774"/>
      <c r="EOT4" s="774"/>
      <c r="EOU4" s="706"/>
      <c r="EOV4" s="774"/>
      <c r="EOW4" s="774"/>
      <c r="EOX4" s="774"/>
      <c r="EOY4" s="774"/>
      <c r="EOZ4" s="706"/>
      <c r="EPA4" s="774"/>
      <c r="EPB4" s="774"/>
      <c r="EPC4" s="774"/>
      <c r="EPD4" s="774"/>
      <c r="EPE4" s="706"/>
      <c r="EPF4" s="774"/>
      <c r="EPG4" s="774"/>
      <c r="EPH4" s="774"/>
      <c r="EPI4" s="774"/>
      <c r="EPJ4" s="706"/>
      <c r="EPK4" s="774"/>
      <c r="EPL4" s="774"/>
      <c r="EPM4" s="774"/>
      <c r="EPN4" s="774"/>
      <c r="EPO4" s="706"/>
      <c r="EPP4" s="774"/>
      <c r="EPQ4" s="774"/>
      <c r="EPR4" s="774"/>
      <c r="EPS4" s="774"/>
      <c r="EPT4" s="706"/>
      <c r="EPU4" s="774"/>
      <c r="EPV4" s="774"/>
      <c r="EPW4" s="774"/>
      <c r="EPX4" s="774"/>
      <c r="EPY4" s="706"/>
      <c r="EPZ4" s="774"/>
      <c r="EQA4" s="774"/>
      <c r="EQB4" s="774"/>
      <c r="EQC4" s="774"/>
      <c r="EQD4" s="706"/>
      <c r="EQE4" s="774"/>
      <c r="EQF4" s="774"/>
      <c r="EQG4" s="774"/>
      <c r="EQH4" s="774"/>
      <c r="EQI4" s="706"/>
      <c r="EQJ4" s="774"/>
      <c r="EQK4" s="774"/>
      <c r="EQL4" s="774"/>
      <c r="EQM4" s="774"/>
      <c r="EQN4" s="706"/>
      <c r="EQO4" s="774"/>
      <c r="EQP4" s="774"/>
      <c r="EQQ4" s="774"/>
      <c r="EQR4" s="774"/>
      <c r="EQS4" s="706"/>
      <c r="EQT4" s="774"/>
      <c r="EQU4" s="774"/>
      <c r="EQV4" s="774"/>
      <c r="EQW4" s="774"/>
      <c r="EQX4" s="706"/>
      <c r="EQY4" s="774"/>
      <c r="EQZ4" s="774"/>
      <c r="ERA4" s="774"/>
      <c r="ERB4" s="774"/>
      <c r="ERC4" s="706"/>
      <c r="ERD4" s="774"/>
      <c r="ERE4" s="774"/>
      <c r="ERF4" s="774"/>
      <c r="ERG4" s="774"/>
      <c r="ERH4" s="706"/>
      <c r="ERI4" s="774"/>
      <c r="ERJ4" s="774"/>
      <c r="ERK4" s="774"/>
      <c r="ERL4" s="774"/>
      <c r="ERM4" s="706"/>
      <c r="ERN4" s="774"/>
      <c r="ERO4" s="774"/>
      <c r="ERP4" s="774"/>
      <c r="ERQ4" s="774"/>
      <c r="ERR4" s="706"/>
      <c r="ERS4" s="774"/>
      <c r="ERT4" s="774"/>
      <c r="ERU4" s="774"/>
      <c r="ERV4" s="774"/>
      <c r="ERW4" s="706"/>
      <c r="ERX4" s="774"/>
      <c r="ERY4" s="774"/>
      <c r="ERZ4" s="774"/>
      <c r="ESA4" s="774"/>
      <c r="ESB4" s="706"/>
      <c r="ESC4" s="774"/>
      <c r="ESD4" s="774"/>
      <c r="ESE4" s="774"/>
      <c r="ESF4" s="774"/>
      <c r="ESG4" s="706"/>
      <c r="ESH4" s="774"/>
      <c r="ESI4" s="774"/>
      <c r="ESJ4" s="774"/>
      <c r="ESK4" s="774"/>
      <c r="ESL4" s="706"/>
      <c r="ESM4" s="774"/>
      <c r="ESN4" s="774"/>
      <c r="ESO4" s="774"/>
      <c r="ESP4" s="774"/>
      <c r="ESQ4" s="706"/>
      <c r="ESR4" s="774"/>
      <c r="ESS4" s="774"/>
      <c r="EST4" s="774"/>
      <c r="ESU4" s="774"/>
      <c r="ESV4" s="706"/>
      <c r="ESW4" s="774"/>
      <c r="ESX4" s="774"/>
      <c r="ESY4" s="774"/>
      <c r="ESZ4" s="774"/>
      <c r="ETA4" s="706"/>
      <c r="ETB4" s="774"/>
      <c r="ETC4" s="774"/>
      <c r="ETD4" s="774"/>
      <c r="ETE4" s="774"/>
      <c r="ETF4" s="706"/>
      <c r="ETG4" s="774"/>
      <c r="ETH4" s="774"/>
      <c r="ETI4" s="774"/>
      <c r="ETJ4" s="774"/>
      <c r="ETK4" s="706"/>
      <c r="ETL4" s="774"/>
      <c r="ETM4" s="774"/>
      <c r="ETN4" s="774"/>
      <c r="ETO4" s="774"/>
      <c r="ETP4" s="706"/>
      <c r="ETQ4" s="774"/>
      <c r="ETR4" s="774"/>
      <c r="ETS4" s="774"/>
      <c r="ETT4" s="774"/>
      <c r="ETU4" s="706"/>
      <c r="ETV4" s="774"/>
      <c r="ETW4" s="774"/>
      <c r="ETX4" s="774"/>
      <c r="ETY4" s="774"/>
      <c r="ETZ4" s="706"/>
      <c r="EUA4" s="774"/>
      <c r="EUB4" s="774"/>
      <c r="EUC4" s="774"/>
      <c r="EUD4" s="774"/>
      <c r="EUE4" s="706"/>
      <c r="EUF4" s="774"/>
      <c r="EUG4" s="774"/>
      <c r="EUH4" s="774"/>
      <c r="EUI4" s="774"/>
      <c r="EUJ4" s="706"/>
      <c r="EUK4" s="774"/>
      <c r="EUL4" s="774"/>
      <c r="EUM4" s="774"/>
      <c r="EUN4" s="774"/>
      <c r="EUO4" s="706"/>
      <c r="EUP4" s="774"/>
      <c r="EUQ4" s="774"/>
      <c r="EUR4" s="774"/>
      <c r="EUS4" s="774"/>
      <c r="EUT4" s="706"/>
      <c r="EUU4" s="774"/>
      <c r="EUV4" s="774"/>
      <c r="EUW4" s="774"/>
      <c r="EUX4" s="774"/>
      <c r="EUY4" s="706"/>
      <c r="EUZ4" s="774"/>
      <c r="EVA4" s="774"/>
      <c r="EVB4" s="774"/>
      <c r="EVC4" s="774"/>
      <c r="EVD4" s="706"/>
      <c r="EVE4" s="774"/>
      <c r="EVF4" s="774"/>
      <c r="EVG4" s="774"/>
      <c r="EVH4" s="774"/>
      <c r="EVI4" s="706"/>
      <c r="EVJ4" s="774"/>
      <c r="EVK4" s="774"/>
      <c r="EVL4" s="774"/>
      <c r="EVM4" s="774"/>
      <c r="EVN4" s="706"/>
      <c r="EVO4" s="774"/>
      <c r="EVP4" s="774"/>
      <c r="EVQ4" s="774"/>
      <c r="EVR4" s="774"/>
      <c r="EVS4" s="706"/>
      <c r="EVT4" s="774"/>
      <c r="EVU4" s="774"/>
      <c r="EVV4" s="774"/>
      <c r="EVW4" s="774"/>
      <c r="EVX4" s="706"/>
      <c r="EVY4" s="774"/>
      <c r="EVZ4" s="774"/>
      <c r="EWA4" s="774"/>
      <c r="EWB4" s="774"/>
      <c r="EWC4" s="706"/>
      <c r="EWD4" s="774"/>
      <c r="EWE4" s="774"/>
      <c r="EWF4" s="774"/>
      <c r="EWG4" s="774"/>
      <c r="EWH4" s="706"/>
      <c r="EWI4" s="774"/>
      <c r="EWJ4" s="774"/>
      <c r="EWK4" s="774"/>
      <c r="EWL4" s="774"/>
      <c r="EWM4" s="706"/>
      <c r="EWN4" s="774"/>
      <c r="EWO4" s="774"/>
      <c r="EWP4" s="774"/>
      <c r="EWQ4" s="774"/>
      <c r="EWR4" s="706"/>
      <c r="EWS4" s="774"/>
      <c r="EWT4" s="774"/>
      <c r="EWU4" s="774"/>
      <c r="EWV4" s="774"/>
      <c r="EWW4" s="706"/>
      <c r="EWX4" s="774"/>
      <c r="EWY4" s="774"/>
      <c r="EWZ4" s="774"/>
      <c r="EXA4" s="774"/>
      <c r="EXB4" s="706"/>
      <c r="EXC4" s="774"/>
      <c r="EXD4" s="774"/>
      <c r="EXE4" s="774"/>
      <c r="EXF4" s="774"/>
      <c r="EXG4" s="706"/>
      <c r="EXH4" s="774"/>
      <c r="EXI4" s="774"/>
      <c r="EXJ4" s="774"/>
      <c r="EXK4" s="774"/>
      <c r="EXL4" s="706"/>
      <c r="EXM4" s="774"/>
      <c r="EXN4" s="774"/>
      <c r="EXO4" s="774"/>
      <c r="EXP4" s="774"/>
      <c r="EXQ4" s="706"/>
      <c r="EXR4" s="774"/>
      <c r="EXS4" s="774"/>
      <c r="EXT4" s="774"/>
      <c r="EXU4" s="774"/>
      <c r="EXV4" s="706"/>
      <c r="EXW4" s="774"/>
      <c r="EXX4" s="774"/>
      <c r="EXY4" s="774"/>
      <c r="EXZ4" s="774"/>
      <c r="EYA4" s="706"/>
      <c r="EYB4" s="774"/>
      <c r="EYC4" s="774"/>
      <c r="EYD4" s="774"/>
      <c r="EYE4" s="774"/>
      <c r="EYF4" s="706"/>
      <c r="EYG4" s="774"/>
      <c r="EYH4" s="774"/>
      <c r="EYI4" s="774"/>
      <c r="EYJ4" s="774"/>
      <c r="EYK4" s="706"/>
      <c r="EYL4" s="774"/>
      <c r="EYM4" s="774"/>
      <c r="EYN4" s="774"/>
      <c r="EYO4" s="774"/>
      <c r="EYP4" s="706"/>
      <c r="EYQ4" s="774"/>
      <c r="EYR4" s="774"/>
      <c r="EYS4" s="774"/>
      <c r="EYT4" s="774"/>
      <c r="EYU4" s="706"/>
      <c r="EYV4" s="774"/>
      <c r="EYW4" s="774"/>
      <c r="EYX4" s="774"/>
      <c r="EYY4" s="774"/>
      <c r="EYZ4" s="706"/>
      <c r="EZA4" s="774"/>
      <c r="EZB4" s="774"/>
      <c r="EZC4" s="774"/>
      <c r="EZD4" s="774"/>
      <c r="EZE4" s="706"/>
      <c r="EZF4" s="774"/>
      <c r="EZG4" s="774"/>
      <c r="EZH4" s="774"/>
      <c r="EZI4" s="774"/>
      <c r="EZJ4" s="706"/>
      <c r="EZK4" s="774"/>
      <c r="EZL4" s="774"/>
      <c r="EZM4" s="774"/>
      <c r="EZN4" s="774"/>
      <c r="EZO4" s="706"/>
      <c r="EZP4" s="774"/>
      <c r="EZQ4" s="774"/>
      <c r="EZR4" s="774"/>
      <c r="EZS4" s="774"/>
      <c r="EZT4" s="706"/>
      <c r="EZU4" s="774"/>
      <c r="EZV4" s="774"/>
      <c r="EZW4" s="774"/>
      <c r="EZX4" s="774"/>
      <c r="EZY4" s="706"/>
      <c r="EZZ4" s="774"/>
      <c r="FAA4" s="774"/>
      <c r="FAB4" s="774"/>
      <c r="FAC4" s="774"/>
      <c r="FAD4" s="706"/>
      <c r="FAE4" s="774"/>
      <c r="FAF4" s="774"/>
      <c r="FAG4" s="774"/>
      <c r="FAH4" s="774"/>
      <c r="FAI4" s="706"/>
      <c r="FAJ4" s="774"/>
      <c r="FAK4" s="774"/>
      <c r="FAL4" s="774"/>
      <c r="FAM4" s="774"/>
      <c r="FAN4" s="706"/>
      <c r="FAO4" s="774"/>
      <c r="FAP4" s="774"/>
      <c r="FAQ4" s="774"/>
      <c r="FAR4" s="774"/>
      <c r="FAS4" s="706"/>
      <c r="FAT4" s="774"/>
      <c r="FAU4" s="774"/>
      <c r="FAV4" s="774"/>
      <c r="FAW4" s="774"/>
      <c r="FAX4" s="706"/>
      <c r="FAY4" s="774"/>
      <c r="FAZ4" s="774"/>
      <c r="FBA4" s="774"/>
      <c r="FBB4" s="774"/>
      <c r="FBC4" s="706"/>
      <c r="FBD4" s="774"/>
      <c r="FBE4" s="774"/>
      <c r="FBF4" s="774"/>
      <c r="FBG4" s="774"/>
      <c r="FBH4" s="706"/>
      <c r="FBI4" s="774"/>
      <c r="FBJ4" s="774"/>
      <c r="FBK4" s="774"/>
      <c r="FBL4" s="774"/>
      <c r="FBM4" s="706"/>
      <c r="FBN4" s="774"/>
      <c r="FBO4" s="774"/>
      <c r="FBP4" s="774"/>
      <c r="FBQ4" s="774"/>
      <c r="FBR4" s="706"/>
      <c r="FBS4" s="774"/>
      <c r="FBT4" s="774"/>
      <c r="FBU4" s="774"/>
      <c r="FBV4" s="774"/>
      <c r="FBW4" s="706"/>
      <c r="FBX4" s="774"/>
      <c r="FBY4" s="774"/>
      <c r="FBZ4" s="774"/>
      <c r="FCA4" s="774"/>
      <c r="FCB4" s="706"/>
      <c r="FCC4" s="774"/>
      <c r="FCD4" s="774"/>
      <c r="FCE4" s="774"/>
      <c r="FCF4" s="774"/>
      <c r="FCG4" s="706"/>
      <c r="FCH4" s="774"/>
      <c r="FCI4" s="774"/>
      <c r="FCJ4" s="774"/>
      <c r="FCK4" s="774"/>
      <c r="FCL4" s="706"/>
      <c r="FCM4" s="774"/>
      <c r="FCN4" s="774"/>
      <c r="FCO4" s="774"/>
      <c r="FCP4" s="774"/>
      <c r="FCQ4" s="706"/>
      <c r="FCR4" s="774"/>
      <c r="FCS4" s="774"/>
      <c r="FCT4" s="774"/>
      <c r="FCU4" s="774"/>
      <c r="FCV4" s="706"/>
      <c r="FCW4" s="774"/>
      <c r="FCX4" s="774"/>
      <c r="FCY4" s="774"/>
      <c r="FCZ4" s="774"/>
      <c r="FDA4" s="706"/>
      <c r="FDB4" s="774"/>
      <c r="FDC4" s="774"/>
      <c r="FDD4" s="774"/>
      <c r="FDE4" s="774"/>
      <c r="FDF4" s="706"/>
      <c r="FDG4" s="774"/>
      <c r="FDH4" s="774"/>
      <c r="FDI4" s="774"/>
      <c r="FDJ4" s="774"/>
      <c r="FDK4" s="706"/>
      <c r="FDL4" s="774"/>
      <c r="FDM4" s="774"/>
      <c r="FDN4" s="774"/>
      <c r="FDO4" s="774"/>
      <c r="FDP4" s="706"/>
      <c r="FDQ4" s="774"/>
      <c r="FDR4" s="774"/>
      <c r="FDS4" s="774"/>
      <c r="FDT4" s="774"/>
      <c r="FDU4" s="706"/>
      <c r="FDV4" s="774"/>
      <c r="FDW4" s="774"/>
      <c r="FDX4" s="774"/>
      <c r="FDY4" s="774"/>
      <c r="FDZ4" s="706"/>
      <c r="FEA4" s="774"/>
      <c r="FEB4" s="774"/>
      <c r="FEC4" s="774"/>
      <c r="FED4" s="774"/>
      <c r="FEE4" s="706"/>
      <c r="FEF4" s="774"/>
      <c r="FEG4" s="774"/>
      <c r="FEH4" s="774"/>
      <c r="FEI4" s="774"/>
      <c r="FEJ4" s="706"/>
      <c r="FEK4" s="774"/>
      <c r="FEL4" s="774"/>
      <c r="FEM4" s="774"/>
      <c r="FEN4" s="774"/>
      <c r="FEO4" s="706"/>
      <c r="FEP4" s="774"/>
      <c r="FEQ4" s="774"/>
      <c r="FER4" s="774"/>
      <c r="FES4" s="774"/>
      <c r="FET4" s="706"/>
      <c r="FEU4" s="774"/>
      <c r="FEV4" s="774"/>
      <c r="FEW4" s="774"/>
      <c r="FEX4" s="774"/>
      <c r="FEY4" s="706"/>
      <c r="FEZ4" s="774"/>
      <c r="FFA4" s="774"/>
      <c r="FFB4" s="774"/>
      <c r="FFC4" s="774"/>
      <c r="FFD4" s="706"/>
      <c r="FFE4" s="774"/>
      <c r="FFF4" s="774"/>
      <c r="FFG4" s="774"/>
      <c r="FFH4" s="774"/>
      <c r="FFI4" s="706"/>
      <c r="FFJ4" s="774"/>
      <c r="FFK4" s="774"/>
      <c r="FFL4" s="774"/>
      <c r="FFM4" s="774"/>
      <c r="FFN4" s="706"/>
      <c r="FFO4" s="774"/>
      <c r="FFP4" s="774"/>
      <c r="FFQ4" s="774"/>
      <c r="FFR4" s="774"/>
      <c r="FFS4" s="706"/>
      <c r="FFT4" s="774"/>
      <c r="FFU4" s="774"/>
      <c r="FFV4" s="774"/>
      <c r="FFW4" s="774"/>
      <c r="FFX4" s="706"/>
      <c r="FFY4" s="774"/>
      <c r="FFZ4" s="774"/>
      <c r="FGA4" s="774"/>
      <c r="FGB4" s="774"/>
      <c r="FGC4" s="706"/>
      <c r="FGD4" s="774"/>
      <c r="FGE4" s="774"/>
      <c r="FGF4" s="774"/>
      <c r="FGG4" s="774"/>
      <c r="FGH4" s="706"/>
      <c r="FGI4" s="774"/>
      <c r="FGJ4" s="774"/>
      <c r="FGK4" s="774"/>
      <c r="FGL4" s="774"/>
      <c r="FGM4" s="706"/>
      <c r="FGN4" s="774"/>
      <c r="FGO4" s="774"/>
      <c r="FGP4" s="774"/>
      <c r="FGQ4" s="774"/>
      <c r="FGR4" s="706"/>
      <c r="FGS4" s="774"/>
      <c r="FGT4" s="774"/>
      <c r="FGU4" s="774"/>
      <c r="FGV4" s="774"/>
      <c r="FGW4" s="706"/>
      <c r="FGX4" s="774"/>
      <c r="FGY4" s="774"/>
      <c r="FGZ4" s="774"/>
      <c r="FHA4" s="774"/>
      <c r="FHB4" s="706"/>
      <c r="FHC4" s="774"/>
      <c r="FHD4" s="774"/>
      <c r="FHE4" s="774"/>
      <c r="FHF4" s="774"/>
      <c r="FHG4" s="706"/>
      <c r="FHH4" s="774"/>
      <c r="FHI4" s="774"/>
      <c r="FHJ4" s="774"/>
      <c r="FHK4" s="774"/>
      <c r="FHL4" s="706"/>
      <c r="FHM4" s="774"/>
      <c r="FHN4" s="774"/>
      <c r="FHO4" s="774"/>
      <c r="FHP4" s="774"/>
      <c r="FHQ4" s="706"/>
      <c r="FHR4" s="774"/>
      <c r="FHS4" s="774"/>
      <c r="FHT4" s="774"/>
      <c r="FHU4" s="774"/>
      <c r="FHV4" s="706"/>
      <c r="FHW4" s="774"/>
      <c r="FHX4" s="774"/>
      <c r="FHY4" s="774"/>
      <c r="FHZ4" s="774"/>
      <c r="FIA4" s="706"/>
      <c r="FIB4" s="774"/>
      <c r="FIC4" s="774"/>
      <c r="FID4" s="774"/>
      <c r="FIE4" s="774"/>
      <c r="FIF4" s="706"/>
      <c r="FIG4" s="774"/>
      <c r="FIH4" s="774"/>
      <c r="FII4" s="774"/>
      <c r="FIJ4" s="774"/>
      <c r="FIK4" s="706"/>
      <c r="FIL4" s="774"/>
      <c r="FIM4" s="774"/>
      <c r="FIN4" s="774"/>
      <c r="FIO4" s="774"/>
      <c r="FIP4" s="706"/>
      <c r="FIQ4" s="774"/>
      <c r="FIR4" s="774"/>
      <c r="FIS4" s="774"/>
      <c r="FIT4" s="774"/>
      <c r="FIU4" s="706"/>
      <c r="FIV4" s="774"/>
      <c r="FIW4" s="774"/>
      <c r="FIX4" s="774"/>
      <c r="FIY4" s="774"/>
      <c r="FIZ4" s="706"/>
      <c r="FJA4" s="774"/>
      <c r="FJB4" s="774"/>
      <c r="FJC4" s="774"/>
      <c r="FJD4" s="774"/>
      <c r="FJE4" s="706"/>
      <c r="FJF4" s="774"/>
      <c r="FJG4" s="774"/>
      <c r="FJH4" s="774"/>
      <c r="FJI4" s="774"/>
      <c r="FJJ4" s="706"/>
      <c r="FJK4" s="774"/>
      <c r="FJL4" s="774"/>
      <c r="FJM4" s="774"/>
      <c r="FJN4" s="774"/>
      <c r="FJO4" s="706"/>
      <c r="FJP4" s="774"/>
      <c r="FJQ4" s="774"/>
      <c r="FJR4" s="774"/>
      <c r="FJS4" s="774"/>
      <c r="FJT4" s="706"/>
      <c r="FJU4" s="774"/>
      <c r="FJV4" s="774"/>
      <c r="FJW4" s="774"/>
      <c r="FJX4" s="774"/>
      <c r="FJY4" s="706"/>
      <c r="FJZ4" s="774"/>
      <c r="FKA4" s="774"/>
      <c r="FKB4" s="774"/>
      <c r="FKC4" s="774"/>
      <c r="FKD4" s="706"/>
      <c r="FKE4" s="774"/>
      <c r="FKF4" s="774"/>
      <c r="FKG4" s="774"/>
      <c r="FKH4" s="774"/>
      <c r="FKI4" s="706"/>
      <c r="FKJ4" s="774"/>
      <c r="FKK4" s="774"/>
      <c r="FKL4" s="774"/>
      <c r="FKM4" s="774"/>
      <c r="FKN4" s="706"/>
      <c r="FKO4" s="774"/>
      <c r="FKP4" s="774"/>
      <c r="FKQ4" s="774"/>
      <c r="FKR4" s="774"/>
      <c r="FKS4" s="706"/>
      <c r="FKT4" s="774"/>
      <c r="FKU4" s="774"/>
      <c r="FKV4" s="774"/>
      <c r="FKW4" s="774"/>
      <c r="FKX4" s="706"/>
      <c r="FKY4" s="774"/>
      <c r="FKZ4" s="774"/>
      <c r="FLA4" s="774"/>
      <c r="FLB4" s="774"/>
      <c r="FLC4" s="706"/>
      <c r="FLD4" s="774"/>
      <c r="FLE4" s="774"/>
      <c r="FLF4" s="774"/>
      <c r="FLG4" s="774"/>
      <c r="FLH4" s="706"/>
      <c r="FLI4" s="774"/>
      <c r="FLJ4" s="774"/>
      <c r="FLK4" s="774"/>
      <c r="FLL4" s="774"/>
      <c r="FLM4" s="706"/>
      <c r="FLN4" s="774"/>
      <c r="FLO4" s="774"/>
      <c r="FLP4" s="774"/>
      <c r="FLQ4" s="774"/>
      <c r="FLR4" s="706"/>
      <c r="FLS4" s="774"/>
      <c r="FLT4" s="774"/>
      <c r="FLU4" s="774"/>
      <c r="FLV4" s="774"/>
      <c r="FLW4" s="706"/>
      <c r="FLX4" s="774"/>
      <c r="FLY4" s="774"/>
      <c r="FLZ4" s="774"/>
      <c r="FMA4" s="774"/>
      <c r="FMB4" s="706"/>
      <c r="FMC4" s="774"/>
      <c r="FMD4" s="774"/>
      <c r="FME4" s="774"/>
      <c r="FMF4" s="774"/>
      <c r="FMG4" s="706"/>
      <c r="FMH4" s="774"/>
      <c r="FMI4" s="774"/>
      <c r="FMJ4" s="774"/>
      <c r="FMK4" s="774"/>
      <c r="FML4" s="706"/>
      <c r="FMM4" s="774"/>
      <c r="FMN4" s="774"/>
      <c r="FMO4" s="774"/>
      <c r="FMP4" s="774"/>
      <c r="FMQ4" s="706"/>
      <c r="FMR4" s="774"/>
      <c r="FMS4" s="774"/>
      <c r="FMT4" s="774"/>
      <c r="FMU4" s="774"/>
      <c r="FMV4" s="706"/>
      <c r="FMW4" s="774"/>
      <c r="FMX4" s="774"/>
      <c r="FMY4" s="774"/>
      <c r="FMZ4" s="774"/>
      <c r="FNA4" s="706"/>
      <c r="FNB4" s="774"/>
      <c r="FNC4" s="774"/>
      <c r="FND4" s="774"/>
      <c r="FNE4" s="774"/>
      <c r="FNF4" s="706"/>
      <c r="FNG4" s="774"/>
      <c r="FNH4" s="774"/>
      <c r="FNI4" s="774"/>
      <c r="FNJ4" s="774"/>
      <c r="FNK4" s="706"/>
      <c r="FNL4" s="774"/>
      <c r="FNM4" s="774"/>
      <c r="FNN4" s="774"/>
      <c r="FNO4" s="774"/>
      <c r="FNP4" s="706"/>
      <c r="FNQ4" s="774"/>
      <c r="FNR4" s="774"/>
      <c r="FNS4" s="774"/>
      <c r="FNT4" s="774"/>
      <c r="FNU4" s="706"/>
      <c r="FNV4" s="774"/>
      <c r="FNW4" s="774"/>
      <c r="FNX4" s="774"/>
      <c r="FNY4" s="774"/>
      <c r="FNZ4" s="706"/>
      <c r="FOA4" s="774"/>
      <c r="FOB4" s="774"/>
      <c r="FOC4" s="774"/>
      <c r="FOD4" s="774"/>
      <c r="FOE4" s="706"/>
      <c r="FOF4" s="774"/>
      <c r="FOG4" s="774"/>
      <c r="FOH4" s="774"/>
      <c r="FOI4" s="774"/>
      <c r="FOJ4" s="706"/>
      <c r="FOK4" s="774"/>
      <c r="FOL4" s="774"/>
      <c r="FOM4" s="774"/>
      <c r="FON4" s="774"/>
      <c r="FOO4" s="706"/>
      <c r="FOP4" s="774"/>
      <c r="FOQ4" s="774"/>
      <c r="FOR4" s="774"/>
      <c r="FOS4" s="774"/>
      <c r="FOT4" s="706"/>
      <c r="FOU4" s="774"/>
      <c r="FOV4" s="774"/>
      <c r="FOW4" s="774"/>
      <c r="FOX4" s="774"/>
      <c r="FOY4" s="706"/>
      <c r="FOZ4" s="774"/>
      <c r="FPA4" s="774"/>
      <c r="FPB4" s="774"/>
      <c r="FPC4" s="774"/>
      <c r="FPD4" s="706"/>
      <c r="FPE4" s="774"/>
      <c r="FPF4" s="774"/>
      <c r="FPG4" s="774"/>
      <c r="FPH4" s="774"/>
      <c r="FPI4" s="706"/>
      <c r="FPJ4" s="774"/>
      <c r="FPK4" s="774"/>
      <c r="FPL4" s="774"/>
      <c r="FPM4" s="774"/>
      <c r="FPN4" s="706"/>
      <c r="FPO4" s="774"/>
      <c r="FPP4" s="774"/>
      <c r="FPQ4" s="774"/>
      <c r="FPR4" s="774"/>
      <c r="FPS4" s="706"/>
      <c r="FPT4" s="774"/>
      <c r="FPU4" s="774"/>
      <c r="FPV4" s="774"/>
      <c r="FPW4" s="774"/>
      <c r="FPX4" s="706"/>
      <c r="FPY4" s="774"/>
      <c r="FPZ4" s="774"/>
      <c r="FQA4" s="774"/>
      <c r="FQB4" s="774"/>
      <c r="FQC4" s="706"/>
      <c r="FQD4" s="774"/>
      <c r="FQE4" s="774"/>
      <c r="FQF4" s="774"/>
      <c r="FQG4" s="774"/>
      <c r="FQH4" s="706"/>
      <c r="FQI4" s="774"/>
      <c r="FQJ4" s="774"/>
      <c r="FQK4" s="774"/>
      <c r="FQL4" s="774"/>
      <c r="FQM4" s="706"/>
      <c r="FQN4" s="774"/>
      <c r="FQO4" s="774"/>
      <c r="FQP4" s="774"/>
      <c r="FQQ4" s="774"/>
      <c r="FQR4" s="706"/>
      <c r="FQS4" s="774"/>
      <c r="FQT4" s="774"/>
      <c r="FQU4" s="774"/>
      <c r="FQV4" s="774"/>
      <c r="FQW4" s="706"/>
      <c r="FQX4" s="774"/>
      <c r="FQY4" s="774"/>
      <c r="FQZ4" s="774"/>
      <c r="FRA4" s="774"/>
      <c r="FRB4" s="706"/>
      <c r="FRC4" s="774"/>
      <c r="FRD4" s="774"/>
      <c r="FRE4" s="774"/>
      <c r="FRF4" s="774"/>
      <c r="FRG4" s="706"/>
      <c r="FRH4" s="774"/>
      <c r="FRI4" s="774"/>
      <c r="FRJ4" s="774"/>
      <c r="FRK4" s="774"/>
      <c r="FRL4" s="706"/>
      <c r="FRM4" s="774"/>
      <c r="FRN4" s="774"/>
      <c r="FRO4" s="774"/>
      <c r="FRP4" s="774"/>
      <c r="FRQ4" s="706"/>
      <c r="FRR4" s="774"/>
      <c r="FRS4" s="774"/>
      <c r="FRT4" s="774"/>
      <c r="FRU4" s="774"/>
      <c r="FRV4" s="706"/>
      <c r="FRW4" s="774"/>
      <c r="FRX4" s="774"/>
      <c r="FRY4" s="774"/>
      <c r="FRZ4" s="774"/>
      <c r="FSA4" s="706"/>
      <c r="FSB4" s="774"/>
      <c r="FSC4" s="774"/>
      <c r="FSD4" s="774"/>
      <c r="FSE4" s="774"/>
      <c r="FSF4" s="706"/>
      <c r="FSG4" s="774"/>
      <c r="FSH4" s="774"/>
      <c r="FSI4" s="774"/>
      <c r="FSJ4" s="774"/>
      <c r="FSK4" s="706"/>
      <c r="FSL4" s="774"/>
      <c r="FSM4" s="774"/>
      <c r="FSN4" s="774"/>
      <c r="FSO4" s="774"/>
      <c r="FSP4" s="706"/>
      <c r="FSQ4" s="774"/>
      <c r="FSR4" s="774"/>
      <c r="FSS4" s="774"/>
      <c r="FST4" s="774"/>
      <c r="FSU4" s="706"/>
      <c r="FSV4" s="774"/>
      <c r="FSW4" s="774"/>
      <c r="FSX4" s="774"/>
      <c r="FSY4" s="774"/>
      <c r="FSZ4" s="706"/>
      <c r="FTA4" s="774"/>
      <c r="FTB4" s="774"/>
      <c r="FTC4" s="774"/>
      <c r="FTD4" s="774"/>
      <c r="FTE4" s="706"/>
      <c r="FTF4" s="774"/>
      <c r="FTG4" s="774"/>
      <c r="FTH4" s="774"/>
      <c r="FTI4" s="774"/>
      <c r="FTJ4" s="706"/>
      <c r="FTK4" s="774"/>
      <c r="FTL4" s="774"/>
      <c r="FTM4" s="774"/>
      <c r="FTN4" s="774"/>
      <c r="FTO4" s="706"/>
      <c r="FTP4" s="774"/>
      <c r="FTQ4" s="774"/>
      <c r="FTR4" s="774"/>
      <c r="FTS4" s="774"/>
      <c r="FTT4" s="706"/>
      <c r="FTU4" s="774"/>
      <c r="FTV4" s="774"/>
      <c r="FTW4" s="774"/>
      <c r="FTX4" s="774"/>
      <c r="FTY4" s="706"/>
      <c r="FTZ4" s="774"/>
      <c r="FUA4" s="774"/>
      <c r="FUB4" s="774"/>
      <c r="FUC4" s="774"/>
      <c r="FUD4" s="706"/>
      <c r="FUE4" s="774"/>
      <c r="FUF4" s="774"/>
      <c r="FUG4" s="774"/>
      <c r="FUH4" s="774"/>
      <c r="FUI4" s="706"/>
      <c r="FUJ4" s="774"/>
      <c r="FUK4" s="774"/>
      <c r="FUL4" s="774"/>
      <c r="FUM4" s="774"/>
      <c r="FUN4" s="706"/>
      <c r="FUO4" s="774"/>
      <c r="FUP4" s="774"/>
      <c r="FUQ4" s="774"/>
      <c r="FUR4" s="774"/>
      <c r="FUS4" s="706"/>
      <c r="FUT4" s="774"/>
      <c r="FUU4" s="774"/>
      <c r="FUV4" s="774"/>
      <c r="FUW4" s="774"/>
      <c r="FUX4" s="706"/>
      <c r="FUY4" s="774"/>
      <c r="FUZ4" s="774"/>
      <c r="FVA4" s="774"/>
      <c r="FVB4" s="774"/>
      <c r="FVC4" s="706"/>
      <c r="FVD4" s="774"/>
      <c r="FVE4" s="774"/>
      <c r="FVF4" s="774"/>
      <c r="FVG4" s="774"/>
      <c r="FVH4" s="706"/>
      <c r="FVI4" s="774"/>
      <c r="FVJ4" s="774"/>
      <c r="FVK4" s="774"/>
      <c r="FVL4" s="774"/>
      <c r="FVM4" s="706"/>
      <c r="FVN4" s="774"/>
      <c r="FVO4" s="774"/>
      <c r="FVP4" s="774"/>
      <c r="FVQ4" s="774"/>
      <c r="FVR4" s="706"/>
      <c r="FVS4" s="774"/>
      <c r="FVT4" s="774"/>
      <c r="FVU4" s="774"/>
      <c r="FVV4" s="774"/>
      <c r="FVW4" s="706"/>
      <c r="FVX4" s="774"/>
      <c r="FVY4" s="774"/>
      <c r="FVZ4" s="774"/>
      <c r="FWA4" s="774"/>
      <c r="FWB4" s="706"/>
      <c r="FWC4" s="774"/>
      <c r="FWD4" s="774"/>
      <c r="FWE4" s="774"/>
      <c r="FWF4" s="774"/>
      <c r="FWG4" s="706"/>
      <c r="FWH4" s="774"/>
      <c r="FWI4" s="774"/>
      <c r="FWJ4" s="774"/>
      <c r="FWK4" s="774"/>
      <c r="FWL4" s="706"/>
      <c r="FWM4" s="774"/>
      <c r="FWN4" s="774"/>
      <c r="FWO4" s="774"/>
      <c r="FWP4" s="774"/>
      <c r="FWQ4" s="706"/>
      <c r="FWR4" s="774"/>
      <c r="FWS4" s="774"/>
      <c r="FWT4" s="774"/>
      <c r="FWU4" s="774"/>
      <c r="FWV4" s="706"/>
      <c r="FWW4" s="774"/>
      <c r="FWX4" s="774"/>
      <c r="FWY4" s="774"/>
      <c r="FWZ4" s="774"/>
      <c r="FXA4" s="706"/>
      <c r="FXB4" s="774"/>
      <c r="FXC4" s="774"/>
      <c r="FXD4" s="774"/>
      <c r="FXE4" s="774"/>
      <c r="FXF4" s="706"/>
      <c r="FXG4" s="774"/>
      <c r="FXH4" s="774"/>
      <c r="FXI4" s="774"/>
      <c r="FXJ4" s="774"/>
      <c r="FXK4" s="706"/>
      <c r="FXL4" s="774"/>
      <c r="FXM4" s="774"/>
      <c r="FXN4" s="774"/>
      <c r="FXO4" s="774"/>
      <c r="FXP4" s="706"/>
      <c r="FXQ4" s="774"/>
      <c r="FXR4" s="774"/>
      <c r="FXS4" s="774"/>
      <c r="FXT4" s="774"/>
      <c r="FXU4" s="706"/>
      <c r="FXV4" s="774"/>
      <c r="FXW4" s="774"/>
      <c r="FXX4" s="774"/>
      <c r="FXY4" s="774"/>
      <c r="FXZ4" s="706"/>
      <c r="FYA4" s="774"/>
      <c r="FYB4" s="774"/>
      <c r="FYC4" s="774"/>
      <c r="FYD4" s="774"/>
      <c r="FYE4" s="706"/>
      <c r="FYF4" s="774"/>
      <c r="FYG4" s="774"/>
      <c r="FYH4" s="774"/>
      <c r="FYI4" s="774"/>
      <c r="FYJ4" s="706"/>
      <c r="FYK4" s="774"/>
      <c r="FYL4" s="774"/>
      <c r="FYM4" s="774"/>
      <c r="FYN4" s="774"/>
      <c r="FYO4" s="706"/>
      <c r="FYP4" s="774"/>
      <c r="FYQ4" s="774"/>
      <c r="FYR4" s="774"/>
      <c r="FYS4" s="774"/>
      <c r="FYT4" s="706"/>
      <c r="FYU4" s="774"/>
      <c r="FYV4" s="774"/>
      <c r="FYW4" s="774"/>
      <c r="FYX4" s="774"/>
      <c r="FYY4" s="706"/>
      <c r="FYZ4" s="774"/>
      <c r="FZA4" s="774"/>
      <c r="FZB4" s="774"/>
      <c r="FZC4" s="774"/>
      <c r="FZD4" s="706"/>
      <c r="FZE4" s="774"/>
      <c r="FZF4" s="774"/>
      <c r="FZG4" s="774"/>
      <c r="FZH4" s="774"/>
      <c r="FZI4" s="706"/>
      <c r="FZJ4" s="774"/>
      <c r="FZK4" s="774"/>
      <c r="FZL4" s="774"/>
      <c r="FZM4" s="774"/>
      <c r="FZN4" s="706"/>
      <c r="FZO4" s="774"/>
      <c r="FZP4" s="774"/>
      <c r="FZQ4" s="774"/>
      <c r="FZR4" s="774"/>
      <c r="FZS4" s="706"/>
      <c r="FZT4" s="774"/>
      <c r="FZU4" s="774"/>
      <c r="FZV4" s="774"/>
      <c r="FZW4" s="774"/>
      <c r="FZX4" s="706"/>
      <c r="FZY4" s="774"/>
      <c r="FZZ4" s="774"/>
      <c r="GAA4" s="774"/>
      <c r="GAB4" s="774"/>
      <c r="GAC4" s="706"/>
      <c r="GAD4" s="774"/>
      <c r="GAE4" s="774"/>
      <c r="GAF4" s="774"/>
      <c r="GAG4" s="774"/>
      <c r="GAH4" s="706"/>
      <c r="GAI4" s="774"/>
      <c r="GAJ4" s="774"/>
      <c r="GAK4" s="774"/>
      <c r="GAL4" s="774"/>
      <c r="GAM4" s="706"/>
      <c r="GAN4" s="774"/>
      <c r="GAO4" s="774"/>
      <c r="GAP4" s="774"/>
      <c r="GAQ4" s="774"/>
      <c r="GAR4" s="706"/>
      <c r="GAS4" s="774"/>
      <c r="GAT4" s="774"/>
      <c r="GAU4" s="774"/>
      <c r="GAV4" s="774"/>
      <c r="GAW4" s="706"/>
      <c r="GAX4" s="774"/>
      <c r="GAY4" s="774"/>
      <c r="GAZ4" s="774"/>
      <c r="GBA4" s="774"/>
      <c r="GBB4" s="706"/>
      <c r="GBC4" s="774"/>
      <c r="GBD4" s="774"/>
      <c r="GBE4" s="774"/>
      <c r="GBF4" s="774"/>
      <c r="GBG4" s="706"/>
      <c r="GBH4" s="774"/>
      <c r="GBI4" s="774"/>
      <c r="GBJ4" s="774"/>
      <c r="GBK4" s="774"/>
      <c r="GBL4" s="706"/>
      <c r="GBM4" s="774"/>
      <c r="GBN4" s="774"/>
      <c r="GBO4" s="774"/>
      <c r="GBP4" s="774"/>
      <c r="GBQ4" s="706"/>
      <c r="GBR4" s="774"/>
      <c r="GBS4" s="774"/>
      <c r="GBT4" s="774"/>
      <c r="GBU4" s="774"/>
      <c r="GBV4" s="706"/>
      <c r="GBW4" s="774"/>
      <c r="GBX4" s="774"/>
      <c r="GBY4" s="774"/>
      <c r="GBZ4" s="774"/>
      <c r="GCA4" s="706"/>
      <c r="GCB4" s="774"/>
      <c r="GCC4" s="774"/>
      <c r="GCD4" s="774"/>
      <c r="GCE4" s="774"/>
      <c r="GCF4" s="706"/>
      <c r="GCG4" s="774"/>
      <c r="GCH4" s="774"/>
      <c r="GCI4" s="774"/>
      <c r="GCJ4" s="774"/>
      <c r="GCK4" s="706"/>
      <c r="GCL4" s="774"/>
      <c r="GCM4" s="774"/>
      <c r="GCN4" s="774"/>
      <c r="GCO4" s="774"/>
      <c r="GCP4" s="706"/>
      <c r="GCQ4" s="774"/>
      <c r="GCR4" s="774"/>
      <c r="GCS4" s="774"/>
      <c r="GCT4" s="774"/>
      <c r="GCU4" s="706"/>
      <c r="GCV4" s="774"/>
      <c r="GCW4" s="774"/>
      <c r="GCX4" s="774"/>
      <c r="GCY4" s="774"/>
      <c r="GCZ4" s="706"/>
      <c r="GDA4" s="774"/>
      <c r="GDB4" s="774"/>
      <c r="GDC4" s="774"/>
      <c r="GDD4" s="774"/>
      <c r="GDE4" s="706"/>
      <c r="GDF4" s="774"/>
      <c r="GDG4" s="774"/>
      <c r="GDH4" s="774"/>
      <c r="GDI4" s="774"/>
      <c r="GDJ4" s="706"/>
      <c r="GDK4" s="774"/>
      <c r="GDL4" s="774"/>
      <c r="GDM4" s="774"/>
      <c r="GDN4" s="774"/>
      <c r="GDO4" s="706"/>
      <c r="GDP4" s="774"/>
      <c r="GDQ4" s="774"/>
      <c r="GDR4" s="774"/>
      <c r="GDS4" s="774"/>
      <c r="GDT4" s="706"/>
      <c r="GDU4" s="774"/>
      <c r="GDV4" s="774"/>
      <c r="GDW4" s="774"/>
      <c r="GDX4" s="774"/>
      <c r="GDY4" s="706"/>
      <c r="GDZ4" s="774"/>
      <c r="GEA4" s="774"/>
      <c r="GEB4" s="774"/>
      <c r="GEC4" s="774"/>
      <c r="GED4" s="706"/>
      <c r="GEE4" s="774"/>
      <c r="GEF4" s="774"/>
      <c r="GEG4" s="774"/>
      <c r="GEH4" s="774"/>
      <c r="GEI4" s="706"/>
      <c r="GEJ4" s="774"/>
      <c r="GEK4" s="774"/>
      <c r="GEL4" s="774"/>
      <c r="GEM4" s="774"/>
      <c r="GEN4" s="706"/>
      <c r="GEO4" s="774"/>
      <c r="GEP4" s="774"/>
      <c r="GEQ4" s="774"/>
      <c r="GER4" s="774"/>
      <c r="GES4" s="706"/>
      <c r="GET4" s="774"/>
      <c r="GEU4" s="774"/>
      <c r="GEV4" s="774"/>
      <c r="GEW4" s="774"/>
      <c r="GEX4" s="706"/>
      <c r="GEY4" s="774"/>
      <c r="GEZ4" s="774"/>
      <c r="GFA4" s="774"/>
      <c r="GFB4" s="774"/>
      <c r="GFC4" s="706"/>
      <c r="GFD4" s="774"/>
      <c r="GFE4" s="774"/>
      <c r="GFF4" s="774"/>
      <c r="GFG4" s="774"/>
      <c r="GFH4" s="706"/>
      <c r="GFI4" s="774"/>
      <c r="GFJ4" s="774"/>
      <c r="GFK4" s="774"/>
      <c r="GFL4" s="774"/>
      <c r="GFM4" s="706"/>
      <c r="GFN4" s="774"/>
      <c r="GFO4" s="774"/>
      <c r="GFP4" s="774"/>
      <c r="GFQ4" s="774"/>
      <c r="GFR4" s="706"/>
      <c r="GFS4" s="774"/>
      <c r="GFT4" s="774"/>
      <c r="GFU4" s="774"/>
      <c r="GFV4" s="774"/>
      <c r="GFW4" s="706"/>
      <c r="GFX4" s="774"/>
      <c r="GFY4" s="774"/>
      <c r="GFZ4" s="774"/>
      <c r="GGA4" s="774"/>
      <c r="GGB4" s="706"/>
      <c r="GGC4" s="774"/>
      <c r="GGD4" s="774"/>
      <c r="GGE4" s="774"/>
      <c r="GGF4" s="774"/>
      <c r="GGG4" s="706"/>
      <c r="GGH4" s="774"/>
      <c r="GGI4" s="774"/>
      <c r="GGJ4" s="774"/>
      <c r="GGK4" s="774"/>
      <c r="GGL4" s="706"/>
      <c r="GGM4" s="774"/>
      <c r="GGN4" s="774"/>
      <c r="GGO4" s="774"/>
      <c r="GGP4" s="774"/>
      <c r="GGQ4" s="706"/>
      <c r="GGR4" s="774"/>
      <c r="GGS4" s="774"/>
      <c r="GGT4" s="774"/>
      <c r="GGU4" s="774"/>
      <c r="GGV4" s="706"/>
      <c r="GGW4" s="774"/>
      <c r="GGX4" s="774"/>
      <c r="GGY4" s="774"/>
      <c r="GGZ4" s="774"/>
      <c r="GHA4" s="706"/>
      <c r="GHB4" s="774"/>
      <c r="GHC4" s="774"/>
      <c r="GHD4" s="774"/>
      <c r="GHE4" s="774"/>
      <c r="GHF4" s="706"/>
      <c r="GHG4" s="774"/>
      <c r="GHH4" s="774"/>
      <c r="GHI4" s="774"/>
      <c r="GHJ4" s="774"/>
      <c r="GHK4" s="706"/>
      <c r="GHL4" s="774"/>
      <c r="GHM4" s="774"/>
      <c r="GHN4" s="774"/>
      <c r="GHO4" s="774"/>
      <c r="GHP4" s="706"/>
      <c r="GHQ4" s="774"/>
      <c r="GHR4" s="774"/>
      <c r="GHS4" s="774"/>
      <c r="GHT4" s="774"/>
      <c r="GHU4" s="706"/>
      <c r="GHV4" s="774"/>
      <c r="GHW4" s="774"/>
      <c r="GHX4" s="774"/>
      <c r="GHY4" s="774"/>
      <c r="GHZ4" s="706"/>
      <c r="GIA4" s="774"/>
      <c r="GIB4" s="774"/>
      <c r="GIC4" s="774"/>
      <c r="GID4" s="774"/>
      <c r="GIE4" s="706"/>
      <c r="GIF4" s="774"/>
      <c r="GIG4" s="774"/>
      <c r="GIH4" s="774"/>
      <c r="GII4" s="774"/>
      <c r="GIJ4" s="706"/>
      <c r="GIK4" s="774"/>
      <c r="GIL4" s="774"/>
      <c r="GIM4" s="774"/>
      <c r="GIN4" s="774"/>
      <c r="GIO4" s="706"/>
      <c r="GIP4" s="774"/>
      <c r="GIQ4" s="774"/>
      <c r="GIR4" s="774"/>
      <c r="GIS4" s="774"/>
      <c r="GIT4" s="706"/>
      <c r="GIU4" s="774"/>
      <c r="GIV4" s="774"/>
      <c r="GIW4" s="774"/>
      <c r="GIX4" s="774"/>
      <c r="GIY4" s="706"/>
      <c r="GIZ4" s="774"/>
      <c r="GJA4" s="774"/>
      <c r="GJB4" s="774"/>
      <c r="GJC4" s="774"/>
      <c r="GJD4" s="706"/>
      <c r="GJE4" s="774"/>
      <c r="GJF4" s="774"/>
      <c r="GJG4" s="774"/>
      <c r="GJH4" s="774"/>
      <c r="GJI4" s="706"/>
      <c r="GJJ4" s="774"/>
      <c r="GJK4" s="774"/>
      <c r="GJL4" s="774"/>
      <c r="GJM4" s="774"/>
      <c r="GJN4" s="706"/>
      <c r="GJO4" s="774"/>
      <c r="GJP4" s="774"/>
      <c r="GJQ4" s="774"/>
      <c r="GJR4" s="774"/>
      <c r="GJS4" s="706"/>
      <c r="GJT4" s="774"/>
      <c r="GJU4" s="774"/>
      <c r="GJV4" s="774"/>
      <c r="GJW4" s="774"/>
      <c r="GJX4" s="706"/>
      <c r="GJY4" s="774"/>
      <c r="GJZ4" s="774"/>
      <c r="GKA4" s="774"/>
      <c r="GKB4" s="774"/>
      <c r="GKC4" s="706"/>
      <c r="GKD4" s="774"/>
      <c r="GKE4" s="774"/>
      <c r="GKF4" s="774"/>
      <c r="GKG4" s="774"/>
      <c r="GKH4" s="706"/>
      <c r="GKI4" s="774"/>
      <c r="GKJ4" s="774"/>
      <c r="GKK4" s="774"/>
      <c r="GKL4" s="774"/>
      <c r="GKM4" s="706"/>
      <c r="GKN4" s="774"/>
      <c r="GKO4" s="774"/>
      <c r="GKP4" s="774"/>
      <c r="GKQ4" s="774"/>
      <c r="GKR4" s="706"/>
      <c r="GKS4" s="774"/>
      <c r="GKT4" s="774"/>
      <c r="GKU4" s="774"/>
      <c r="GKV4" s="774"/>
      <c r="GKW4" s="706"/>
      <c r="GKX4" s="774"/>
      <c r="GKY4" s="774"/>
      <c r="GKZ4" s="774"/>
      <c r="GLA4" s="774"/>
      <c r="GLB4" s="706"/>
      <c r="GLC4" s="774"/>
      <c r="GLD4" s="774"/>
      <c r="GLE4" s="774"/>
      <c r="GLF4" s="774"/>
      <c r="GLG4" s="706"/>
      <c r="GLH4" s="774"/>
      <c r="GLI4" s="774"/>
      <c r="GLJ4" s="774"/>
      <c r="GLK4" s="774"/>
      <c r="GLL4" s="706"/>
      <c r="GLM4" s="774"/>
      <c r="GLN4" s="774"/>
      <c r="GLO4" s="774"/>
      <c r="GLP4" s="774"/>
      <c r="GLQ4" s="706"/>
      <c r="GLR4" s="774"/>
      <c r="GLS4" s="774"/>
      <c r="GLT4" s="774"/>
      <c r="GLU4" s="774"/>
      <c r="GLV4" s="706"/>
      <c r="GLW4" s="774"/>
      <c r="GLX4" s="774"/>
      <c r="GLY4" s="774"/>
      <c r="GLZ4" s="774"/>
      <c r="GMA4" s="706"/>
      <c r="GMB4" s="774"/>
      <c r="GMC4" s="774"/>
      <c r="GMD4" s="774"/>
      <c r="GME4" s="774"/>
      <c r="GMF4" s="706"/>
      <c r="GMG4" s="774"/>
      <c r="GMH4" s="774"/>
      <c r="GMI4" s="774"/>
      <c r="GMJ4" s="774"/>
      <c r="GMK4" s="706"/>
      <c r="GML4" s="774"/>
      <c r="GMM4" s="774"/>
      <c r="GMN4" s="774"/>
      <c r="GMO4" s="774"/>
      <c r="GMP4" s="706"/>
      <c r="GMQ4" s="774"/>
      <c r="GMR4" s="774"/>
      <c r="GMS4" s="774"/>
      <c r="GMT4" s="774"/>
      <c r="GMU4" s="706"/>
      <c r="GMV4" s="774"/>
      <c r="GMW4" s="774"/>
      <c r="GMX4" s="774"/>
      <c r="GMY4" s="774"/>
      <c r="GMZ4" s="706"/>
      <c r="GNA4" s="774"/>
      <c r="GNB4" s="774"/>
      <c r="GNC4" s="774"/>
      <c r="GND4" s="774"/>
      <c r="GNE4" s="706"/>
      <c r="GNF4" s="774"/>
      <c r="GNG4" s="774"/>
      <c r="GNH4" s="774"/>
      <c r="GNI4" s="774"/>
      <c r="GNJ4" s="706"/>
      <c r="GNK4" s="774"/>
      <c r="GNL4" s="774"/>
      <c r="GNM4" s="774"/>
      <c r="GNN4" s="774"/>
      <c r="GNO4" s="706"/>
      <c r="GNP4" s="774"/>
      <c r="GNQ4" s="774"/>
      <c r="GNR4" s="774"/>
      <c r="GNS4" s="774"/>
      <c r="GNT4" s="706"/>
      <c r="GNU4" s="774"/>
      <c r="GNV4" s="774"/>
      <c r="GNW4" s="774"/>
      <c r="GNX4" s="774"/>
      <c r="GNY4" s="706"/>
      <c r="GNZ4" s="774"/>
      <c r="GOA4" s="774"/>
      <c r="GOB4" s="774"/>
      <c r="GOC4" s="774"/>
      <c r="GOD4" s="706"/>
      <c r="GOE4" s="774"/>
      <c r="GOF4" s="774"/>
      <c r="GOG4" s="774"/>
      <c r="GOH4" s="774"/>
      <c r="GOI4" s="706"/>
      <c r="GOJ4" s="774"/>
      <c r="GOK4" s="774"/>
      <c r="GOL4" s="774"/>
      <c r="GOM4" s="774"/>
      <c r="GON4" s="706"/>
      <c r="GOO4" s="774"/>
      <c r="GOP4" s="774"/>
      <c r="GOQ4" s="774"/>
      <c r="GOR4" s="774"/>
      <c r="GOS4" s="706"/>
      <c r="GOT4" s="774"/>
      <c r="GOU4" s="774"/>
      <c r="GOV4" s="774"/>
      <c r="GOW4" s="774"/>
      <c r="GOX4" s="706"/>
      <c r="GOY4" s="774"/>
      <c r="GOZ4" s="774"/>
      <c r="GPA4" s="774"/>
      <c r="GPB4" s="774"/>
      <c r="GPC4" s="706"/>
      <c r="GPD4" s="774"/>
      <c r="GPE4" s="774"/>
      <c r="GPF4" s="774"/>
      <c r="GPG4" s="774"/>
      <c r="GPH4" s="706"/>
      <c r="GPI4" s="774"/>
      <c r="GPJ4" s="774"/>
      <c r="GPK4" s="774"/>
      <c r="GPL4" s="774"/>
      <c r="GPM4" s="706"/>
      <c r="GPN4" s="774"/>
      <c r="GPO4" s="774"/>
      <c r="GPP4" s="774"/>
      <c r="GPQ4" s="774"/>
      <c r="GPR4" s="706"/>
      <c r="GPS4" s="774"/>
      <c r="GPT4" s="774"/>
      <c r="GPU4" s="774"/>
      <c r="GPV4" s="774"/>
      <c r="GPW4" s="706"/>
      <c r="GPX4" s="774"/>
      <c r="GPY4" s="774"/>
      <c r="GPZ4" s="774"/>
      <c r="GQA4" s="774"/>
      <c r="GQB4" s="706"/>
      <c r="GQC4" s="774"/>
      <c r="GQD4" s="774"/>
      <c r="GQE4" s="774"/>
      <c r="GQF4" s="774"/>
      <c r="GQG4" s="706"/>
      <c r="GQH4" s="774"/>
      <c r="GQI4" s="774"/>
      <c r="GQJ4" s="774"/>
      <c r="GQK4" s="774"/>
      <c r="GQL4" s="706"/>
      <c r="GQM4" s="774"/>
      <c r="GQN4" s="774"/>
      <c r="GQO4" s="774"/>
      <c r="GQP4" s="774"/>
      <c r="GQQ4" s="706"/>
      <c r="GQR4" s="774"/>
      <c r="GQS4" s="774"/>
      <c r="GQT4" s="774"/>
      <c r="GQU4" s="774"/>
      <c r="GQV4" s="706"/>
      <c r="GQW4" s="774"/>
      <c r="GQX4" s="774"/>
      <c r="GQY4" s="774"/>
      <c r="GQZ4" s="774"/>
      <c r="GRA4" s="706"/>
      <c r="GRB4" s="774"/>
      <c r="GRC4" s="774"/>
      <c r="GRD4" s="774"/>
      <c r="GRE4" s="774"/>
      <c r="GRF4" s="706"/>
      <c r="GRG4" s="774"/>
      <c r="GRH4" s="774"/>
      <c r="GRI4" s="774"/>
      <c r="GRJ4" s="774"/>
      <c r="GRK4" s="706"/>
      <c r="GRL4" s="774"/>
      <c r="GRM4" s="774"/>
      <c r="GRN4" s="774"/>
      <c r="GRO4" s="774"/>
      <c r="GRP4" s="706"/>
      <c r="GRQ4" s="774"/>
      <c r="GRR4" s="774"/>
      <c r="GRS4" s="774"/>
      <c r="GRT4" s="774"/>
      <c r="GRU4" s="706"/>
      <c r="GRV4" s="774"/>
      <c r="GRW4" s="774"/>
      <c r="GRX4" s="774"/>
      <c r="GRY4" s="774"/>
      <c r="GRZ4" s="706"/>
      <c r="GSA4" s="774"/>
      <c r="GSB4" s="774"/>
      <c r="GSC4" s="774"/>
      <c r="GSD4" s="774"/>
      <c r="GSE4" s="706"/>
      <c r="GSF4" s="774"/>
      <c r="GSG4" s="774"/>
      <c r="GSH4" s="774"/>
      <c r="GSI4" s="774"/>
      <c r="GSJ4" s="706"/>
      <c r="GSK4" s="774"/>
      <c r="GSL4" s="774"/>
      <c r="GSM4" s="774"/>
      <c r="GSN4" s="774"/>
      <c r="GSO4" s="706"/>
      <c r="GSP4" s="774"/>
      <c r="GSQ4" s="774"/>
      <c r="GSR4" s="774"/>
      <c r="GSS4" s="774"/>
      <c r="GST4" s="706"/>
      <c r="GSU4" s="774"/>
      <c r="GSV4" s="774"/>
      <c r="GSW4" s="774"/>
      <c r="GSX4" s="774"/>
      <c r="GSY4" s="706"/>
      <c r="GSZ4" s="774"/>
      <c r="GTA4" s="774"/>
      <c r="GTB4" s="774"/>
      <c r="GTC4" s="774"/>
      <c r="GTD4" s="706"/>
      <c r="GTE4" s="774"/>
      <c r="GTF4" s="774"/>
      <c r="GTG4" s="774"/>
      <c r="GTH4" s="774"/>
      <c r="GTI4" s="706"/>
      <c r="GTJ4" s="774"/>
      <c r="GTK4" s="774"/>
      <c r="GTL4" s="774"/>
      <c r="GTM4" s="774"/>
      <c r="GTN4" s="706"/>
      <c r="GTO4" s="774"/>
      <c r="GTP4" s="774"/>
      <c r="GTQ4" s="774"/>
      <c r="GTR4" s="774"/>
      <c r="GTS4" s="706"/>
      <c r="GTT4" s="774"/>
      <c r="GTU4" s="774"/>
      <c r="GTV4" s="774"/>
      <c r="GTW4" s="774"/>
      <c r="GTX4" s="706"/>
      <c r="GTY4" s="774"/>
      <c r="GTZ4" s="774"/>
      <c r="GUA4" s="774"/>
      <c r="GUB4" s="774"/>
      <c r="GUC4" s="706"/>
      <c r="GUD4" s="774"/>
      <c r="GUE4" s="774"/>
      <c r="GUF4" s="774"/>
      <c r="GUG4" s="774"/>
      <c r="GUH4" s="706"/>
      <c r="GUI4" s="774"/>
      <c r="GUJ4" s="774"/>
      <c r="GUK4" s="774"/>
      <c r="GUL4" s="774"/>
      <c r="GUM4" s="706"/>
      <c r="GUN4" s="774"/>
      <c r="GUO4" s="774"/>
      <c r="GUP4" s="774"/>
      <c r="GUQ4" s="774"/>
      <c r="GUR4" s="706"/>
      <c r="GUS4" s="774"/>
      <c r="GUT4" s="774"/>
      <c r="GUU4" s="774"/>
      <c r="GUV4" s="774"/>
      <c r="GUW4" s="706"/>
      <c r="GUX4" s="774"/>
      <c r="GUY4" s="774"/>
      <c r="GUZ4" s="774"/>
      <c r="GVA4" s="774"/>
      <c r="GVB4" s="706"/>
      <c r="GVC4" s="774"/>
      <c r="GVD4" s="774"/>
      <c r="GVE4" s="774"/>
      <c r="GVF4" s="774"/>
      <c r="GVG4" s="706"/>
      <c r="GVH4" s="774"/>
      <c r="GVI4" s="774"/>
      <c r="GVJ4" s="774"/>
      <c r="GVK4" s="774"/>
      <c r="GVL4" s="706"/>
      <c r="GVM4" s="774"/>
      <c r="GVN4" s="774"/>
      <c r="GVO4" s="774"/>
      <c r="GVP4" s="774"/>
      <c r="GVQ4" s="706"/>
      <c r="GVR4" s="774"/>
      <c r="GVS4" s="774"/>
      <c r="GVT4" s="774"/>
      <c r="GVU4" s="774"/>
      <c r="GVV4" s="706"/>
      <c r="GVW4" s="774"/>
      <c r="GVX4" s="774"/>
      <c r="GVY4" s="774"/>
      <c r="GVZ4" s="774"/>
      <c r="GWA4" s="706"/>
      <c r="GWB4" s="774"/>
      <c r="GWC4" s="774"/>
      <c r="GWD4" s="774"/>
      <c r="GWE4" s="774"/>
      <c r="GWF4" s="706"/>
      <c r="GWG4" s="774"/>
      <c r="GWH4" s="774"/>
      <c r="GWI4" s="774"/>
      <c r="GWJ4" s="774"/>
      <c r="GWK4" s="706"/>
      <c r="GWL4" s="774"/>
      <c r="GWM4" s="774"/>
      <c r="GWN4" s="774"/>
      <c r="GWO4" s="774"/>
      <c r="GWP4" s="706"/>
      <c r="GWQ4" s="774"/>
      <c r="GWR4" s="774"/>
      <c r="GWS4" s="774"/>
      <c r="GWT4" s="774"/>
      <c r="GWU4" s="706"/>
      <c r="GWV4" s="774"/>
      <c r="GWW4" s="774"/>
      <c r="GWX4" s="774"/>
      <c r="GWY4" s="774"/>
      <c r="GWZ4" s="706"/>
      <c r="GXA4" s="774"/>
      <c r="GXB4" s="774"/>
      <c r="GXC4" s="774"/>
      <c r="GXD4" s="774"/>
      <c r="GXE4" s="706"/>
      <c r="GXF4" s="774"/>
      <c r="GXG4" s="774"/>
      <c r="GXH4" s="774"/>
      <c r="GXI4" s="774"/>
      <c r="GXJ4" s="706"/>
      <c r="GXK4" s="774"/>
      <c r="GXL4" s="774"/>
      <c r="GXM4" s="774"/>
      <c r="GXN4" s="774"/>
      <c r="GXO4" s="706"/>
      <c r="GXP4" s="774"/>
      <c r="GXQ4" s="774"/>
      <c r="GXR4" s="774"/>
      <c r="GXS4" s="774"/>
      <c r="GXT4" s="706"/>
      <c r="GXU4" s="774"/>
      <c r="GXV4" s="774"/>
      <c r="GXW4" s="774"/>
      <c r="GXX4" s="774"/>
      <c r="GXY4" s="706"/>
      <c r="GXZ4" s="774"/>
      <c r="GYA4" s="774"/>
      <c r="GYB4" s="774"/>
      <c r="GYC4" s="774"/>
      <c r="GYD4" s="706"/>
      <c r="GYE4" s="774"/>
      <c r="GYF4" s="774"/>
      <c r="GYG4" s="774"/>
      <c r="GYH4" s="774"/>
      <c r="GYI4" s="706"/>
      <c r="GYJ4" s="774"/>
      <c r="GYK4" s="774"/>
      <c r="GYL4" s="774"/>
      <c r="GYM4" s="774"/>
      <c r="GYN4" s="706"/>
      <c r="GYO4" s="774"/>
      <c r="GYP4" s="774"/>
      <c r="GYQ4" s="774"/>
      <c r="GYR4" s="774"/>
      <c r="GYS4" s="706"/>
      <c r="GYT4" s="774"/>
      <c r="GYU4" s="774"/>
      <c r="GYV4" s="774"/>
      <c r="GYW4" s="774"/>
      <c r="GYX4" s="706"/>
      <c r="GYY4" s="774"/>
      <c r="GYZ4" s="774"/>
      <c r="GZA4" s="774"/>
      <c r="GZB4" s="774"/>
      <c r="GZC4" s="706"/>
      <c r="GZD4" s="774"/>
      <c r="GZE4" s="774"/>
      <c r="GZF4" s="774"/>
      <c r="GZG4" s="774"/>
      <c r="GZH4" s="706"/>
      <c r="GZI4" s="774"/>
      <c r="GZJ4" s="774"/>
      <c r="GZK4" s="774"/>
      <c r="GZL4" s="774"/>
      <c r="GZM4" s="706"/>
      <c r="GZN4" s="774"/>
      <c r="GZO4" s="774"/>
      <c r="GZP4" s="774"/>
      <c r="GZQ4" s="774"/>
      <c r="GZR4" s="706"/>
      <c r="GZS4" s="774"/>
      <c r="GZT4" s="774"/>
      <c r="GZU4" s="774"/>
      <c r="GZV4" s="774"/>
      <c r="GZW4" s="706"/>
      <c r="GZX4" s="774"/>
      <c r="GZY4" s="774"/>
      <c r="GZZ4" s="774"/>
      <c r="HAA4" s="774"/>
      <c r="HAB4" s="706"/>
      <c r="HAC4" s="774"/>
      <c r="HAD4" s="774"/>
      <c r="HAE4" s="774"/>
      <c r="HAF4" s="774"/>
      <c r="HAG4" s="706"/>
      <c r="HAH4" s="774"/>
      <c r="HAI4" s="774"/>
      <c r="HAJ4" s="774"/>
      <c r="HAK4" s="774"/>
      <c r="HAL4" s="706"/>
      <c r="HAM4" s="774"/>
      <c r="HAN4" s="774"/>
      <c r="HAO4" s="774"/>
      <c r="HAP4" s="774"/>
      <c r="HAQ4" s="706"/>
      <c r="HAR4" s="774"/>
      <c r="HAS4" s="774"/>
      <c r="HAT4" s="774"/>
      <c r="HAU4" s="774"/>
      <c r="HAV4" s="706"/>
      <c r="HAW4" s="774"/>
      <c r="HAX4" s="774"/>
      <c r="HAY4" s="774"/>
      <c r="HAZ4" s="774"/>
      <c r="HBA4" s="706"/>
      <c r="HBB4" s="774"/>
      <c r="HBC4" s="774"/>
      <c r="HBD4" s="774"/>
      <c r="HBE4" s="774"/>
      <c r="HBF4" s="706"/>
      <c r="HBG4" s="774"/>
      <c r="HBH4" s="774"/>
      <c r="HBI4" s="774"/>
      <c r="HBJ4" s="774"/>
      <c r="HBK4" s="706"/>
      <c r="HBL4" s="774"/>
      <c r="HBM4" s="774"/>
      <c r="HBN4" s="774"/>
      <c r="HBO4" s="774"/>
      <c r="HBP4" s="706"/>
      <c r="HBQ4" s="774"/>
      <c r="HBR4" s="774"/>
      <c r="HBS4" s="774"/>
      <c r="HBT4" s="774"/>
      <c r="HBU4" s="706"/>
      <c r="HBV4" s="774"/>
      <c r="HBW4" s="774"/>
      <c r="HBX4" s="774"/>
      <c r="HBY4" s="774"/>
      <c r="HBZ4" s="706"/>
      <c r="HCA4" s="774"/>
      <c r="HCB4" s="774"/>
      <c r="HCC4" s="774"/>
      <c r="HCD4" s="774"/>
      <c r="HCE4" s="706"/>
      <c r="HCF4" s="774"/>
      <c r="HCG4" s="774"/>
      <c r="HCH4" s="774"/>
      <c r="HCI4" s="774"/>
      <c r="HCJ4" s="706"/>
      <c r="HCK4" s="774"/>
      <c r="HCL4" s="774"/>
      <c r="HCM4" s="774"/>
      <c r="HCN4" s="774"/>
      <c r="HCO4" s="706"/>
      <c r="HCP4" s="774"/>
      <c r="HCQ4" s="774"/>
      <c r="HCR4" s="774"/>
      <c r="HCS4" s="774"/>
      <c r="HCT4" s="706"/>
      <c r="HCU4" s="774"/>
      <c r="HCV4" s="774"/>
      <c r="HCW4" s="774"/>
      <c r="HCX4" s="774"/>
      <c r="HCY4" s="706"/>
      <c r="HCZ4" s="774"/>
      <c r="HDA4" s="774"/>
      <c r="HDB4" s="774"/>
      <c r="HDC4" s="774"/>
      <c r="HDD4" s="706"/>
      <c r="HDE4" s="774"/>
      <c r="HDF4" s="774"/>
      <c r="HDG4" s="774"/>
      <c r="HDH4" s="774"/>
      <c r="HDI4" s="706"/>
      <c r="HDJ4" s="774"/>
      <c r="HDK4" s="774"/>
      <c r="HDL4" s="774"/>
      <c r="HDM4" s="774"/>
      <c r="HDN4" s="706"/>
      <c r="HDO4" s="774"/>
      <c r="HDP4" s="774"/>
      <c r="HDQ4" s="774"/>
      <c r="HDR4" s="774"/>
      <c r="HDS4" s="706"/>
      <c r="HDT4" s="774"/>
      <c r="HDU4" s="774"/>
      <c r="HDV4" s="774"/>
      <c r="HDW4" s="774"/>
      <c r="HDX4" s="706"/>
      <c r="HDY4" s="774"/>
      <c r="HDZ4" s="774"/>
      <c r="HEA4" s="774"/>
      <c r="HEB4" s="774"/>
      <c r="HEC4" s="706"/>
      <c r="HED4" s="774"/>
      <c r="HEE4" s="774"/>
      <c r="HEF4" s="774"/>
      <c r="HEG4" s="774"/>
      <c r="HEH4" s="706"/>
      <c r="HEI4" s="774"/>
      <c r="HEJ4" s="774"/>
      <c r="HEK4" s="774"/>
      <c r="HEL4" s="774"/>
      <c r="HEM4" s="706"/>
      <c r="HEN4" s="774"/>
      <c r="HEO4" s="774"/>
      <c r="HEP4" s="774"/>
      <c r="HEQ4" s="774"/>
      <c r="HER4" s="706"/>
      <c r="HES4" s="774"/>
      <c r="HET4" s="774"/>
      <c r="HEU4" s="774"/>
      <c r="HEV4" s="774"/>
      <c r="HEW4" s="706"/>
      <c r="HEX4" s="774"/>
      <c r="HEY4" s="774"/>
      <c r="HEZ4" s="774"/>
      <c r="HFA4" s="774"/>
      <c r="HFB4" s="706"/>
      <c r="HFC4" s="774"/>
      <c r="HFD4" s="774"/>
      <c r="HFE4" s="774"/>
      <c r="HFF4" s="774"/>
      <c r="HFG4" s="706"/>
      <c r="HFH4" s="774"/>
      <c r="HFI4" s="774"/>
      <c r="HFJ4" s="774"/>
      <c r="HFK4" s="774"/>
      <c r="HFL4" s="706"/>
      <c r="HFM4" s="774"/>
      <c r="HFN4" s="774"/>
      <c r="HFO4" s="774"/>
      <c r="HFP4" s="774"/>
      <c r="HFQ4" s="706"/>
      <c r="HFR4" s="774"/>
      <c r="HFS4" s="774"/>
      <c r="HFT4" s="774"/>
      <c r="HFU4" s="774"/>
      <c r="HFV4" s="706"/>
      <c r="HFW4" s="774"/>
      <c r="HFX4" s="774"/>
      <c r="HFY4" s="774"/>
      <c r="HFZ4" s="774"/>
      <c r="HGA4" s="706"/>
      <c r="HGB4" s="774"/>
      <c r="HGC4" s="774"/>
      <c r="HGD4" s="774"/>
      <c r="HGE4" s="774"/>
      <c r="HGF4" s="706"/>
      <c r="HGG4" s="774"/>
      <c r="HGH4" s="774"/>
      <c r="HGI4" s="774"/>
      <c r="HGJ4" s="774"/>
      <c r="HGK4" s="706"/>
      <c r="HGL4" s="774"/>
      <c r="HGM4" s="774"/>
      <c r="HGN4" s="774"/>
      <c r="HGO4" s="774"/>
      <c r="HGP4" s="706"/>
      <c r="HGQ4" s="774"/>
      <c r="HGR4" s="774"/>
      <c r="HGS4" s="774"/>
      <c r="HGT4" s="774"/>
      <c r="HGU4" s="706"/>
      <c r="HGV4" s="774"/>
      <c r="HGW4" s="774"/>
      <c r="HGX4" s="774"/>
      <c r="HGY4" s="774"/>
      <c r="HGZ4" s="706"/>
      <c r="HHA4" s="774"/>
      <c r="HHB4" s="774"/>
      <c r="HHC4" s="774"/>
      <c r="HHD4" s="774"/>
      <c r="HHE4" s="706"/>
      <c r="HHF4" s="774"/>
      <c r="HHG4" s="774"/>
      <c r="HHH4" s="774"/>
      <c r="HHI4" s="774"/>
      <c r="HHJ4" s="706"/>
      <c r="HHK4" s="774"/>
      <c r="HHL4" s="774"/>
      <c r="HHM4" s="774"/>
      <c r="HHN4" s="774"/>
      <c r="HHO4" s="706"/>
      <c r="HHP4" s="774"/>
      <c r="HHQ4" s="774"/>
      <c r="HHR4" s="774"/>
      <c r="HHS4" s="774"/>
      <c r="HHT4" s="706"/>
      <c r="HHU4" s="774"/>
      <c r="HHV4" s="774"/>
      <c r="HHW4" s="774"/>
      <c r="HHX4" s="774"/>
      <c r="HHY4" s="706"/>
      <c r="HHZ4" s="774"/>
      <c r="HIA4" s="774"/>
      <c r="HIB4" s="774"/>
      <c r="HIC4" s="774"/>
      <c r="HID4" s="706"/>
      <c r="HIE4" s="774"/>
      <c r="HIF4" s="774"/>
      <c r="HIG4" s="774"/>
      <c r="HIH4" s="774"/>
      <c r="HII4" s="706"/>
      <c r="HIJ4" s="774"/>
      <c r="HIK4" s="774"/>
      <c r="HIL4" s="774"/>
      <c r="HIM4" s="774"/>
      <c r="HIN4" s="706"/>
      <c r="HIO4" s="774"/>
      <c r="HIP4" s="774"/>
      <c r="HIQ4" s="774"/>
      <c r="HIR4" s="774"/>
      <c r="HIS4" s="706"/>
      <c r="HIT4" s="774"/>
      <c r="HIU4" s="774"/>
      <c r="HIV4" s="774"/>
      <c r="HIW4" s="774"/>
      <c r="HIX4" s="706"/>
      <c r="HIY4" s="774"/>
      <c r="HIZ4" s="774"/>
      <c r="HJA4" s="774"/>
      <c r="HJB4" s="774"/>
      <c r="HJC4" s="706"/>
      <c r="HJD4" s="774"/>
      <c r="HJE4" s="774"/>
      <c r="HJF4" s="774"/>
      <c r="HJG4" s="774"/>
      <c r="HJH4" s="706"/>
      <c r="HJI4" s="774"/>
      <c r="HJJ4" s="774"/>
      <c r="HJK4" s="774"/>
      <c r="HJL4" s="774"/>
      <c r="HJM4" s="706"/>
      <c r="HJN4" s="774"/>
      <c r="HJO4" s="774"/>
      <c r="HJP4" s="774"/>
      <c r="HJQ4" s="774"/>
      <c r="HJR4" s="706"/>
      <c r="HJS4" s="774"/>
      <c r="HJT4" s="774"/>
      <c r="HJU4" s="774"/>
      <c r="HJV4" s="774"/>
      <c r="HJW4" s="706"/>
      <c r="HJX4" s="774"/>
      <c r="HJY4" s="774"/>
      <c r="HJZ4" s="774"/>
      <c r="HKA4" s="774"/>
      <c r="HKB4" s="706"/>
      <c r="HKC4" s="774"/>
      <c r="HKD4" s="774"/>
      <c r="HKE4" s="774"/>
      <c r="HKF4" s="774"/>
      <c r="HKG4" s="706"/>
      <c r="HKH4" s="774"/>
      <c r="HKI4" s="774"/>
      <c r="HKJ4" s="774"/>
      <c r="HKK4" s="774"/>
      <c r="HKL4" s="706"/>
      <c r="HKM4" s="774"/>
      <c r="HKN4" s="774"/>
      <c r="HKO4" s="774"/>
      <c r="HKP4" s="774"/>
      <c r="HKQ4" s="706"/>
      <c r="HKR4" s="774"/>
      <c r="HKS4" s="774"/>
      <c r="HKT4" s="774"/>
      <c r="HKU4" s="774"/>
      <c r="HKV4" s="706"/>
      <c r="HKW4" s="774"/>
      <c r="HKX4" s="774"/>
      <c r="HKY4" s="774"/>
      <c r="HKZ4" s="774"/>
      <c r="HLA4" s="706"/>
      <c r="HLB4" s="774"/>
      <c r="HLC4" s="774"/>
      <c r="HLD4" s="774"/>
      <c r="HLE4" s="774"/>
      <c r="HLF4" s="706"/>
      <c r="HLG4" s="774"/>
      <c r="HLH4" s="774"/>
      <c r="HLI4" s="774"/>
      <c r="HLJ4" s="774"/>
      <c r="HLK4" s="706"/>
      <c r="HLL4" s="774"/>
      <c r="HLM4" s="774"/>
      <c r="HLN4" s="774"/>
      <c r="HLO4" s="774"/>
      <c r="HLP4" s="706"/>
      <c r="HLQ4" s="774"/>
      <c r="HLR4" s="774"/>
      <c r="HLS4" s="774"/>
      <c r="HLT4" s="774"/>
      <c r="HLU4" s="706"/>
      <c r="HLV4" s="774"/>
      <c r="HLW4" s="774"/>
      <c r="HLX4" s="774"/>
      <c r="HLY4" s="774"/>
      <c r="HLZ4" s="706"/>
      <c r="HMA4" s="774"/>
      <c r="HMB4" s="774"/>
      <c r="HMC4" s="774"/>
      <c r="HMD4" s="774"/>
      <c r="HME4" s="706"/>
      <c r="HMF4" s="774"/>
      <c r="HMG4" s="774"/>
      <c r="HMH4" s="774"/>
      <c r="HMI4" s="774"/>
      <c r="HMJ4" s="706"/>
      <c r="HMK4" s="774"/>
      <c r="HML4" s="774"/>
      <c r="HMM4" s="774"/>
      <c r="HMN4" s="774"/>
      <c r="HMO4" s="706"/>
      <c r="HMP4" s="774"/>
      <c r="HMQ4" s="774"/>
      <c r="HMR4" s="774"/>
      <c r="HMS4" s="774"/>
      <c r="HMT4" s="706"/>
      <c r="HMU4" s="774"/>
      <c r="HMV4" s="774"/>
      <c r="HMW4" s="774"/>
      <c r="HMX4" s="774"/>
      <c r="HMY4" s="706"/>
      <c r="HMZ4" s="774"/>
      <c r="HNA4" s="774"/>
      <c r="HNB4" s="774"/>
      <c r="HNC4" s="774"/>
      <c r="HND4" s="706"/>
      <c r="HNE4" s="774"/>
      <c r="HNF4" s="774"/>
      <c r="HNG4" s="774"/>
      <c r="HNH4" s="774"/>
      <c r="HNI4" s="706"/>
      <c r="HNJ4" s="774"/>
      <c r="HNK4" s="774"/>
      <c r="HNL4" s="774"/>
      <c r="HNM4" s="774"/>
      <c r="HNN4" s="706"/>
      <c r="HNO4" s="774"/>
      <c r="HNP4" s="774"/>
      <c r="HNQ4" s="774"/>
      <c r="HNR4" s="774"/>
      <c r="HNS4" s="706"/>
      <c r="HNT4" s="774"/>
      <c r="HNU4" s="774"/>
      <c r="HNV4" s="774"/>
      <c r="HNW4" s="774"/>
      <c r="HNX4" s="706"/>
      <c r="HNY4" s="774"/>
      <c r="HNZ4" s="774"/>
      <c r="HOA4" s="774"/>
      <c r="HOB4" s="774"/>
      <c r="HOC4" s="706"/>
      <c r="HOD4" s="774"/>
      <c r="HOE4" s="774"/>
      <c r="HOF4" s="774"/>
      <c r="HOG4" s="774"/>
      <c r="HOH4" s="706"/>
      <c r="HOI4" s="774"/>
      <c r="HOJ4" s="774"/>
      <c r="HOK4" s="774"/>
      <c r="HOL4" s="774"/>
      <c r="HOM4" s="706"/>
      <c r="HON4" s="774"/>
      <c r="HOO4" s="774"/>
      <c r="HOP4" s="774"/>
      <c r="HOQ4" s="774"/>
      <c r="HOR4" s="706"/>
      <c r="HOS4" s="774"/>
      <c r="HOT4" s="774"/>
      <c r="HOU4" s="774"/>
      <c r="HOV4" s="774"/>
      <c r="HOW4" s="706"/>
      <c r="HOX4" s="774"/>
      <c r="HOY4" s="774"/>
      <c r="HOZ4" s="774"/>
      <c r="HPA4" s="774"/>
      <c r="HPB4" s="706"/>
      <c r="HPC4" s="774"/>
      <c r="HPD4" s="774"/>
      <c r="HPE4" s="774"/>
      <c r="HPF4" s="774"/>
      <c r="HPG4" s="706"/>
      <c r="HPH4" s="774"/>
      <c r="HPI4" s="774"/>
      <c r="HPJ4" s="774"/>
      <c r="HPK4" s="774"/>
      <c r="HPL4" s="706"/>
      <c r="HPM4" s="774"/>
      <c r="HPN4" s="774"/>
      <c r="HPO4" s="774"/>
      <c r="HPP4" s="774"/>
      <c r="HPQ4" s="706"/>
      <c r="HPR4" s="774"/>
      <c r="HPS4" s="774"/>
      <c r="HPT4" s="774"/>
      <c r="HPU4" s="774"/>
      <c r="HPV4" s="706"/>
      <c r="HPW4" s="774"/>
      <c r="HPX4" s="774"/>
      <c r="HPY4" s="774"/>
      <c r="HPZ4" s="774"/>
      <c r="HQA4" s="706"/>
      <c r="HQB4" s="774"/>
      <c r="HQC4" s="774"/>
      <c r="HQD4" s="774"/>
      <c r="HQE4" s="774"/>
      <c r="HQF4" s="706"/>
      <c r="HQG4" s="774"/>
      <c r="HQH4" s="774"/>
      <c r="HQI4" s="774"/>
      <c r="HQJ4" s="774"/>
      <c r="HQK4" s="706"/>
      <c r="HQL4" s="774"/>
      <c r="HQM4" s="774"/>
      <c r="HQN4" s="774"/>
      <c r="HQO4" s="774"/>
      <c r="HQP4" s="706"/>
      <c r="HQQ4" s="774"/>
      <c r="HQR4" s="774"/>
      <c r="HQS4" s="774"/>
      <c r="HQT4" s="774"/>
      <c r="HQU4" s="706"/>
      <c r="HQV4" s="774"/>
      <c r="HQW4" s="774"/>
      <c r="HQX4" s="774"/>
      <c r="HQY4" s="774"/>
      <c r="HQZ4" s="706"/>
      <c r="HRA4" s="774"/>
      <c r="HRB4" s="774"/>
      <c r="HRC4" s="774"/>
      <c r="HRD4" s="774"/>
      <c r="HRE4" s="706"/>
      <c r="HRF4" s="774"/>
      <c r="HRG4" s="774"/>
      <c r="HRH4" s="774"/>
      <c r="HRI4" s="774"/>
      <c r="HRJ4" s="706"/>
      <c r="HRK4" s="774"/>
      <c r="HRL4" s="774"/>
      <c r="HRM4" s="774"/>
      <c r="HRN4" s="774"/>
      <c r="HRO4" s="706"/>
      <c r="HRP4" s="774"/>
      <c r="HRQ4" s="774"/>
      <c r="HRR4" s="774"/>
      <c r="HRS4" s="774"/>
      <c r="HRT4" s="706"/>
      <c r="HRU4" s="774"/>
      <c r="HRV4" s="774"/>
      <c r="HRW4" s="774"/>
      <c r="HRX4" s="774"/>
      <c r="HRY4" s="706"/>
      <c r="HRZ4" s="774"/>
      <c r="HSA4" s="774"/>
      <c r="HSB4" s="774"/>
      <c r="HSC4" s="774"/>
      <c r="HSD4" s="706"/>
      <c r="HSE4" s="774"/>
      <c r="HSF4" s="774"/>
      <c r="HSG4" s="774"/>
      <c r="HSH4" s="774"/>
      <c r="HSI4" s="706"/>
      <c r="HSJ4" s="774"/>
      <c r="HSK4" s="774"/>
      <c r="HSL4" s="774"/>
      <c r="HSM4" s="774"/>
      <c r="HSN4" s="706"/>
      <c r="HSO4" s="774"/>
      <c r="HSP4" s="774"/>
      <c r="HSQ4" s="774"/>
      <c r="HSR4" s="774"/>
      <c r="HSS4" s="706"/>
      <c r="HST4" s="774"/>
      <c r="HSU4" s="774"/>
      <c r="HSV4" s="774"/>
      <c r="HSW4" s="774"/>
      <c r="HSX4" s="706"/>
      <c r="HSY4" s="774"/>
      <c r="HSZ4" s="774"/>
      <c r="HTA4" s="774"/>
      <c r="HTB4" s="774"/>
      <c r="HTC4" s="706"/>
      <c r="HTD4" s="774"/>
      <c r="HTE4" s="774"/>
      <c r="HTF4" s="774"/>
      <c r="HTG4" s="774"/>
      <c r="HTH4" s="706"/>
      <c r="HTI4" s="774"/>
      <c r="HTJ4" s="774"/>
      <c r="HTK4" s="774"/>
      <c r="HTL4" s="774"/>
      <c r="HTM4" s="706"/>
      <c r="HTN4" s="774"/>
      <c r="HTO4" s="774"/>
      <c r="HTP4" s="774"/>
      <c r="HTQ4" s="774"/>
      <c r="HTR4" s="706"/>
      <c r="HTS4" s="774"/>
      <c r="HTT4" s="774"/>
      <c r="HTU4" s="774"/>
      <c r="HTV4" s="774"/>
      <c r="HTW4" s="706"/>
      <c r="HTX4" s="774"/>
      <c r="HTY4" s="774"/>
      <c r="HTZ4" s="774"/>
      <c r="HUA4" s="774"/>
      <c r="HUB4" s="706"/>
      <c r="HUC4" s="774"/>
      <c r="HUD4" s="774"/>
      <c r="HUE4" s="774"/>
      <c r="HUF4" s="774"/>
      <c r="HUG4" s="706"/>
      <c r="HUH4" s="774"/>
      <c r="HUI4" s="774"/>
      <c r="HUJ4" s="774"/>
      <c r="HUK4" s="774"/>
      <c r="HUL4" s="706"/>
      <c r="HUM4" s="774"/>
      <c r="HUN4" s="774"/>
      <c r="HUO4" s="774"/>
      <c r="HUP4" s="774"/>
      <c r="HUQ4" s="706"/>
      <c r="HUR4" s="774"/>
      <c r="HUS4" s="774"/>
      <c r="HUT4" s="774"/>
      <c r="HUU4" s="774"/>
      <c r="HUV4" s="706"/>
      <c r="HUW4" s="774"/>
      <c r="HUX4" s="774"/>
      <c r="HUY4" s="774"/>
      <c r="HUZ4" s="774"/>
      <c r="HVA4" s="706"/>
      <c r="HVB4" s="774"/>
      <c r="HVC4" s="774"/>
      <c r="HVD4" s="774"/>
      <c r="HVE4" s="774"/>
      <c r="HVF4" s="706"/>
      <c r="HVG4" s="774"/>
      <c r="HVH4" s="774"/>
      <c r="HVI4" s="774"/>
      <c r="HVJ4" s="774"/>
      <c r="HVK4" s="706"/>
      <c r="HVL4" s="774"/>
      <c r="HVM4" s="774"/>
      <c r="HVN4" s="774"/>
      <c r="HVO4" s="774"/>
      <c r="HVP4" s="706"/>
      <c r="HVQ4" s="774"/>
      <c r="HVR4" s="774"/>
      <c r="HVS4" s="774"/>
      <c r="HVT4" s="774"/>
      <c r="HVU4" s="706"/>
      <c r="HVV4" s="774"/>
      <c r="HVW4" s="774"/>
      <c r="HVX4" s="774"/>
      <c r="HVY4" s="774"/>
      <c r="HVZ4" s="706"/>
      <c r="HWA4" s="774"/>
      <c r="HWB4" s="774"/>
      <c r="HWC4" s="774"/>
      <c r="HWD4" s="774"/>
      <c r="HWE4" s="706"/>
      <c r="HWF4" s="774"/>
      <c r="HWG4" s="774"/>
      <c r="HWH4" s="774"/>
      <c r="HWI4" s="774"/>
      <c r="HWJ4" s="706"/>
      <c r="HWK4" s="774"/>
      <c r="HWL4" s="774"/>
      <c r="HWM4" s="774"/>
      <c r="HWN4" s="774"/>
      <c r="HWO4" s="706"/>
      <c r="HWP4" s="774"/>
      <c r="HWQ4" s="774"/>
      <c r="HWR4" s="774"/>
      <c r="HWS4" s="774"/>
      <c r="HWT4" s="706"/>
      <c r="HWU4" s="774"/>
      <c r="HWV4" s="774"/>
      <c r="HWW4" s="774"/>
      <c r="HWX4" s="774"/>
      <c r="HWY4" s="706"/>
      <c r="HWZ4" s="774"/>
      <c r="HXA4" s="774"/>
      <c r="HXB4" s="774"/>
      <c r="HXC4" s="774"/>
      <c r="HXD4" s="706"/>
      <c r="HXE4" s="774"/>
      <c r="HXF4" s="774"/>
      <c r="HXG4" s="774"/>
      <c r="HXH4" s="774"/>
      <c r="HXI4" s="706"/>
      <c r="HXJ4" s="774"/>
      <c r="HXK4" s="774"/>
      <c r="HXL4" s="774"/>
      <c r="HXM4" s="774"/>
      <c r="HXN4" s="706"/>
      <c r="HXO4" s="774"/>
      <c r="HXP4" s="774"/>
      <c r="HXQ4" s="774"/>
      <c r="HXR4" s="774"/>
      <c r="HXS4" s="706"/>
      <c r="HXT4" s="774"/>
      <c r="HXU4" s="774"/>
      <c r="HXV4" s="774"/>
      <c r="HXW4" s="774"/>
      <c r="HXX4" s="706"/>
      <c r="HXY4" s="774"/>
      <c r="HXZ4" s="774"/>
      <c r="HYA4" s="774"/>
      <c r="HYB4" s="774"/>
      <c r="HYC4" s="706"/>
      <c r="HYD4" s="774"/>
      <c r="HYE4" s="774"/>
      <c r="HYF4" s="774"/>
      <c r="HYG4" s="774"/>
      <c r="HYH4" s="706"/>
      <c r="HYI4" s="774"/>
      <c r="HYJ4" s="774"/>
      <c r="HYK4" s="774"/>
      <c r="HYL4" s="774"/>
      <c r="HYM4" s="706"/>
      <c r="HYN4" s="774"/>
      <c r="HYO4" s="774"/>
      <c r="HYP4" s="774"/>
      <c r="HYQ4" s="774"/>
      <c r="HYR4" s="706"/>
      <c r="HYS4" s="774"/>
      <c r="HYT4" s="774"/>
      <c r="HYU4" s="774"/>
      <c r="HYV4" s="774"/>
      <c r="HYW4" s="706"/>
      <c r="HYX4" s="774"/>
      <c r="HYY4" s="774"/>
      <c r="HYZ4" s="774"/>
      <c r="HZA4" s="774"/>
      <c r="HZB4" s="706"/>
      <c r="HZC4" s="774"/>
      <c r="HZD4" s="774"/>
      <c r="HZE4" s="774"/>
      <c r="HZF4" s="774"/>
      <c r="HZG4" s="706"/>
      <c r="HZH4" s="774"/>
      <c r="HZI4" s="774"/>
      <c r="HZJ4" s="774"/>
      <c r="HZK4" s="774"/>
      <c r="HZL4" s="706"/>
      <c r="HZM4" s="774"/>
      <c r="HZN4" s="774"/>
      <c r="HZO4" s="774"/>
      <c r="HZP4" s="774"/>
      <c r="HZQ4" s="706"/>
      <c r="HZR4" s="774"/>
      <c r="HZS4" s="774"/>
      <c r="HZT4" s="774"/>
      <c r="HZU4" s="774"/>
      <c r="HZV4" s="706"/>
      <c r="HZW4" s="774"/>
      <c r="HZX4" s="774"/>
      <c r="HZY4" s="774"/>
      <c r="HZZ4" s="774"/>
      <c r="IAA4" s="706"/>
      <c r="IAB4" s="774"/>
      <c r="IAC4" s="774"/>
      <c r="IAD4" s="774"/>
      <c r="IAE4" s="774"/>
      <c r="IAF4" s="706"/>
      <c r="IAG4" s="774"/>
      <c r="IAH4" s="774"/>
      <c r="IAI4" s="774"/>
      <c r="IAJ4" s="774"/>
      <c r="IAK4" s="706"/>
      <c r="IAL4" s="774"/>
      <c r="IAM4" s="774"/>
      <c r="IAN4" s="774"/>
      <c r="IAO4" s="774"/>
      <c r="IAP4" s="706"/>
      <c r="IAQ4" s="774"/>
      <c r="IAR4" s="774"/>
      <c r="IAS4" s="774"/>
      <c r="IAT4" s="774"/>
      <c r="IAU4" s="706"/>
      <c r="IAV4" s="774"/>
      <c r="IAW4" s="774"/>
      <c r="IAX4" s="774"/>
      <c r="IAY4" s="774"/>
      <c r="IAZ4" s="706"/>
      <c r="IBA4" s="774"/>
      <c r="IBB4" s="774"/>
      <c r="IBC4" s="774"/>
      <c r="IBD4" s="774"/>
      <c r="IBE4" s="706"/>
      <c r="IBF4" s="774"/>
      <c r="IBG4" s="774"/>
      <c r="IBH4" s="774"/>
      <c r="IBI4" s="774"/>
      <c r="IBJ4" s="706"/>
      <c r="IBK4" s="774"/>
      <c r="IBL4" s="774"/>
      <c r="IBM4" s="774"/>
      <c r="IBN4" s="774"/>
      <c r="IBO4" s="706"/>
      <c r="IBP4" s="774"/>
      <c r="IBQ4" s="774"/>
      <c r="IBR4" s="774"/>
      <c r="IBS4" s="774"/>
      <c r="IBT4" s="706"/>
      <c r="IBU4" s="774"/>
      <c r="IBV4" s="774"/>
      <c r="IBW4" s="774"/>
      <c r="IBX4" s="774"/>
      <c r="IBY4" s="706"/>
      <c r="IBZ4" s="774"/>
      <c r="ICA4" s="774"/>
      <c r="ICB4" s="774"/>
      <c r="ICC4" s="774"/>
      <c r="ICD4" s="706"/>
      <c r="ICE4" s="774"/>
      <c r="ICF4" s="774"/>
      <c r="ICG4" s="774"/>
      <c r="ICH4" s="774"/>
      <c r="ICI4" s="706"/>
      <c r="ICJ4" s="774"/>
      <c r="ICK4" s="774"/>
      <c r="ICL4" s="774"/>
      <c r="ICM4" s="774"/>
      <c r="ICN4" s="706"/>
      <c r="ICO4" s="774"/>
      <c r="ICP4" s="774"/>
      <c r="ICQ4" s="774"/>
      <c r="ICR4" s="774"/>
      <c r="ICS4" s="706"/>
      <c r="ICT4" s="774"/>
      <c r="ICU4" s="774"/>
      <c r="ICV4" s="774"/>
      <c r="ICW4" s="774"/>
      <c r="ICX4" s="706"/>
      <c r="ICY4" s="774"/>
      <c r="ICZ4" s="774"/>
      <c r="IDA4" s="774"/>
      <c r="IDB4" s="774"/>
      <c r="IDC4" s="706"/>
      <c r="IDD4" s="774"/>
      <c r="IDE4" s="774"/>
      <c r="IDF4" s="774"/>
      <c r="IDG4" s="774"/>
      <c r="IDH4" s="706"/>
      <c r="IDI4" s="774"/>
      <c r="IDJ4" s="774"/>
      <c r="IDK4" s="774"/>
      <c r="IDL4" s="774"/>
      <c r="IDM4" s="706"/>
      <c r="IDN4" s="774"/>
      <c r="IDO4" s="774"/>
      <c r="IDP4" s="774"/>
      <c r="IDQ4" s="774"/>
      <c r="IDR4" s="706"/>
      <c r="IDS4" s="774"/>
      <c r="IDT4" s="774"/>
      <c r="IDU4" s="774"/>
      <c r="IDV4" s="774"/>
      <c r="IDW4" s="706"/>
      <c r="IDX4" s="774"/>
      <c r="IDY4" s="774"/>
      <c r="IDZ4" s="774"/>
      <c r="IEA4" s="774"/>
      <c r="IEB4" s="706"/>
      <c r="IEC4" s="774"/>
      <c r="IED4" s="774"/>
      <c r="IEE4" s="774"/>
      <c r="IEF4" s="774"/>
      <c r="IEG4" s="706"/>
      <c r="IEH4" s="774"/>
      <c r="IEI4" s="774"/>
      <c r="IEJ4" s="774"/>
      <c r="IEK4" s="774"/>
      <c r="IEL4" s="706"/>
      <c r="IEM4" s="774"/>
      <c r="IEN4" s="774"/>
      <c r="IEO4" s="774"/>
      <c r="IEP4" s="774"/>
      <c r="IEQ4" s="706"/>
      <c r="IER4" s="774"/>
      <c r="IES4" s="774"/>
      <c r="IET4" s="774"/>
      <c r="IEU4" s="774"/>
      <c r="IEV4" s="706"/>
      <c r="IEW4" s="774"/>
      <c r="IEX4" s="774"/>
      <c r="IEY4" s="774"/>
      <c r="IEZ4" s="774"/>
      <c r="IFA4" s="706"/>
      <c r="IFB4" s="774"/>
      <c r="IFC4" s="774"/>
      <c r="IFD4" s="774"/>
      <c r="IFE4" s="774"/>
      <c r="IFF4" s="706"/>
      <c r="IFG4" s="774"/>
      <c r="IFH4" s="774"/>
      <c r="IFI4" s="774"/>
      <c r="IFJ4" s="774"/>
      <c r="IFK4" s="706"/>
      <c r="IFL4" s="774"/>
      <c r="IFM4" s="774"/>
      <c r="IFN4" s="774"/>
      <c r="IFO4" s="774"/>
      <c r="IFP4" s="706"/>
      <c r="IFQ4" s="774"/>
      <c r="IFR4" s="774"/>
      <c r="IFS4" s="774"/>
      <c r="IFT4" s="774"/>
      <c r="IFU4" s="706"/>
      <c r="IFV4" s="774"/>
      <c r="IFW4" s="774"/>
      <c r="IFX4" s="774"/>
      <c r="IFY4" s="774"/>
      <c r="IFZ4" s="706"/>
      <c r="IGA4" s="774"/>
      <c r="IGB4" s="774"/>
      <c r="IGC4" s="774"/>
      <c r="IGD4" s="774"/>
      <c r="IGE4" s="706"/>
      <c r="IGF4" s="774"/>
      <c r="IGG4" s="774"/>
      <c r="IGH4" s="774"/>
      <c r="IGI4" s="774"/>
      <c r="IGJ4" s="706"/>
      <c r="IGK4" s="774"/>
      <c r="IGL4" s="774"/>
      <c r="IGM4" s="774"/>
      <c r="IGN4" s="774"/>
      <c r="IGO4" s="706"/>
      <c r="IGP4" s="774"/>
      <c r="IGQ4" s="774"/>
      <c r="IGR4" s="774"/>
      <c r="IGS4" s="774"/>
      <c r="IGT4" s="706"/>
      <c r="IGU4" s="774"/>
      <c r="IGV4" s="774"/>
      <c r="IGW4" s="774"/>
      <c r="IGX4" s="774"/>
      <c r="IGY4" s="706"/>
      <c r="IGZ4" s="774"/>
      <c r="IHA4" s="774"/>
      <c r="IHB4" s="774"/>
      <c r="IHC4" s="774"/>
      <c r="IHD4" s="706"/>
      <c r="IHE4" s="774"/>
      <c r="IHF4" s="774"/>
      <c r="IHG4" s="774"/>
      <c r="IHH4" s="774"/>
      <c r="IHI4" s="706"/>
      <c r="IHJ4" s="774"/>
      <c r="IHK4" s="774"/>
      <c r="IHL4" s="774"/>
      <c r="IHM4" s="774"/>
      <c r="IHN4" s="706"/>
      <c r="IHO4" s="774"/>
      <c r="IHP4" s="774"/>
      <c r="IHQ4" s="774"/>
      <c r="IHR4" s="774"/>
      <c r="IHS4" s="706"/>
      <c r="IHT4" s="774"/>
      <c r="IHU4" s="774"/>
      <c r="IHV4" s="774"/>
      <c r="IHW4" s="774"/>
      <c r="IHX4" s="706"/>
      <c r="IHY4" s="774"/>
      <c r="IHZ4" s="774"/>
      <c r="IIA4" s="774"/>
      <c r="IIB4" s="774"/>
      <c r="IIC4" s="706"/>
      <c r="IID4" s="774"/>
      <c r="IIE4" s="774"/>
      <c r="IIF4" s="774"/>
      <c r="IIG4" s="774"/>
      <c r="IIH4" s="706"/>
      <c r="III4" s="774"/>
      <c r="IIJ4" s="774"/>
      <c r="IIK4" s="774"/>
      <c r="IIL4" s="774"/>
      <c r="IIM4" s="706"/>
      <c r="IIN4" s="774"/>
      <c r="IIO4" s="774"/>
      <c r="IIP4" s="774"/>
      <c r="IIQ4" s="774"/>
      <c r="IIR4" s="706"/>
      <c r="IIS4" s="774"/>
      <c r="IIT4" s="774"/>
      <c r="IIU4" s="774"/>
      <c r="IIV4" s="774"/>
      <c r="IIW4" s="706"/>
      <c r="IIX4" s="774"/>
      <c r="IIY4" s="774"/>
      <c r="IIZ4" s="774"/>
      <c r="IJA4" s="774"/>
      <c r="IJB4" s="706"/>
      <c r="IJC4" s="774"/>
      <c r="IJD4" s="774"/>
      <c r="IJE4" s="774"/>
      <c r="IJF4" s="774"/>
      <c r="IJG4" s="706"/>
      <c r="IJH4" s="774"/>
      <c r="IJI4" s="774"/>
      <c r="IJJ4" s="774"/>
      <c r="IJK4" s="774"/>
      <c r="IJL4" s="706"/>
      <c r="IJM4" s="774"/>
      <c r="IJN4" s="774"/>
      <c r="IJO4" s="774"/>
      <c r="IJP4" s="774"/>
      <c r="IJQ4" s="706"/>
      <c r="IJR4" s="774"/>
      <c r="IJS4" s="774"/>
      <c r="IJT4" s="774"/>
      <c r="IJU4" s="774"/>
      <c r="IJV4" s="706"/>
      <c r="IJW4" s="774"/>
      <c r="IJX4" s="774"/>
      <c r="IJY4" s="774"/>
      <c r="IJZ4" s="774"/>
      <c r="IKA4" s="706"/>
      <c r="IKB4" s="774"/>
      <c r="IKC4" s="774"/>
      <c r="IKD4" s="774"/>
      <c r="IKE4" s="774"/>
      <c r="IKF4" s="706"/>
      <c r="IKG4" s="774"/>
      <c r="IKH4" s="774"/>
      <c r="IKI4" s="774"/>
      <c r="IKJ4" s="774"/>
      <c r="IKK4" s="706"/>
      <c r="IKL4" s="774"/>
      <c r="IKM4" s="774"/>
      <c r="IKN4" s="774"/>
      <c r="IKO4" s="774"/>
      <c r="IKP4" s="706"/>
      <c r="IKQ4" s="774"/>
      <c r="IKR4" s="774"/>
      <c r="IKS4" s="774"/>
      <c r="IKT4" s="774"/>
      <c r="IKU4" s="706"/>
      <c r="IKV4" s="774"/>
      <c r="IKW4" s="774"/>
      <c r="IKX4" s="774"/>
      <c r="IKY4" s="774"/>
      <c r="IKZ4" s="706"/>
      <c r="ILA4" s="774"/>
      <c r="ILB4" s="774"/>
      <c r="ILC4" s="774"/>
      <c r="ILD4" s="774"/>
      <c r="ILE4" s="706"/>
      <c r="ILF4" s="774"/>
      <c r="ILG4" s="774"/>
      <c r="ILH4" s="774"/>
      <c r="ILI4" s="774"/>
      <c r="ILJ4" s="706"/>
      <c r="ILK4" s="774"/>
      <c r="ILL4" s="774"/>
      <c r="ILM4" s="774"/>
      <c r="ILN4" s="774"/>
      <c r="ILO4" s="706"/>
      <c r="ILP4" s="774"/>
      <c r="ILQ4" s="774"/>
      <c r="ILR4" s="774"/>
      <c r="ILS4" s="774"/>
      <c r="ILT4" s="706"/>
      <c r="ILU4" s="774"/>
      <c r="ILV4" s="774"/>
      <c r="ILW4" s="774"/>
      <c r="ILX4" s="774"/>
      <c r="ILY4" s="706"/>
      <c r="ILZ4" s="774"/>
      <c r="IMA4" s="774"/>
      <c r="IMB4" s="774"/>
      <c r="IMC4" s="774"/>
      <c r="IMD4" s="706"/>
      <c r="IME4" s="774"/>
      <c r="IMF4" s="774"/>
      <c r="IMG4" s="774"/>
      <c r="IMH4" s="774"/>
      <c r="IMI4" s="706"/>
      <c r="IMJ4" s="774"/>
      <c r="IMK4" s="774"/>
      <c r="IML4" s="774"/>
      <c r="IMM4" s="774"/>
      <c r="IMN4" s="706"/>
      <c r="IMO4" s="774"/>
      <c r="IMP4" s="774"/>
      <c r="IMQ4" s="774"/>
      <c r="IMR4" s="774"/>
      <c r="IMS4" s="706"/>
      <c r="IMT4" s="774"/>
      <c r="IMU4" s="774"/>
      <c r="IMV4" s="774"/>
      <c r="IMW4" s="774"/>
      <c r="IMX4" s="706"/>
      <c r="IMY4" s="774"/>
      <c r="IMZ4" s="774"/>
      <c r="INA4" s="774"/>
      <c r="INB4" s="774"/>
      <c r="INC4" s="706"/>
      <c r="IND4" s="774"/>
      <c r="INE4" s="774"/>
      <c r="INF4" s="774"/>
      <c r="ING4" s="774"/>
      <c r="INH4" s="706"/>
      <c r="INI4" s="774"/>
      <c r="INJ4" s="774"/>
      <c r="INK4" s="774"/>
      <c r="INL4" s="774"/>
      <c r="INM4" s="706"/>
      <c r="INN4" s="774"/>
      <c r="INO4" s="774"/>
      <c r="INP4" s="774"/>
      <c r="INQ4" s="774"/>
      <c r="INR4" s="706"/>
      <c r="INS4" s="774"/>
      <c r="INT4" s="774"/>
      <c r="INU4" s="774"/>
      <c r="INV4" s="774"/>
      <c r="INW4" s="706"/>
      <c r="INX4" s="774"/>
      <c r="INY4" s="774"/>
      <c r="INZ4" s="774"/>
      <c r="IOA4" s="774"/>
      <c r="IOB4" s="706"/>
      <c r="IOC4" s="774"/>
      <c r="IOD4" s="774"/>
      <c r="IOE4" s="774"/>
      <c r="IOF4" s="774"/>
      <c r="IOG4" s="706"/>
      <c r="IOH4" s="774"/>
      <c r="IOI4" s="774"/>
      <c r="IOJ4" s="774"/>
      <c r="IOK4" s="774"/>
      <c r="IOL4" s="706"/>
      <c r="IOM4" s="774"/>
      <c r="ION4" s="774"/>
      <c r="IOO4" s="774"/>
      <c r="IOP4" s="774"/>
      <c r="IOQ4" s="706"/>
      <c r="IOR4" s="774"/>
      <c r="IOS4" s="774"/>
      <c r="IOT4" s="774"/>
      <c r="IOU4" s="774"/>
      <c r="IOV4" s="706"/>
      <c r="IOW4" s="774"/>
      <c r="IOX4" s="774"/>
      <c r="IOY4" s="774"/>
      <c r="IOZ4" s="774"/>
      <c r="IPA4" s="706"/>
      <c r="IPB4" s="774"/>
      <c r="IPC4" s="774"/>
      <c r="IPD4" s="774"/>
      <c r="IPE4" s="774"/>
      <c r="IPF4" s="706"/>
      <c r="IPG4" s="774"/>
      <c r="IPH4" s="774"/>
      <c r="IPI4" s="774"/>
      <c r="IPJ4" s="774"/>
      <c r="IPK4" s="706"/>
      <c r="IPL4" s="774"/>
      <c r="IPM4" s="774"/>
      <c r="IPN4" s="774"/>
      <c r="IPO4" s="774"/>
      <c r="IPP4" s="706"/>
      <c r="IPQ4" s="774"/>
      <c r="IPR4" s="774"/>
      <c r="IPS4" s="774"/>
      <c r="IPT4" s="774"/>
      <c r="IPU4" s="706"/>
      <c r="IPV4" s="774"/>
      <c r="IPW4" s="774"/>
      <c r="IPX4" s="774"/>
      <c r="IPY4" s="774"/>
      <c r="IPZ4" s="706"/>
      <c r="IQA4" s="774"/>
      <c r="IQB4" s="774"/>
      <c r="IQC4" s="774"/>
      <c r="IQD4" s="774"/>
      <c r="IQE4" s="706"/>
      <c r="IQF4" s="774"/>
      <c r="IQG4" s="774"/>
      <c r="IQH4" s="774"/>
      <c r="IQI4" s="774"/>
      <c r="IQJ4" s="706"/>
      <c r="IQK4" s="774"/>
      <c r="IQL4" s="774"/>
      <c r="IQM4" s="774"/>
      <c r="IQN4" s="774"/>
      <c r="IQO4" s="706"/>
      <c r="IQP4" s="774"/>
      <c r="IQQ4" s="774"/>
      <c r="IQR4" s="774"/>
      <c r="IQS4" s="774"/>
      <c r="IQT4" s="706"/>
      <c r="IQU4" s="774"/>
      <c r="IQV4" s="774"/>
      <c r="IQW4" s="774"/>
      <c r="IQX4" s="774"/>
      <c r="IQY4" s="706"/>
      <c r="IQZ4" s="774"/>
      <c r="IRA4" s="774"/>
      <c r="IRB4" s="774"/>
      <c r="IRC4" s="774"/>
      <c r="IRD4" s="706"/>
      <c r="IRE4" s="774"/>
      <c r="IRF4" s="774"/>
      <c r="IRG4" s="774"/>
      <c r="IRH4" s="774"/>
      <c r="IRI4" s="706"/>
      <c r="IRJ4" s="774"/>
      <c r="IRK4" s="774"/>
      <c r="IRL4" s="774"/>
      <c r="IRM4" s="774"/>
      <c r="IRN4" s="706"/>
      <c r="IRO4" s="774"/>
      <c r="IRP4" s="774"/>
      <c r="IRQ4" s="774"/>
      <c r="IRR4" s="774"/>
      <c r="IRS4" s="706"/>
      <c r="IRT4" s="774"/>
      <c r="IRU4" s="774"/>
      <c r="IRV4" s="774"/>
      <c r="IRW4" s="774"/>
      <c r="IRX4" s="706"/>
      <c r="IRY4" s="774"/>
      <c r="IRZ4" s="774"/>
      <c r="ISA4" s="774"/>
      <c r="ISB4" s="774"/>
      <c r="ISC4" s="706"/>
      <c r="ISD4" s="774"/>
      <c r="ISE4" s="774"/>
      <c r="ISF4" s="774"/>
      <c r="ISG4" s="774"/>
      <c r="ISH4" s="706"/>
      <c r="ISI4" s="774"/>
      <c r="ISJ4" s="774"/>
      <c r="ISK4" s="774"/>
      <c r="ISL4" s="774"/>
      <c r="ISM4" s="706"/>
      <c r="ISN4" s="774"/>
      <c r="ISO4" s="774"/>
      <c r="ISP4" s="774"/>
      <c r="ISQ4" s="774"/>
      <c r="ISR4" s="706"/>
      <c r="ISS4" s="774"/>
      <c r="IST4" s="774"/>
      <c r="ISU4" s="774"/>
      <c r="ISV4" s="774"/>
      <c r="ISW4" s="706"/>
      <c r="ISX4" s="774"/>
      <c r="ISY4" s="774"/>
      <c r="ISZ4" s="774"/>
      <c r="ITA4" s="774"/>
      <c r="ITB4" s="706"/>
      <c r="ITC4" s="774"/>
      <c r="ITD4" s="774"/>
      <c r="ITE4" s="774"/>
      <c r="ITF4" s="774"/>
      <c r="ITG4" s="706"/>
      <c r="ITH4" s="774"/>
      <c r="ITI4" s="774"/>
      <c r="ITJ4" s="774"/>
      <c r="ITK4" s="774"/>
      <c r="ITL4" s="706"/>
      <c r="ITM4" s="774"/>
      <c r="ITN4" s="774"/>
      <c r="ITO4" s="774"/>
      <c r="ITP4" s="774"/>
      <c r="ITQ4" s="706"/>
      <c r="ITR4" s="774"/>
      <c r="ITS4" s="774"/>
      <c r="ITT4" s="774"/>
      <c r="ITU4" s="774"/>
      <c r="ITV4" s="706"/>
      <c r="ITW4" s="774"/>
      <c r="ITX4" s="774"/>
      <c r="ITY4" s="774"/>
      <c r="ITZ4" s="774"/>
      <c r="IUA4" s="706"/>
      <c r="IUB4" s="774"/>
      <c r="IUC4" s="774"/>
      <c r="IUD4" s="774"/>
      <c r="IUE4" s="774"/>
      <c r="IUF4" s="706"/>
      <c r="IUG4" s="774"/>
      <c r="IUH4" s="774"/>
      <c r="IUI4" s="774"/>
      <c r="IUJ4" s="774"/>
      <c r="IUK4" s="706"/>
      <c r="IUL4" s="774"/>
      <c r="IUM4" s="774"/>
      <c r="IUN4" s="774"/>
      <c r="IUO4" s="774"/>
      <c r="IUP4" s="706"/>
      <c r="IUQ4" s="774"/>
      <c r="IUR4" s="774"/>
      <c r="IUS4" s="774"/>
      <c r="IUT4" s="774"/>
      <c r="IUU4" s="706"/>
      <c r="IUV4" s="774"/>
      <c r="IUW4" s="774"/>
      <c r="IUX4" s="774"/>
      <c r="IUY4" s="774"/>
      <c r="IUZ4" s="706"/>
      <c r="IVA4" s="774"/>
      <c r="IVB4" s="774"/>
      <c r="IVC4" s="774"/>
      <c r="IVD4" s="774"/>
      <c r="IVE4" s="706"/>
      <c r="IVF4" s="774"/>
      <c r="IVG4" s="774"/>
      <c r="IVH4" s="774"/>
      <c r="IVI4" s="774"/>
      <c r="IVJ4" s="706"/>
      <c r="IVK4" s="774"/>
      <c r="IVL4" s="774"/>
      <c r="IVM4" s="774"/>
      <c r="IVN4" s="774"/>
      <c r="IVO4" s="706"/>
      <c r="IVP4" s="774"/>
      <c r="IVQ4" s="774"/>
      <c r="IVR4" s="774"/>
      <c r="IVS4" s="774"/>
      <c r="IVT4" s="706"/>
      <c r="IVU4" s="774"/>
      <c r="IVV4" s="774"/>
      <c r="IVW4" s="774"/>
      <c r="IVX4" s="774"/>
      <c r="IVY4" s="706"/>
      <c r="IVZ4" s="774"/>
      <c r="IWA4" s="774"/>
      <c r="IWB4" s="774"/>
      <c r="IWC4" s="774"/>
      <c r="IWD4" s="706"/>
      <c r="IWE4" s="774"/>
      <c r="IWF4" s="774"/>
      <c r="IWG4" s="774"/>
      <c r="IWH4" s="774"/>
      <c r="IWI4" s="706"/>
      <c r="IWJ4" s="774"/>
      <c r="IWK4" s="774"/>
      <c r="IWL4" s="774"/>
      <c r="IWM4" s="774"/>
      <c r="IWN4" s="706"/>
      <c r="IWO4" s="774"/>
      <c r="IWP4" s="774"/>
      <c r="IWQ4" s="774"/>
      <c r="IWR4" s="774"/>
      <c r="IWS4" s="706"/>
      <c r="IWT4" s="774"/>
      <c r="IWU4" s="774"/>
      <c r="IWV4" s="774"/>
      <c r="IWW4" s="774"/>
      <c r="IWX4" s="706"/>
      <c r="IWY4" s="774"/>
      <c r="IWZ4" s="774"/>
      <c r="IXA4" s="774"/>
      <c r="IXB4" s="774"/>
      <c r="IXC4" s="706"/>
      <c r="IXD4" s="774"/>
      <c r="IXE4" s="774"/>
      <c r="IXF4" s="774"/>
      <c r="IXG4" s="774"/>
      <c r="IXH4" s="706"/>
      <c r="IXI4" s="774"/>
      <c r="IXJ4" s="774"/>
      <c r="IXK4" s="774"/>
      <c r="IXL4" s="774"/>
      <c r="IXM4" s="706"/>
      <c r="IXN4" s="774"/>
      <c r="IXO4" s="774"/>
      <c r="IXP4" s="774"/>
      <c r="IXQ4" s="774"/>
      <c r="IXR4" s="706"/>
      <c r="IXS4" s="774"/>
      <c r="IXT4" s="774"/>
      <c r="IXU4" s="774"/>
      <c r="IXV4" s="774"/>
      <c r="IXW4" s="706"/>
      <c r="IXX4" s="774"/>
      <c r="IXY4" s="774"/>
      <c r="IXZ4" s="774"/>
      <c r="IYA4" s="774"/>
      <c r="IYB4" s="706"/>
      <c r="IYC4" s="774"/>
      <c r="IYD4" s="774"/>
      <c r="IYE4" s="774"/>
      <c r="IYF4" s="774"/>
      <c r="IYG4" s="706"/>
      <c r="IYH4" s="774"/>
      <c r="IYI4" s="774"/>
      <c r="IYJ4" s="774"/>
      <c r="IYK4" s="774"/>
      <c r="IYL4" s="706"/>
      <c r="IYM4" s="774"/>
      <c r="IYN4" s="774"/>
      <c r="IYO4" s="774"/>
      <c r="IYP4" s="774"/>
      <c r="IYQ4" s="706"/>
      <c r="IYR4" s="774"/>
      <c r="IYS4" s="774"/>
      <c r="IYT4" s="774"/>
      <c r="IYU4" s="774"/>
      <c r="IYV4" s="706"/>
      <c r="IYW4" s="774"/>
      <c r="IYX4" s="774"/>
      <c r="IYY4" s="774"/>
      <c r="IYZ4" s="774"/>
      <c r="IZA4" s="706"/>
      <c r="IZB4" s="774"/>
      <c r="IZC4" s="774"/>
      <c r="IZD4" s="774"/>
      <c r="IZE4" s="774"/>
      <c r="IZF4" s="706"/>
      <c r="IZG4" s="774"/>
      <c r="IZH4" s="774"/>
      <c r="IZI4" s="774"/>
      <c r="IZJ4" s="774"/>
      <c r="IZK4" s="706"/>
      <c r="IZL4" s="774"/>
      <c r="IZM4" s="774"/>
      <c r="IZN4" s="774"/>
      <c r="IZO4" s="774"/>
      <c r="IZP4" s="706"/>
      <c r="IZQ4" s="774"/>
      <c r="IZR4" s="774"/>
      <c r="IZS4" s="774"/>
      <c r="IZT4" s="774"/>
      <c r="IZU4" s="706"/>
      <c r="IZV4" s="774"/>
      <c r="IZW4" s="774"/>
      <c r="IZX4" s="774"/>
      <c r="IZY4" s="774"/>
      <c r="IZZ4" s="706"/>
      <c r="JAA4" s="774"/>
      <c r="JAB4" s="774"/>
      <c r="JAC4" s="774"/>
      <c r="JAD4" s="774"/>
      <c r="JAE4" s="706"/>
      <c r="JAF4" s="774"/>
      <c r="JAG4" s="774"/>
      <c r="JAH4" s="774"/>
      <c r="JAI4" s="774"/>
      <c r="JAJ4" s="706"/>
      <c r="JAK4" s="774"/>
      <c r="JAL4" s="774"/>
      <c r="JAM4" s="774"/>
      <c r="JAN4" s="774"/>
      <c r="JAO4" s="706"/>
      <c r="JAP4" s="774"/>
      <c r="JAQ4" s="774"/>
      <c r="JAR4" s="774"/>
      <c r="JAS4" s="774"/>
      <c r="JAT4" s="706"/>
      <c r="JAU4" s="774"/>
      <c r="JAV4" s="774"/>
      <c r="JAW4" s="774"/>
      <c r="JAX4" s="774"/>
      <c r="JAY4" s="706"/>
      <c r="JAZ4" s="774"/>
      <c r="JBA4" s="774"/>
      <c r="JBB4" s="774"/>
      <c r="JBC4" s="774"/>
      <c r="JBD4" s="706"/>
      <c r="JBE4" s="774"/>
      <c r="JBF4" s="774"/>
      <c r="JBG4" s="774"/>
      <c r="JBH4" s="774"/>
      <c r="JBI4" s="706"/>
      <c r="JBJ4" s="774"/>
      <c r="JBK4" s="774"/>
      <c r="JBL4" s="774"/>
      <c r="JBM4" s="774"/>
      <c r="JBN4" s="706"/>
      <c r="JBO4" s="774"/>
      <c r="JBP4" s="774"/>
      <c r="JBQ4" s="774"/>
      <c r="JBR4" s="774"/>
      <c r="JBS4" s="706"/>
      <c r="JBT4" s="774"/>
      <c r="JBU4" s="774"/>
      <c r="JBV4" s="774"/>
      <c r="JBW4" s="774"/>
      <c r="JBX4" s="706"/>
      <c r="JBY4" s="774"/>
      <c r="JBZ4" s="774"/>
      <c r="JCA4" s="774"/>
      <c r="JCB4" s="774"/>
      <c r="JCC4" s="706"/>
      <c r="JCD4" s="774"/>
      <c r="JCE4" s="774"/>
      <c r="JCF4" s="774"/>
      <c r="JCG4" s="774"/>
      <c r="JCH4" s="706"/>
      <c r="JCI4" s="774"/>
      <c r="JCJ4" s="774"/>
      <c r="JCK4" s="774"/>
      <c r="JCL4" s="774"/>
      <c r="JCM4" s="706"/>
      <c r="JCN4" s="774"/>
      <c r="JCO4" s="774"/>
      <c r="JCP4" s="774"/>
      <c r="JCQ4" s="774"/>
      <c r="JCR4" s="706"/>
      <c r="JCS4" s="774"/>
      <c r="JCT4" s="774"/>
      <c r="JCU4" s="774"/>
      <c r="JCV4" s="774"/>
      <c r="JCW4" s="706"/>
      <c r="JCX4" s="774"/>
      <c r="JCY4" s="774"/>
      <c r="JCZ4" s="774"/>
      <c r="JDA4" s="774"/>
      <c r="JDB4" s="706"/>
      <c r="JDC4" s="774"/>
      <c r="JDD4" s="774"/>
      <c r="JDE4" s="774"/>
      <c r="JDF4" s="774"/>
      <c r="JDG4" s="706"/>
      <c r="JDH4" s="774"/>
      <c r="JDI4" s="774"/>
      <c r="JDJ4" s="774"/>
      <c r="JDK4" s="774"/>
      <c r="JDL4" s="706"/>
      <c r="JDM4" s="774"/>
      <c r="JDN4" s="774"/>
      <c r="JDO4" s="774"/>
      <c r="JDP4" s="774"/>
      <c r="JDQ4" s="706"/>
      <c r="JDR4" s="774"/>
      <c r="JDS4" s="774"/>
      <c r="JDT4" s="774"/>
      <c r="JDU4" s="774"/>
      <c r="JDV4" s="706"/>
      <c r="JDW4" s="774"/>
      <c r="JDX4" s="774"/>
      <c r="JDY4" s="774"/>
      <c r="JDZ4" s="774"/>
      <c r="JEA4" s="706"/>
      <c r="JEB4" s="774"/>
      <c r="JEC4" s="774"/>
      <c r="JED4" s="774"/>
      <c r="JEE4" s="774"/>
      <c r="JEF4" s="706"/>
      <c r="JEG4" s="774"/>
      <c r="JEH4" s="774"/>
      <c r="JEI4" s="774"/>
      <c r="JEJ4" s="774"/>
      <c r="JEK4" s="706"/>
      <c r="JEL4" s="774"/>
      <c r="JEM4" s="774"/>
      <c r="JEN4" s="774"/>
      <c r="JEO4" s="774"/>
      <c r="JEP4" s="706"/>
      <c r="JEQ4" s="774"/>
      <c r="JER4" s="774"/>
      <c r="JES4" s="774"/>
      <c r="JET4" s="774"/>
      <c r="JEU4" s="706"/>
      <c r="JEV4" s="774"/>
      <c r="JEW4" s="774"/>
      <c r="JEX4" s="774"/>
      <c r="JEY4" s="774"/>
      <c r="JEZ4" s="706"/>
      <c r="JFA4" s="774"/>
      <c r="JFB4" s="774"/>
      <c r="JFC4" s="774"/>
      <c r="JFD4" s="774"/>
      <c r="JFE4" s="706"/>
      <c r="JFF4" s="774"/>
      <c r="JFG4" s="774"/>
      <c r="JFH4" s="774"/>
      <c r="JFI4" s="774"/>
      <c r="JFJ4" s="706"/>
      <c r="JFK4" s="774"/>
      <c r="JFL4" s="774"/>
      <c r="JFM4" s="774"/>
      <c r="JFN4" s="774"/>
      <c r="JFO4" s="706"/>
      <c r="JFP4" s="774"/>
      <c r="JFQ4" s="774"/>
      <c r="JFR4" s="774"/>
      <c r="JFS4" s="774"/>
      <c r="JFT4" s="706"/>
      <c r="JFU4" s="774"/>
      <c r="JFV4" s="774"/>
      <c r="JFW4" s="774"/>
      <c r="JFX4" s="774"/>
      <c r="JFY4" s="706"/>
      <c r="JFZ4" s="774"/>
      <c r="JGA4" s="774"/>
      <c r="JGB4" s="774"/>
      <c r="JGC4" s="774"/>
      <c r="JGD4" s="706"/>
      <c r="JGE4" s="774"/>
      <c r="JGF4" s="774"/>
      <c r="JGG4" s="774"/>
      <c r="JGH4" s="774"/>
      <c r="JGI4" s="706"/>
      <c r="JGJ4" s="774"/>
      <c r="JGK4" s="774"/>
      <c r="JGL4" s="774"/>
      <c r="JGM4" s="774"/>
      <c r="JGN4" s="706"/>
      <c r="JGO4" s="774"/>
      <c r="JGP4" s="774"/>
      <c r="JGQ4" s="774"/>
      <c r="JGR4" s="774"/>
      <c r="JGS4" s="706"/>
      <c r="JGT4" s="774"/>
      <c r="JGU4" s="774"/>
      <c r="JGV4" s="774"/>
      <c r="JGW4" s="774"/>
      <c r="JGX4" s="706"/>
      <c r="JGY4" s="774"/>
      <c r="JGZ4" s="774"/>
      <c r="JHA4" s="774"/>
      <c r="JHB4" s="774"/>
      <c r="JHC4" s="706"/>
      <c r="JHD4" s="774"/>
      <c r="JHE4" s="774"/>
      <c r="JHF4" s="774"/>
      <c r="JHG4" s="774"/>
      <c r="JHH4" s="706"/>
      <c r="JHI4" s="774"/>
      <c r="JHJ4" s="774"/>
      <c r="JHK4" s="774"/>
      <c r="JHL4" s="774"/>
      <c r="JHM4" s="706"/>
      <c r="JHN4" s="774"/>
      <c r="JHO4" s="774"/>
      <c r="JHP4" s="774"/>
      <c r="JHQ4" s="774"/>
      <c r="JHR4" s="706"/>
      <c r="JHS4" s="774"/>
      <c r="JHT4" s="774"/>
      <c r="JHU4" s="774"/>
      <c r="JHV4" s="774"/>
      <c r="JHW4" s="706"/>
      <c r="JHX4" s="774"/>
      <c r="JHY4" s="774"/>
      <c r="JHZ4" s="774"/>
      <c r="JIA4" s="774"/>
      <c r="JIB4" s="706"/>
      <c r="JIC4" s="774"/>
      <c r="JID4" s="774"/>
      <c r="JIE4" s="774"/>
      <c r="JIF4" s="774"/>
      <c r="JIG4" s="706"/>
      <c r="JIH4" s="774"/>
      <c r="JII4" s="774"/>
      <c r="JIJ4" s="774"/>
      <c r="JIK4" s="774"/>
      <c r="JIL4" s="706"/>
      <c r="JIM4" s="774"/>
      <c r="JIN4" s="774"/>
      <c r="JIO4" s="774"/>
      <c r="JIP4" s="774"/>
      <c r="JIQ4" s="706"/>
      <c r="JIR4" s="774"/>
      <c r="JIS4" s="774"/>
      <c r="JIT4" s="774"/>
      <c r="JIU4" s="774"/>
      <c r="JIV4" s="706"/>
      <c r="JIW4" s="774"/>
      <c r="JIX4" s="774"/>
      <c r="JIY4" s="774"/>
      <c r="JIZ4" s="774"/>
      <c r="JJA4" s="706"/>
      <c r="JJB4" s="774"/>
      <c r="JJC4" s="774"/>
      <c r="JJD4" s="774"/>
      <c r="JJE4" s="774"/>
      <c r="JJF4" s="706"/>
      <c r="JJG4" s="774"/>
      <c r="JJH4" s="774"/>
      <c r="JJI4" s="774"/>
      <c r="JJJ4" s="774"/>
      <c r="JJK4" s="706"/>
      <c r="JJL4" s="774"/>
      <c r="JJM4" s="774"/>
      <c r="JJN4" s="774"/>
      <c r="JJO4" s="774"/>
      <c r="JJP4" s="706"/>
      <c r="JJQ4" s="774"/>
      <c r="JJR4" s="774"/>
      <c r="JJS4" s="774"/>
      <c r="JJT4" s="774"/>
      <c r="JJU4" s="706"/>
      <c r="JJV4" s="774"/>
      <c r="JJW4" s="774"/>
      <c r="JJX4" s="774"/>
      <c r="JJY4" s="774"/>
      <c r="JJZ4" s="706"/>
      <c r="JKA4" s="774"/>
      <c r="JKB4" s="774"/>
      <c r="JKC4" s="774"/>
      <c r="JKD4" s="774"/>
      <c r="JKE4" s="706"/>
      <c r="JKF4" s="774"/>
      <c r="JKG4" s="774"/>
      <c r="JKH4" s="774"/>
      <c r="JKI4" s="774"/>
      <c r="JKJ4" s="706"/>
      <c r="JKK4" s="774"/>
      <c r="JKL4" s="774"/>
      <c r="JKM4" s="774"/>
      <c r="JKN4" s="774"/>
      <c r="JKO4" s="706"/>
      <c r="JKP4" s="774"/>
      <c r="JKQ4" s="774"/>
      <c r="JKR4" s="774"/>
      <c r="JKS4" s="774"/>
      <c r="JKT4" s="706"/>
      <c r="JKU4" s="774"/>
      <c r="JKV4" s="774"/>
      <c r="JKW4" s="774"/>
      <c r="JKX4" s="774"/>
      <c r="JKY4" s="706"/>
      <c r="JKZ4" s="774"/>
      <c r="JLA4" s="774"/>
      <c r="JLB4" s="774"/>
      <c r="JLC4" s="774"/>
      <c r="JLD4" s="706"/>
      <c r="JLE4" s="774"/>
      <c r="JLF4" s="774"/>
      <c r="JLG4" s="774"/>
      <c r="JLH4" s="774"/>
      <c r="JLI4" s="706"/>
      <c r="JLJ4" s="774"/>
      <c r="JLK4" s="774"/>
      <c r="JLL4" s="774"/>
      <c r="JLM4" s="774"/>
      <c r="JLN4" s="706"/>
      <c r="JLO4" s="774"/>
      <c r="JLP4" s="774"/>
      <c r="JLQ4" s="774"/>
      <c r="JLR4" s="774"/>
      <c r="JLS4" s="706"/>
      <c r="JLT4" s="774"/>
      <c r="JLU4" s="774"/>
      <c r="JLV4" s="774"/>
      <c r="JLW4" s="774"/>
      <c r="JLX4" s="706"/>
      <c r="JLY4" s="774"/>
      <c r="JLZ4" s="774"/>
      <c r="JMA4" s="774"/>
      <c r="JMB4" s="774"/>
      <c r="JMC4" s="706"/>
      <c r="JMD4" s="774"/>
      <c r="JME4" s="774"/>
      <c r="JMF4" s="774"/>
      <c r="JMG4" s="774"/>
      <c r="JMH4" s="706"/>
      <c r="JMI4" s="774"/>
      <c r="JMJ4" s="774"/>
      <c r="JMK4" s="774"/>
      <c r="JML4" s="774"/>
      <c r="JMM4" s="706"/>
      <c r="JMN4" s="774"/>
      <c r="JMO4" s="774"/>
      <c r="JMP4" s="774"/>
      <c r="JMQ4" s="774"/>
      <c r="JMR4" s="706"/>
      <c r="JMS4" s="774"/>
      <c r="JMT4" s="774"/>
      <c r="JMU4" s="774"/>
      <c r="JMV4" s="774"/>
      <c r="JMW4" s="706"/>
      <c r="JMX4" s="774"/>
      <c r="JMY4" s="774"/>
      <c r="JMZ4" s="774"/>
      <c r="JNA4" s="774"/>
      <c r="JNB4" s="706"/>
      <c r="JNC4" s="774"/>
      <c r="JND4" s="774"/>
      <c r="JNE4" s="774"/>
      <c r="JNF4" s="774"/>
      <c r="JNG4" s="706"/>
      <c r="JNH4" s="774"/>
      <c r="JNI4" s="774"/>
      <c r="JNJ4" s="774"/>
      <c r="JNK4" s="774"/>
      <c r="JNL4" s="706"/>
      <c r="JNM4" s="774"/>
      <c r="JNN4" s="774"/>
      <c r="JNO4" s="774"/>
      <c r="JNP4" s="774"/>
      <c r="JNQ4" s="706"/>
      <c r="JNR4" s="774"/>
      <c r="JNS4" s="774"/>
      <c r="JNT4" s="774"/>
      <c r="JNU4" s="774"/>
      <c r="JNV4" s="706"/>
      <c r="JNW4" s="774"/>
      <c r="JNX4" s="774"/>
      <c r="JNY4" s="774"/>
      <c r="JNZ4" s="774"/>
      <c r="JOA4" s="706"/>
      <c r="JOB4" s="774"/>
      <c r="JOC4" s="774"/>
      <c r="JOD4" s="774"/>
      <c r="JOE4" s="774"/>
      <c r="JOF4" s="706"/>
      <c r="JOG4" s="774"/>
      <c r="JOH4" s="774"/>
      <c r="JOI4" s="774"/>
      <c r="JOJ4" s="774"/>
      <c r="JOK4" s="706"/>
      <c r="JOL4" s="774"/>
      <c r="JOM4" s="774"/>
      <c r="JON4" s="774"/>
      <c r="JOO4" s="774"/>
      <c r="JOP4" s="706"/>
      <c r="JOQ4" s="774"/>
      <c r="JOR4" s="774"/>
      <c r="JOS4" s="774"/>
      <c r="JOT4" s="774"/>
      <c r="JOU4" s="706"/>
      <c r="JOV4" s="774"/>
      <c r="JOW4" s="774"/>
      <c r="JOX4" s="774"/>
      <c r="JOY4" s="774"/>
      <c r="JOZ4" s="706"/>
      <c r="JPA4" s="774"/>
      <c r="JPB4" s="774"/>
      <c r="JPC4" s="774"/>
      <c r="JPD4" s="774"/>
      <c r="JPE4" s="706"/>
      <c r="JPF4" s="774"/>
      <c r="JPG4" s="774"/>
      <c r="JPH4" s="774"/>
      <c r="JPI4" s="774"/>
      <c r="JPJ4" s="706"/>
      <c r="JPK4" s="774"/>
      <c r="JPL4" s="774"/>
      <c r="JPM4" s="774"/>
      <c r="JPN4" s="774"/>
      <c r="JPO4" s="706"/>
      <c r="JPP4" s="774"/>
      <c r="JPQ4" s="774"/>
      <c r="JPR4" s="774"/>
      <c r="JPS4" s="774"/>
      <c r="JPT4" s="706"/>
      <c r="JPU4" s="774"/>
      <c r="JPV4" s="774"/>
      <c r="JPW4" s="774"/>
      <c r="JPX4" s="774"/>
      <c r="JPY4" s="706"/>
      <c r="JPZ4" s="774"/>
      <c r="JQA4" s="774"/>
      <c r="JQB4" s="774"/>
      <c r="JQC4" s="774"/>
      <c r="JQD4" s="706"/>
      <c r="JQE4" s="774"/>
      <c r="JQF4" s="774"/>
      <c r="JQG4" s="774"/>
      <c r="JQH4" s="774"/>
      <c r="JQI4" s="706"/>
      <c r="JQJ4" s="774"/>
      <c r="JQK4" s="774"/>
      <c r="JQL4" s="774"/>
      <c r="JQM4" s="774"/>
      <c r="JQN4" s="706"/>
      <c r="JQO4" s="774"/>
      <c r="JQP4" s="774"/>
      <c r="JQQ4" s="774"/>
      <c r="JQR4" s="774"/>
      <c r="JQS4" s="706"/>
      <c r="JQT4" s="774"/>
      <c r="JQU4" s="774"/>
      <c r="JQV4" s="774"/>
      <c r="JQW4" s="774"/>
      <c r="JQX4" s="706"/>
      <c r="JQY4" s="774"/>
      <c r="JQZ4" s="774"/>
      <c r="JRA4" s="774"/>
      <c r="JRB4" s="774"/>
      <c r="JRC4" s="706"/>
      <c r="JRD4" s="774"/>
      <c r="JRE4" s="774"/>
      <c r="JRF4" s="774"/>
      <c r="JRG4" s="774"/>
      <c r="JRH4" s="706"/>
      <c r="JRI4" s="774"/>
      <c r="JRJ4" s="774"/>
      <c r="JRK4" s="774"/>
      <c r="JRL4" s="774"/>
      <c r="JRM4" s="706"/>
      <c r="JRN4" s="774"/>
      <c r="JRO4" s="774"/>
      <c r="JRP4" s="774"/>
      <c r="JRQ4" s="774"/>
      <c r="JRR4" s="706"/>
      <c r="JRS4" s="774"/>
      <c r="JRT4" s="774"/>
      <c r="JRU4" s="774"/>
      <c r="JRV4" s="774"/>
      <c r="JRW4" s="706"/>
      <c r="JRX4" s="774"/>
      <c r="JRY4" s="774"/>
      <c r="JRZ4" s="774"/>
      <c r="JSA4" s="774"/>
      <c r="JSB4" s="706"/>
      <c r="JSC4" s="774"/>
      <c r="JSD4" s="774"/>
      <c r="JSE4" s="774"/>
      <c r="JSF4" s="774"/>
      <c r="JSG4" s="706"/>
      <c r="JSH4" s="774"/>
      <c r="JSI4" s="774"/>
      <c r="JSJ4" s="774"/>
      <c r="JSK4" s="774"/>
      <c r="JSL4" s="706"/>
      <c r="JSM4" s="774"/>
      <c r="JSN4" s="774"/>
      <c r="JSO4" s="774"/>
      <c r="JSP4" s="774"/>
      <c r="JSQ4" s="706"/>
      <c r="JSR4" s="774"/>
      <c r="JSS4" s="774"/>
      <c r="JST4" s="774"/>
      <c r="JSU4" s="774"/>
      <c r="JSV4" s="706"/>
      <c r="JSW4" s="774"/>
      <c r="JSX4" s="774"/>
      <c r="JSY4" s="774"/>
      <c r="JSZ4" s="774"/>
      <c r="JTA4" s="706"/>
      <c r="JTB4" s="774"/>
      <c r="JTC4" s="774"/>
      <c r="JTD4" s="774"/>
      <c r="JTE4" s="774"/>
      <c r="JTF4" s="706"/>
      <c r="JTG4" s="774"/>
      <c r="JTH4" s="774"/>
      <c r="JTI4" s="774"/>
      <c r="JTJ4" s="774"/>
      <c r="JTK4" s="706"/>
      <c r="JTL4" s="774"/>
      <c r="JTM4" s="774"/>
      <c r="JTN4" s="774"/>
      <c r="JTO4" s="774"/>
      <c r="JTP4" s="706"/>
      <c r="JTQ4" s="774"/>
      <c r="JTR4" s="774"/>
      <c r="JTS4" s="774"/>
      <c r="JTT4" s="774"/>
      <c r="JTU4" s="706"/>
      <c r="JTV4" s="774"/>
      <c r="JTW4" s="774"/>
      <c r="JTX4" s="774"/>
      <c r="JTY4" s="774"/>
      <c r="JTZ4" s="706"/>
      <c r="JUA4" s="774"/>
      <c r="JUB4" s="774"/>
      <c r="JUC4" s="774"/>
      <c r="JUD4" s="774"/>
      <c r="JUE4" s="706"/>
      <c r="JUF4" s="774"/>
      <c r="JUG4" s="774"/>
      <c r="JUH4" s="774"/>
      <c r="JUI4" s="774"/>
      <c r="JUJ4" s="706"/>
      <c r="JUK4" s="774"/>
      <c r="JUL4" s="774"/>
      <c r="JUM4" s="774"/>
      <c r="JUN4" s="774"/>
      <c r="JUO4" s="706"/>
      <c r="JUP4" s="774"/>
      <c r="JUQ4" s="774"/>
      <c r="JUR4" s="774"/>
      <c r="JUS4" s="774"/>
      <c r="JUT4" s="706"/>
      <c r="JUU4" s="774"/>
      <c r="JUV4" s="774"/>
      <c r="JUW4" s="774"/>
      <c r="JUX4" s="774"/>
      <c r="JUY4" s="706"/>
      <c r="JUZ4" s="774"/>
      <c r="JVA4" s="774"/>
      <c r="JVB4" s="774"/>
      <c r="JVC4" s="774"/>
      <c r="JVD4" s="706"/>
      <c r="JVE4" s="774"/>
      <c r="JVF4" s="774"/>
      <c r="JVG4" s="774"/>
      <c r="JVH4" s="774"/>
      <c r="JVI4" s="706"/>
      <c r="JVJ4" s="774"/>
      <c r="JVK4" s="774"/>
      <c r="JVL4" s="774"/>
      <c r="JVM4" s="774"/>
      <c r="JVN4" s="706"/>
      <c r="JVO4" s="774"/>
      <c r="JVP4" s="774"/>
      <c r="JVQ4" s="774"/>
      <c r="JVR4" s="774"/>
      <c r="JVS4" s="706"/>
      <c r="JVT4" s="774"/>
      <c r="JVU4" s="774"/>
      <c r="JVV4" s="774"/>
      <c r="JVW4" s="774"/>
      <c r="JVX4" s="706"/>
      <c r="JVY4" s="774"/>
      <c r="JVZ4" s="774"/>
      <c r="JWA4" s="774"/>
      <c r="JWB4" s="774"/>
      <c r="JWC4" s="706"/>
      <c r="JWD4" s="774"/>
      <c r="JWE4" s="774"/>
      <c r="JWF4" s="774"/>
      <c r="JWG4" s="774"/>
      <c r="JWH4" s="706"/>
      <c r="JWI4" s="774"/>
      <c r="JWJ4" s="774"/>
      <c r="JWK4" s="774"/>
      <c r="JWL4" s="774"/>
      <c r="JWM4" s="706"/>
      <c r="JWN4" s="774"/>
      <c r="JWO4" s="774"/>
      <c r="JWP4" s="774"/>
      <c r="JWQ4" s="774"/>
      <c r="JWR4" s="706"/>
      <c r="JWS4" s="774"/>
      <c r="JWT4" s="774"/>
      <c r="JWU4" s="774"/>
      <c r="JWV4" s="774"/>
      <c r="JWW4" s="706"/>
      <c r="JWX4" s="774"/>
      <c r="JWY4" s="774"/>
      <c r="JWZ4" s="774"/>
      <c r="JXA4" s="774"/>
      <c r="JXB4" s="706"/>
      <c r="JXC4" s="774"/>
      <c r="JXD4" s="774"/>
      <c r="JXE4" s="774"/>
      <c r="JXF4" s="774"/>
      <c r="JXG4" s="706"/>
      <c r="JXH4" s="774"/>
      <c r="JXI4" s="774"/>
      <c r="JXJ4" s="774"/>
      <c r="JXK4" s="774"/>
      <c r="JXL4" s="706"/>
      <c r="JXM4" s="774"/>
      <c r="JXN4" s="774"/>
      <c r="JXO4" s="774"/>
      <c r="JXP4" s="774"/>
      <c r="JXQ4" s="706"/>
      <c r="JXR4" s="774"/>
      <c r="JXS4" s="774"/>
      <c r="JXT4" s="774"/>
      <c r="JXU4" s="774"/>
      <c r="JXV4" s="706"/>
      <c r="JXW4" s="774"/>
      <c r="JXX4" s="774"/>
      <c r="JXY4" s="774"/>
      <c r="JXZ4" s="774"/>
      <c r="JYA4" s="706"/>
      <c r="JYB4" s="774"/>
      <c r="JYC4" s="774"/>
      <c r="JYD4" s="774"/>
      <c r="JYE4" s="774"/>
      <c r="JYF4" s="706"/>
      <c r="JYG4" s="774"/>
      <c r="JYH4" s="774"/>
      <c r="JYI4" s="774"/>
      <c r="JYJ4" s="774"/>
      <c r="JYK4" s="706"/>
      <c r="JYL4" s="774"/>
      <c r="JYM4" s="774"/>
      <c r="JYN4" s="774"/>
      <c r="JYO4" s="774"/>
      <c r="JYP4" s="706"/>
      <c r="JYQ4" s="774"/>
      <c r="JYR4" s="774"/>
      <c r="JYS4" s="774"/>
      <c r="JYT4" s="774"/>
      <c r="JYU4" s="706"/>
      <c r="JYV4" s="774"/>
      <c r="JYW4" s="774"/>
      <c r="JYX4" s="774"/>
      <c r="JYY4" s="774"/>
      <c r="JYZ4" s="706"/>
      <c r="JZA4" s="774"/>
      <c r="JZB4" s="774"/>
      <c r="JZC4" s="774"/>
      <c r="JZD4" s="774"/>
      <c r="JZE4" s="706"/>
      <c r="JZF4" s="774"/>
      <c r="JZG4" s="774"/>
      <c r="JZH4" s="774"/>
      <c r="JZI4" s="774"/>
      <c r="JZJ4" s="706"/>
      <c r="JZK4" s="774"/>
      <c r="JZL4" s="774"/>
      <c r="JZM4" s="774"/>
      <c r="JZN4" s="774"/>
      <c r="JZO4" s="706"/>
      <c r="JZP4" s="774"/>
      <c r="JZQ4" s="774"/>
      <c r="JZR4" s="774"/>
      <c r="JZS4" s="774"/>
      <c r="JZT4" s="706"/>
      <c r="JZU4" s="774"/>
      <c r="JZV4" s="774"/>
      <c r="JZW4" s="774"/>
      <c r="JZX4" s="774"/>
      <c r="JZY4" s="706"/>
      <c r="JZZ4" s="774"/>
      <c r="KAA4" s="774"/>
      <c r="KAB4" s="774"/>
      <c r="KAC4" s="774"/>
      <c r="KAD4" s="706"/>
      <c r="KAE4" s="774"/>
      <c r="KAF4" s="774"/>
      <c r="KAG4" s="774"/>
      <c r="KAH4" s="774"/>
      <c r="KAI4" s="706"/>
      <c r="KAJ4" s="774"/>
      <c r="KAK4" s="774"/>
      <c r="KAL4" s="774"/>
      <c r="KAM4" s="774"/>
      <c r="KAN4" s="706"/>
      <c r="KAO4" s="774"/>
      <c r="KAP4" s="774"/>
      <c r="KAQ4" s="774"/>
      <c r="KAR4" s="774"/>
      <c r="KAS4" s="706"/>
      <c r="KAT4" s="774"/>
      <c r="KAU4" s="774"/>
      <c r="KAV4" s="774"/>
      <c r="KAW4" s="774"/>
      <c r="KAX4" s="706"/>
      <c r="KAY4" s="774"/>
      <c r="KAZ4" s="774"/>
      <c r="KBA4" s="774"/>
      <c r="KBB4" s="774"/>
      <c r="KBC4" s="706"/>
      <c r="KBD4" s="774"/>
      <c r="KBE4" s="774"/>
      <c r="KBF4" s="774"/>
      <c r="KBG4" s="774"/>
      <c r="KBH4" s="706"/>
      <c r="KBI4" s="774"/>
      <c r="KBJ4" s="774"/>
      <c r="KBK4" s="774"/>
      <c r="KBL4" s="774"/>
      <c r="KBM4" s="706"/>
      <c r="KBN4" s="774"/>
      <c r="KBO4" s="774"/>
      <c r="KBP4" s="774"/>
      <c r="KBQ4" s="774"/>
      <c r="KBR4" s="706"/>
      <c r="KBS4" s="774"/>
      <c r="KBT4" s="774"/>
      <c r="KBU4" s="774"/>
      <c r="KBV4" s="774"/>
      <c r="KBW4" s="706"/>
      <c r="KBX4" s="774"/>
      <c r="KBY4" s="774"/>
      <c r="KBZ4" s="774"/>
      <c r="KCA4" s="774"/>
      <c r="KCB4" s="706"/>
      <c r="KCC4" s="774"/>
      <c r="KCD4" s="774"/>
      <c r="KCE4" s="774"/>
      <c r="KCF4" s="774"/>
      <c r="KCG4" s="706"/>
      <c r="KCH4" s="774"/>
      <c r="KCI4" s="774"/>
      <c r="KCJ4" s="774"/>
      <c r="KCK4" s="774"/>
      <c r="KCL4" s="706"/>
      <c r="KCM4" s="774"/>
      <c r="KCN4" s="774"/>
      <c r="KCO4" s="774"/>
      <c r="KCP4" s="774"/>
      <c r="KCQ4" s="706"/>
      <c r="KCR4" s="774"/>
      <c r="KCS4" s="774"/>
      <c r="KCT4" s="774"/>
      <c r="KCU4" s="774"/>
      <c r="KCV4" s="706"/>
      <c r="KCW4" s="774"/>
      <c r="KCX4" s="774"/>
      <c r="KCY4" s="774"/>
      <c r="KCZ4" s="774"/>
      <c r="KDA4" s="706"/>
      <c r="KDB4" s="774"/>
      <c r="KDC4" s="774"/>
      <c r="KDD4" s="774"/>
      <c r="KDE4" s="774"/>
      <c r="KDF4" s="706"/>
      <c r="KDG4" s="774"/>
      <c r="KDH4" s="774"/>
      <c r="KDI4" s="774"/>
      <c r="KDJ4" s="774"/>
      <c r="KDK4" s="706"/>
      <c r="KDL4" s="774"/>
      <c r="KDM4" s="774"/>
      <c r="KDN4" s="774"/>
      <c r="KDO4" s="774"/>
      <c r="KDP4" s="706"/>
      <c r="KDQ4" s="774"/>
      <c r="KDR4" s="774"/>
      <c r="KDS4" s="774"/>
      <c r="KDT4" s="774"/>
      <c r="KDU4" s="706"/>
      <c r="KDV4" s="774"/>
      <c r="KDW4" s="774"/>
      <c r="KDX4" s="774"/>
      <c r="KDY4" s="774"/>
      <c r="KDZ4" s="706"/>
      <c r="KEA4" s="774"/>
      <c r="KEB4" s="774"/>
      <c r="KEC4" s="774"/>
      <c r="KED4" s="774"/>
      <c r="KEE4" s="706"/>
      <c r="KEF4" s="774"/>
      <c r="KEG4" s="774"/>
      <c r="KEH4" s="774"/>
      <c r="KEI4" s="774"/>
      <c r="KEJ4" s="706"/>
      <c r="KEK4" s="774"/>
      <c r="KEL4" s="774"/>
      <c r="KEM4" s="774"/>
      <c r="KEN4" s="774"/>
      <c r="KEO4" s="706"/>
      <c r="KEP4" s="774"/>
      <c r="KEQ4" s="774"/>
      <c r="KER4" s="774"/>
      <c r="KES4" s="774"/>
      <c r="KET4" s="706"/>
      <c r="KEU4" s="774"/>
      <c r="KEV4" s="774"/>
      <c r="KEW4" s="774"/>
      <c r="KEX4" s="774"/>
      <c r="KEY4" s="706"/>
      <c r="KEZ4" s="774"/>
      <c r="KFA4" s="774"/>
      <c r="KFB4" s="774"/>
      <c r="KFC4" s="774"/>
      <c r="KFD4" s="706"/>
      <c r="KFE4" s="774"/>
      <c r="KFF4" s="774"/>
      <c r="KFG4" s="774"/>
      <c r="KFH4" s="774"/>
      <c r="KFI4" s="706"/>
      <c r="KFJ4" s="774"/>
      <c r="KFK4" s="774"/>
      <c r="KFL4" s="774"/>
      <c r="KFM4" s="774"/>
      <c r="KFN4" s="706"/>
      <c r="KFO4" s="774"/>
      <c r="KFP4" s="774"/>
      <c r="KFQ4" s="774"/>
      <c r="KFR4" s="774"/>
      <c r="KFS4" s="706"/>
      <c r="KFT4" s="774"/>
      <c r="KFU4" s="774"/>
      <c r="KFV4" s="774"/>
      <c r="KFW4" s="774"/>
      <c r="KFX4" s="706"/>
      <c r="KFY4" s="774"/>
      <c r="KFZ4" s="774"/>
      <c r="KGA4" s="774"/>
      <c r="KGB4" s="774"/>
      <c r="KGC4" s="706"/>
      <c r="KGD4" s="774"/>
      <c r="KGE4" s="774"/>
      <c r="KGF4" s="774"/>
      <c r="KGG4" s="774"/>
      <c r="KGH4" s="706"/>
      <c r="KGI4" s="774"/>
      <c r="KGJ4" s="774"/>
      <c r="KGK4" s="774"/>
      <c r="KGL4" s="774"/>
      <c r="KGM4" s="706"/>
      <c r="KGN4" s="774"/>
      <c r="KGO4" s="774"/>
      <c r="KGP4" s="774"/>
      <c r="KGQ4" s="774"/>
      <c r="KGR4" s="706"/>
      <c r="KGS4" s="774"/>
      <c r="KGT4" s="774"/>
      <c r="KGU4" s="774"/>
      <c r="KGV4" s="774"/>
      <c r="KGW4" s="706"/>
      <c r="KGX4" s="774"/>
      <c r="KGY4" s="774"/>
      <c r="KGZ4" s="774"/>
      <c r="KHA4" s="774"/>
      <c r="KHB4" s="706"/>
      <c r="KHC4" s="774"/>
      <c r="KHD4" s="774"/>
      <c r="KHE4" s="774"/>
      <c r="KHF4" s="774"/>
      <c r="KHG4" s="706"/>
      <c r="KHH4" s="774"/>
      <c r="KHI4" s="774"/>
      <c r="KHJ4" s="774"/>
      <c r="KHK4" s="774"/>
      <c r="KHL4" s="706"/>
      <c r="KHM4" s="774"/>
      <c r="KHN4" s="774"/>
      <c r="KHO4" s="774"/>
      <c r="KHP4" s="774"/>
      <c r="KHQ4" s="706"/>
      <c r="KHR4" s="774"/>
      <c r="KHS4" s="774"/>
      <c r="KHT4" s="774"/>
      <c r="KHU4" s="774"/>
      <c r="KHV4" s="706"/>
      <c r="KHW4" s="774"/>
      <c r="KHX4" s="774"/>
      <c r="KHY4" s="774"/>
      <c r="KHZ4" s="774"/>
      <c r="KIA4" s="706"/>
      <c r="KIB4" s="774"/>
      <c r="KIC4" s="774"/>
      <c r="KID4" s="774"/>
      <c r="KIE4" s="774"/>
      <c r="KIF4" s="706"/>
      <c r="KIG4" s="774"/>
      <c r="KIH4" s="774"/>
      <c r="KII4" s="774"/>
      <c r="KIJ4" s="774"/>
      <c r="KIK4" s="706"/>
      <c r="KIL4" s="774"/>
      <c r="KIM4" s="774"/>
      <c r="KIN4" s="774"/>
      <c r="KIO4" s="774"/>
      <c r="KIP4" s="706"/>
      <c r="KIQ4" s="774"/>
      <c r="KIR4" s="774"/>
      <c r="KIS4" s="774"/>
      <c r="KIT4" s="774"/>
      <c r="KIU4" s="706"/>
      <c r="KIV4" s="774"/>
      <c r="KIW4" s="774"/>
      <c r="KIX4" s="774"/>
      <c r="KIY4" s="774"/>
      <c r="KIZ4" s="706"/>
      <c r="KJA4" s="774"/>
      <c r="KJB4" s="774"/>
      <c r="KJC4" s="774"/>
      <c r="KJD4" s="774"/>
      <c r="KJE4" s="706"/>
      <c r="KJF4" s="774"/>
      <c r="KJG4" s="774"/>
      <c r="KJH4" s="774"/>
      <c r="KJI4" s="774"/>
      <c r="KJJ4" s="706"/>
      <c r="KJK4" s="774"/>
      <c r="KJL4" s="774"/>
      <c r="KJM4" s="774"/>
      <c r="KJN4" s="774"/>
      <c r="KJO4" s="706"/>
      <c r="KJP4" s="774"/>
      <c r="KJQ4" s="774"/>
      <c r="KJR4" s="774"/>
      <c r="KJS4" s="774"/>
      <c r="KJT4" s="706"/>
      <c r="KJU4" s="774"/>
      <c r="KJV4" s="774"/>
      <c r="KJW4" s="774"/>
      <c r="KJX4" s="774"/>
      <c r="KJY4" s="706"/>
      <c r="KJZ4" s="774"/>
      <c r="KKA4" s="774"/>
      <c r="KKB4" s="774"/>
      <c r="KKC4" s="774"/>
      <c r="KKD4" s="706"/>
      <c r="KKE4" s="774"/>
      <c r="KKF4" s="774"/>
      <c r="KKG4" s="774"/>
      <c r="KKH4" s="774"/>
      <c r="KKI4" s="706"/>
      <c r="KKJ4" s="774"/>
      <c r="KKK4" s="774"/>
      <c r="KKL4" s="774"/>
      <c r="KKM4" s="774"/>
      <c r="KKN4" s="706"/>
      <c r="KKO4" s="774"/>
      <c r="KKP4" s="774"/>
      <c r="KKQ4" s="774"/>
      <c r="KKR4" s="774"/>
      <c r="KKS4" s="706"/>
      <c r="KKT4" s="774"/>
      <c r="KKU4" s="774"/>
      <c r="KKV4" s="774"/>
      <c r="KKW4" s="774"/>
      <c r="KKX4" s="706"/>
      <c r="KKY4" s="774"/>
      <c r="KKZ4" s="774"/>
      <c r="KLA4" s="774"/>
      <c r="KLB4" s="774"/>
      <c r="KLC4" s="706"/>
      <c r="KLD4" s="774"/>
      <c r="KLE4" s="774"/>
      <c r="KLF4" s="774"/>
      <c r="KLG4" s="774"/>
      <c r="KLH4" s="706"/>
      <c r="KLI4" s="774"/>
      <c r="KLJ4" s="774"/>
      <c r="KLK4" s="774"/>
      <c r="KLL4" s="774"/>
      <c r="KLM4" s="706"/>
      <c r="KLN4" s="774"/>
      <c r="KLO4" s="774"/>
      <c r="KLP4" s="774"/>
      <c r="KLQ4" s="774"/>
      <c r="KLR4" s="706"/>
      <c r="KLS4" s="774"/>
      <c r="KLT4" s="774"/>
      <c r="KLU4" s="774"/>
      <c r="KLV4" s="774"/>
      <c r="KLW4" s="706"/>
      <c r="KLX4" s="774"/>
      <c r="KLY4" s="774"/>
      <c r="KLZ4" s="774"/>
      <c r="KMA4" s="774"/>
      <c r="KMB4" s="706"/>
      <c r="KMC4" s="774"/>
      <c r="KMD4" s="774"/>
      <c r="KME4" s="774"/>
      <c r="KMF4" s="774"/>
      <c r="KMG4" s="706"/>
      <c r="KMH4" s="774"/>
      <c r="KMI4" s="774"/>
      <c r="KMJ4" s="774"/>
      <c r="KMK4" s="774"/>
      <c r="KML4" s="706"/>
      <c r="KMM4" s="774"/>
      <c r="KMN4" s="774"/>
      <c r="KMO4" s="774"/>
      <c r="KMP4" s="774"/>
      <c r="KMQ4" s="706"/>
      <c r="KMR4" s="774"/>
      <c r="KMS4" s="774"/>
      <c r="KMT4" s="774"/>
      <c r="KMU4" s="774"/>
      <c r="KMV4" s="706"/>
      <c r="KMW4" s="774"/>
      <c r="KMX4" s="774"/>
      <c r="KMY4" s="774"/>
      <c r="KMZ4" s="774"/>
      <c r="KNA4" s="706"/>
      <c r="KNB4" s="774"/>
      <c r="KNC4" s="774"/>
      <c r="KND4" s="774"/>
      <c r="KNE4" s="774"/>
      <c r="KNF4" s="706"/>
      <c r="KNG4" s="774"/>
      <c r="KNH4" s="774"/>
      <c r="KNI4" s="774"/>
      <c r="KNJ4" s="774"/>
      <c r="KNK4" s="706"/>
      <c r="KNL4" s="774"/>
      <c r="KNM4" s="774"/>
      <c r="KNN4" s="774"/>
      <c r="KNO4" s="774"/>
      <c r="KNP4" s="706"/>
      <c r="KNQ4" s="774"/>
      <c r="KNR4" s="774"/>
      <c r="KNS4" s="774"/>
      <c r="KNT4" s="774"/>
      <c r="KNU4" s="706"/>
      <c r="KNV4" s="774"/>
      <c r="KNW4" s="774"/>
      <c r="KNX4" s="774"/>
      <c r="KNY4" s="774"/>
      <c r="KNZ4" s="706"/>
      <c r="KOA4" s="774"/>
      <c r="KOB4" s="774"/>
      <c r="KOC4" s="774"/>
      <c r="KOD4" s="774"/>
      <c r="KOE4" s="706"/>
      <c r="KOF4" s="774"/>
      <c r="KOG4" s="774"/>
      <c r="KOH4" s="774"/>
      <c r="KOI4" s="774"/>
      <c r="KOJ4" s="706"/>
      <c r="KOK4" s="774"/>
      <c r="KOL4" s="774"/>
      <c r="KOM4" s="774"/>
      <c r="KON4" s="774"/>
      <c r="KOO4" s="706"/>
      <c r="KOP4" s="774"/>
      <c r="KOQ4" s="774"/>
      <c r="KOR4" s="774"/>
      <c r="KOS4" s="774"/>
      <c r="KOT4" s="706"/>
      <c r="KOU4" s="774"/>
      <c r="KOV4" s="774"/>
      <c r="KOW4" s="774"/>
      <c r="KOX4" s="774"/>
      <c r="KOY4" s="706"/>
      <c r="KOZ4" s="774"/>
      <c r="KPA4" s="774"/>
      <c r="KPB4" s="774"/>
      <c r="KPC4" s="774"/>
      <c r="KPD4" s="706"/>
      <c r="KPE4" s="774"/>
      <c r="KPF4" s="774"/>
      <c r="KPG4" s="774"/>
      <c r="KPH4" s="774"/>
      <c r="KPI4" s="706"/>
      <c r="KPJ4" s="774"/>
      <c r="KPK4" s="774"/>
      <c r="KPL4" s="774"/>
      <c r="KPM4" s="774"/>
      <c r="KPN4" s="706"/>
      <c r="KPO4" s="774"/>
      <c r="KPP4" s="774"/>
      <c r="KPQ4" s="774"/>
      <c r="KPR4" s="774"/>
      <c r="KPS4" s="706"/>
      <c r="KPT4" s="774"/>
      <c r="KPU4" s="774"/>
      <c r="KPV4" s="774"/>
      <c r="KPW4" s="774"/>
      <c r="KPX4" s="706"/>
      <c r="KPY4" s="774"/>
      <c r="KPZ4" s="774"/>
      <c r="KQA4" s="774"/>
      <c r="KQB4" s="774"/>
      <c r="KQC4" s="706"/>
      <c r="KQD4" s="774"/>
      <c r="KQE4" s="774"/>
      <c r="KQF4" s="774"/>
      <c r="KQG4" s="774"/>
      <c r="KQH4" s="706"/>
      <c r="KQI4" s="774"/>
      <c r="KQJ4" s="774"/>
      <c r="KQK4" s="774"/>
      <c r="KQL4" s="774"/>
      <c r="KQM4" s="706"/>
      <c r="KQN4" s="774"/>
      <c r="KQO4" s="774"/>
      <c r="KQP4" s="774"/>
      <c r="KQQ4" s="774"/>
      <c r="KQR4" s="706"/>
      <c r="KQS4" s="774"/>
      <c r="KQT4" s="774"/>
      <c r="KQU4" s="774"/>
      <c r="KQV4" s="774"/>
      <c r="KQW4" s="706"/>
      <c r="KQX4" s="774"/>
      <c r="KQY4" s="774"/>
      <c r="KQZ4" s="774"/>
      <c r="KRA4" s="774"/>
      <c r="KRB4" s="706"/>
      <c r="KRC4" s="774"/>
      <c r="KRD4" s="774"/>
      <c r="KRE4" s="774"/>
      <c r="KRF4" s="774"/>
      <c r="KRG4" s="706"/>
      <c r="KRH4" s="774"/>
      <c r="KRI4" s="774"/>
      <c r="KRJ4" s="774"/>
      <c r="KRK4" s="774"/>
      <c r="KRL4" s="706"/>
      <c r="KRM4" s="774"/>
      <c r="KRN4" s="774"/>
      <c r="KRO4" s="774"/>
      <c r="KRP4" s="774"/>
      <c r="KRQ4" s="706"/>
      <c r="KRR4" s="774"/>
      <c r="KRS4" s="774"/>
      <c r="KRT4" s="774"/>
      <c r="KRU4" s="774"/>
      <c r="KRV4" s="706"/>
      <c r="KRW4" s="774"/>
      <c r="KRX4" s="774"/>
      <c r="KRY4" s="774"/>
      <c r="KRZ4" s="774"/>
      <c r="KSA4" s="706"/>
      <c r="KSB4" s="774"/>
      <c r="KSC4" s="774"/>
      <c r="KSD4" s="774"/>
      <c r="KSE4" s="774"/>
      <c r="KSF4" s="706"/>
      <c r="KSG4" s="774"/>
      <c r="KSH4" s="774"/>
      <c r="KSI4" s="774"/>
      <c r="KSJ4" s="774"/>
      <c r="KSK4" s="706"/>
      <c r="KSL4" s="774"/>
      <c r="KSM4" s="774"/>
      <c r="KSN4" s="774"/>
      <c r="KSO4" s="774"/>
      <c r="KSP4" s="706"/>
      <c r="KSQ4" s="774"/>
      <c r="KSR4" s="774"/>
      <c r="KSS4" s="774"/>
      <c r="KST4" s="774"/>
      <c r="KSU4" s="706"/>
      <c r="KSV4" s="774"/>
      <c r="KSW4" s="774"/>
      <c r="KSX4" s="774"/>
      <c r="KSY4" s="774"/>
      <c r="KSZ4" s="706"/>
      <c r="KTA4" s="774"/>
      <c r="KTB4" s="774"/>
      <c r="KTC4" s="774"/>
      <c r="KTD4" s="774"/>
      <c r="KTE4" s="706"/>
      <c r="KTF4" s="774"/>
      <c r="KTG4" s="774"/>
      <c r="KTH4" s="774"/>
      <c r="KTI4" s="774"/>
      <c r="KTJ4" s="706"/>
      <c r="KTK4" s="774"/>
      <c r="KTL4" s="774"/>
      <c r="KTM4" s="774"/>
      <c r="KTN4" s="774"/>
      <c r="KTO4" s="706"/>
      <c r="KTP4" s="774"/>
      <c r="KTQ4" s="774"/>
      <c r="KTR4" s="774"/>
      <c r="KTS4" s="774"/>
      <c r="KTT4" s="706"/>
      <c r="KTU4" s="774"/>
      <c r="KTV4" s="774"/>
      <c r="KTW4" s="774"/>
      <c r="KTX4" s="774"/>
      <c r="KTY4" s="706"/>
      <c r="KTZ4" s="774"/>
      <c r="KUA4" s="774"/>
      <c r="KUB4" s="774"/>
      <c r="KUC4" s="774"/>
      <c r="KUD4" s="706"/>
      <c r="KUE4" s="774"/>
      <c r="KUF4" s="774"/>
      <c r="KUG4" s="774"/>
      <c r="KUH4" s="774"/>
      <c r="KUI4" s="706"/>
      <c r="KUJ4" s="774"/>
      <c r="KUK4" s="774"/>
      <c r="KUL4" s="774"/>
      <c r="KUM4" s="774"/>
      <c r="KUN4" s="706"/>
      <c r="KUO4" s="774"/>
      <c r="KUP4" s="774"/>
      <c r="KUQ4" s="774"/>
      <c r="KUR4" s="774"/>
      <c r="KUS4" s="706"/>
      <c r="KUT4" s="774"/>
      <c r="KUU4" s="774"/>
      <c r="KUV4" s="774"/>
      <c r="KUW4" s="774"/>
      <c r="KUX4" s="706"/>
      <c r="KUY4" s="774"/>
      <c r="KUZ4" s="774"/>
      <c r="KVA4" s="774"/>
      <c r="KVB4" s="774"/>
      <c r="KVC4" s="706"/>
      <c r="KVD4" s="774"/>
      <c r="KVE4" s="774"/>
      <c r="KVF4" s="774"/>
      <c r="KVG4" s="774"/>
      <c r="KVH4" s="706"/>
      <c r="KVI4" s="774"/>
      <c r="KVJ4" s="774"/>
      <c r="KVK4" s="774"/>
      <c r="KVL4" s="774"/>
      <c r="KVM4" s="706"/>
      <c r="KVN4" s="774"/>
      <c r="KVO4" s="774"/>
      <c r="KVP4" s="774"/>
      <c r="KVQ4" s="774"/>
      <c r="KVR4" s="706"/>
      <c r="KVS4" s="774"/>
      <c r="KVT4" s="774"/>
      <c r="KVU4" s="774"/>
      <c r="KVV4" s="774"/>
      <c r="KVW4" s="706"/>
      <c r="KVX4" s="774"/>
      <c r="KVY4" s="774"/>
      <c r="KVZ4" s="774"/>
      <c r="KWA4" s="774"/>
      <c r="KWB4" s="706"/>
      <c r="KWC4" s="774"/>
      <c r="KWD4" s="774"/>
      <c r="KWE4" s="774"/>
      <c r="KWF4" s="774"/>
      <c r="KWG4" s="706"/>
      <c r="KWH4" s="774"/>
      <c r="KWI4" s="774"/>
      <c r="KWJ4" s="774"/>
      <c r="KWK4" s="774"/>
      <c r="KWL4" s="706"/>
      <c r="KWM4" s="774"/>
      <c r="KWN4" s="774"/>
      <c r="KWO4" s="774"/>
      <c r="KWP4" s="774"/>
      <c r="KWQ4" s="706"/>
      <c r="KWR4" s="774"/>
      <c r="KWS4" s="774"/>
      <c r="KWT4" s="774"/>
      <c r="KWU4" s="774"/>
      <c r="KWV4" s="706"/>
      <c r="KWW4" s="774"/>
      <c r="KWX4" s="774"/>
      <c r="KWY4" s="774"/>
      <c r="KWZ4" s="774"/>
      <c r="KXA4" s="706"/>
      <c r="KXB4" s="774"/>
      <c r="KXC4" s="774"/>
      <c r="KXD4" s="774"/>
      <c r="KXE4" s="774"/>
      <c r="KXF4" s="706"/>
      <c r="KXG4" s="774"/>
      <c r="KXH4" s="774"/>
      <c r="KXI4" s="774"/>
      <c r="KXJ4" s="774"/>
      <c r="KXK4" s="706"/>
      <c r="KXL4" s="774"/>
      <c r="KXM4" s="774"/>
      <c r="KXN4" s="774"/>
      <c r="KXO4" s="774"/>
      <c r="KXP4" s="706"/>
      <c r="KXQ4" s="774"/>
      <c r="KXR4" s="774"/>
      <c r="KXS4" s="774"/>
      <c r="KXT4" s="774"/>
      <c r="KXU4" s="706"/>
      <c r="KXV4" s="774"/>
      <c r="KXW4" s="774"/>
      <c r="KXX4" s="774"/>
      <c r="KXY4" s="774"/>
      <c r="KXZ4" s="706"/>
      <c r="KYA4" s="774"/>
      <c r="KYB4" s="774"/>
      <c r="KYC4" s="774"/>
      <c r="KYD4" s="774"/>
      <c r="KYE4" s="706"/>
      <c r="KYF4" s="774"/>
      <c r="KYG4" s="774"/>
      <c r="KYH4" s="774"/>
      <c r="KYI4" s="774"/>
      <c r="KYJ4" s="706"/>
      <c r="KYK4" s="774"/>
      <c r="KYL4" s="774"/>
      <c r="KYM4" s="774"/>
      <c r="KYN4" s="774"/>
      <c r="KYO4" s="706"/>
      <c r="KYP4" s="774"/>
      <c r="KYQ4" s="774"/>
      <c r="KYR4" s="774"/>
      <c r="KYS4" s="774"/>
      <c r="KYT4" s="706"/>
      <c r="KYU4" s="774"/>
      <c r="KYV4" s="774"/>
      <c r="KYW4" s="774"/>
      <c r="KYX4" s="774"/>
      <c r="KYY4" s="706"/>
      <c r="KYZ4" s="774"/>
      <c r="KZA4" s="774"/>
      <c r="KZB4" s="774"/>
      <c r="KZC4" s="774"/>
      <c r="KZD4" s="706"/>
      <c r="KZE4" s="774"/>
      <c r="KZF4" s="774"/>
      <c r="KZG4" s="774"/>
      <c r="KZH4" s="774"/>
      <c r="KZI4" s="706"/>
      <c r="KZJ4" s="774"/>
      <c r="KZK4" s="774"/>
      <c r="KZL4" s="774"/>
      <c r="KZM4" s="774"/>
      <c r="KZN4" s="706"/>
      <c r="KZO4" s="774"/>
      <c r="KZP4" s="774"/>
      <c r="KZQ4" s="774"/>
      <c r="KZR4" s="774"/>
      <c r="KZS4" s="706"/>
      <c r="KZT4" s="774"/>
      <c r="KZU4" s="774"/>
      <c r="KZV4" s="774"/>
      <c r="KZW4" s="774"/>
      <c r="KZX4" s="706"/>
      <c r="KZY4" s="774"/>
      <c r="KZZ4" s="774"/>
      <c r="LAA4" s="774"/>
      <c r="LAB4" s="774"/>
      <c r="LAC4" s="706"/>
      <c r="LAD4" s="774"/>
      <c r="LAE4" s="774"/>
      <c r="LAF4" s="774"/>
      <c r="LAG4" s="774"/>
      <c r="LAH4" s="706"/>
      <c r="LAI4" s="774"/>
      <c r="LAJ4" s="774"/>
      <c r="LAK4" s="774"/>
      <c r="LAL4" s="774"/>
      <c r="LAM4" s="706"/>
      <c r="LAN4" s="774"/>
      <c r="LAO4" s="774"/>
      <c r="LAP4" s="774"/>
      <c r="LAQ4" s="774"/>
      <c r="LAR4" s="706"/>
      <c r="LAS4" s="774"/>
      <c r="LAT4" s="774"/>
      <c r="LAU4" s="774"/>
      <c r="LAV4" s="774"/>
      <c r="LAW4" s="706"/>
      <c r="LAX4" s="774"/>
      <c r="LAY4" s="774"/>
      <c r="LAZ4" s="774"/>
      <c r="LBA4" s="774"/>
      <c r="LBB4" s="706"/>
      <c r="LBC4" s="774"/>
      <c r="LBD4" s="774"/>
      <c r="LBE4" s="774"/>
      <c r="LBF4" s="774"/>
      <c r="LBG4" s="706"/>
      <c r="LBH4" s="774"/>
      <c r="LBI4" s="774"/>
      <c r="LBJ4" s="774"/>
      <c r="LBK4" s="774"/>
      <c r="LBL4" s="706"/>
      <c r="LBM4" s="774"/>
      <c r="LBN4" s="774"/>
      <c r="LBO4" s="774"/>
      <c r="LBP4" s="774"/>
      <c r="LBQ4" s="706"/>
      <c r="LBR4" s="774"/>
      <c r="LBS4" s="774"/>
      <c r="LBT4" s="774"/>
      <c r="LBU4" s="774"/>
      <c r="LBV4" s="706"/>
      <c r="LBW4" s="774"/>
      <c r="LBX4" s="774"/>
      <c r="LBY4" s="774"/>
      <c r="LBZ4" s="774"/>
      <c r="LCA4" s="706"/>
      <c r="LCB4" s="774"/>
      <c r="LCC4" s="774"/>
      <c r="LCD4" s="774"/>
      <c r="LCE4" s="774"/>
      <c r="LCF4" s="706"/>
      <c r="LCG4" s="774"/>
      <c r="LCH4" s="774"/>
      <c r="LCI4" s="774"/>
      <c r="LCJ4" s="774"/>
      <c r="LCK4" s="706"/>
      <c r="LCL4" s="774"/>
      <c r="LCM4" s="774"/>
      <c r="LCN4" s="774"/>
      <c r="LCO4" s="774"/>
      <c r="LCP4" s="706"/>
      <c r="LCQ4" s="774"/>
      <c r="LCR4" s="774"/>
      <c r="LCS4" s="774"/>
      <c r="LCT4" s="774"/>
      <c r="LCU4" s="706"/>
      <c r="LCV4" s="774"/>
      <c r="LCW4" s="774"/>
      <c r="LCX4" s="774"/>
      <c r="LCY4" s="774"/>
      <c r="LCZ4" s="706"/>
      <c r="LDA4" s="774"/>
      <c r="LDB4" s="774"/>
      <c r="LDC4" s="774"/>
      <c r="LDD4" s="774"/>
      <c r="LDE4" s="706"/>
      <c r="LDF4" s="774"/>
      <c r="LDG4" s="774"/>
      <c r="LDH4" s="774"/>
      <c r="LDI4" s="774"/>
      <c r="LDJ4" s="706"/>
      <c r="LDK4" s="774"/>
      <c r="LDL4" s="774"/>
      <c r="LDM4" s="774"/>
      <c r="LDN4" s="774"/>
      <c r="LDO4" s="706"/>
      <c r="LDP4" s="774"/>
      <c r="LDQ4" s="774"/>
      <c r="LDR4" s="774"/>
      <c r="LDS4" s="774"/>
      <c r="LDT4" s="706"/>
      <c r="LDU4" s="774"/>
      <c r="LDV4" s="774"/>
      <c r="LDW4" s="774"/>
      <c r="LDX4" s="774"/>
      <c r="LDY4" s="706"/>
      <c r="LDZ4" s="774"/>
      <c r="LEA4" s="774"/>
      <c r="LEB4" s="774"/>
      <c r="LEC4" s="774"/>
      <c r="LED4" s="706"/>
      <c r="LEE4" s="774"/>
      <c r="LEF4" s="774"/>
      <c r="LEG4" s="774"/>
      <c r="LEH4" s="774"/>
      <c r="LEI4" s="706"/>
      <c r="LEJ4" s="774"/>
      <c r="LEK4" s="774"/>
      <c r="LEL4" s="774"/>
      <c r="LEM4" s="774"/>
      <c r="LEN4" s="706"/>
      <c r="LEO4" s="774"/>
      <c r="LEP4" s="774"/>
      <c r="LEQ4" s="774"/>
      <c r="LER4" s="774"/>
      <c r="LES4" s="706"/>
      <c r="LET4" s="774"/>
      <c r="LEU4" s="774"/>
      <c r="LEV4" s="774"/>
      <c r="LEW4" s="774"/>
      <c r="LEX4" s="706"/>
      <c r="LEY4" s="774"/>
      <c r="LEZ4" s="774"/>
      <c r="LFA4" s="774"/>
      <c r="LFB4" s="774"/>
      <c r="LFC4" s="706"/>
      <c r="LFD4" s="774"/>
      <c r="LFE4" s="774"/>
      <c r="LFF4" s="774"/>
      <c r="LFG4" s="774"/>
      <c r="LFH4" s="706"/>
      <c r="LFI4" s="774"/>
      <c r="LFJ4" s="774"/>
      <c r="LFK4" s="774"/>
      <c r="LFL4" s="774"/>
      <c r="LFM4" s="706"/>
      <c r="LFN4" s="774"/>
      <c r="LFO4" s="774"/>
      <c r="LFP4" s="774"/>
      <c r="LFQ4" s="774"/>
      <c r="LFR4" s="706"/>
      <c r="LFS4" s="774"/>
      <c r="LFT4" s="774"/>
      <c r="LFU4" s="774"/>
      <c r="LFV4" s="774"/>
      <c r="LFW4" s="706"/>
      <c r="LFX4" s="774"/>
      <c r="LFY4" s="774"/>
      <c r="LFZ4" s="774"/>
      <c r="LGA4" s="774"/>
      <c r="LGB4" s="706"/>
      <c r="LGC4" s="774"/>
      <c r="LGD4" s="774"/>
      <c r="LGE4" s="774"/>
      <c r="LGF4" s="774"/>
      <c r="LGG4" s="706"/>
      <c r="LGH4" s="774"/>
      <c r="LGI4" s="774"/>
      <c r="LGJ4" s="774"/>
      <c r="LGK4" s="774"/>
      <c r="LGL4" s="706"/>
      <c r="LGM4" s="774"/>
      <c r="LGN4" s="774"/>
      <c r="LGO4" s="774"/>
      <c r="LGP4" s="774"/>
      <c r="LGQ4" s="706"/>
      <c r="LGR4" s="774"/>
      <c r="LGS4" s="774"/>
      <c r="LGT4" s="774"/>
      <c r="LGU4" s="774"/>
      <c r="LGV4" s="706"/>
      <c r="LGW4" s="774"/>
      <c r="LGX4" s="774"/>
      <c r="LGY4" s="774"/>
      <c r="LGZ4" s="774"/>
      <c r="LHA4" s="706"/>
      <c r="LHB4" s="774"/>
      <c r="LHC4" s="774"/>
      <c r="LHD4" s="774"/>
      <c r="LHE4" s="774"/>
      <c r="LHF4" s="706"/>
      <c r="LHG4" s="774"/>
      <c r="LHH4" s="774"/>
      <c r="LHI4" s="774"/>
      <c r="LHJ4" s="774"/>
      <c r="LHK4" s="706"/>
      <c r="LHL4" s="774"/>
      <c r="LHM4" s="774"/>
      <c r="LHN4" s="774"/>
      <c r="LHO4" s="774"/>
      <c r="LHP4" s="706"/>
      <c r="LHQ4" s="774"/>
      <c r="LHR4" s="774"/>
      <c r="LHS4" s="774"/>
      <c r="LHT4" s="774"/>
      <c r="LHU4" s="706"/>
      <c r="LHV4" s="774"/>
      <c r="LHW4" s="774"/>
      <c r="LHX4" s="774"/>
      <c r="LHY4" s="774"/>
      <c r="LHZ4" s="706"/>
      <c r="LIA4" s="774"/>
      <c r="LIB4" s="774"/>
      <c r="LIC4" s="774"/>
      <c r="LID4" s="774"/>
      <c r="LIE4" s="706"/>
      <c r="LIF4" s="774"/>
      <c r="LIG4" s="774"/>
      <c r="LIH4" s="774"/>
      <c r="LII4" s="774"/>
      <c r="LIJ4" s="706"/>
      <c r="LIK4" s="774"/>
      <c r="LIL4" s="774"/>
      <c r="LIM4" s="774"/>
      <c r="LIN4" s="774"/>
      <c r="LIO4" s="706"/>
      <c r="LIP4" s="774"/>
      <c r="LIQ4" s="774"/>
      <c r="LIR4" s="774"/>
      <c r="LIS4" s="774"/>
      <c r="LIT4" s="706"/>
      <c r="LIU4" s="774"/>
      <c r="LIV4" s="774"/>
      <c r="LIW4" s="774"/>
      <c r="LIX4" s="774"/>
      <c r="LIY4" s="706"/>
      <c r="LIZ4" s="774"/>
      <c r="LJA4" s="774"/>
      <c r="LJB4" s="774"/>
      <c r="LJC4" s="774"/>
      <c r="LJD4" s="706"/>
      <c r="LJE4" s="774"/>
      <c r="LJF4" s="774"/>
      <c r="LJG4" s="774"/>
      <c r="LJH4" s="774"/>
      <c r="LJI4" s="706"/>
      <c r="LJJ4" s="774"/>
      <c r="LJK4" s="774"/>
      <c r="LJL4" s="774"/>
      <c r="LJM4" s="774"/>
      <c r="LJN4" s="706"/>
      <c r="LJO4" s="774"/>
      <c r="LJP4" s="774"/>
      <c r="LJQ4" s="774"/>
      <c r="LJR4" s="774"/>
      <c r="LJS4" s="706"/>
      <c r="LJT4" s="774"/>
      <c r="LJU4" s="774"/>
      <c r="LJV4" s="774"/>
      <c r="LJW4" s="774"/>
      <c r="LJX4" s="706"/>
      <c r="LJY4" s="774"/>
      <c r="LJZ4" s="774"/>
      <c r="LKA4" s="774"/>
      <c r="LKB4" s="774"/>
      <c r="LKC4" s="706"/>
      <c r="LKD4" s="774"/>
      <c r="LKE4" s="774"/>
      <c r="LKF4" s="774"/>
      <c r="LKG4" s="774"/>
      <c r="LKH4" s="706"/>
      <c r="LKI4" s="774"/>
      <c r="LKJ4" s="774"/>
      <c r="LKK4" s="774"/>
      <c r="LKL4" s="774"/>
      <c r="LKM4" s="706"/>
      <c r="LKN4" s="774"/>
      <c r="LKO4" s="774"/>
      <c r="LKP4" s="774"/>
      <c r="LKQ4" s="774"/>
      <c r="LKR4" s="706"/>
      <c r="LKS4" s="774"/>
      <c r="LKT4" s="774"/>
      <c r="LKU4" s="774"/>
      <c r="LKV4" s="774"/>
      <c r="LKW4" s="706"/>
      <c r="LKX4" s="774"/>
      <c r="LKY4" s="774"/>
      <c r="LKZ4" s="774"/>
      <c r="LLA4" s="774"/>
      <c r="LLB4" s="706"/>
      <c r="LLC4" s="774"/>
      <c r="LLD4" s="774"/>
      <c r="LLE4" s="774"/>
      <c r="LLF4" s="774"/>
      <c r="LLG4" s="706"/>
      <c r="LLH4" s="774"/>
      <c r="LLI4" s="774"/>
      <c r="LLJ4" s="774"/>
      <c r="LLK4" s="774"/>
      <c r="LLL4" s="706"/>
      <c r="LLM4" s="774"/>
      <c r="LLN4" s="774"/>
      <c r="LLO4" s="774"/>
      <c r="LLP4" s="774"/>
      <c r="LLQ4" s="706"/>
      <c r="LLR4" s="774"/>
      <c r="LLS4" s="774"/>
      <c r="LLT4" s="774"/>
      <c r="LLU4" s="774"/>
      <c r="LLV4" s="706"/>
      <c r="LLW4" s="774"/>
      <c r="LLX4" s="774"/>
      <c r="LLY4" s="774"/>
      <c r="LLZ4" s="774"/>
      <c r="LMA4" s="706"/>
      <c r="LMB4" s="774"/>
      <c r="LMC4" s="774"/>
      <c r="LMD4" s="774"/>
      <c r="LME4" s="774"/>
      <c r="LMF4" s="706"/>
      <c r="LMG4" s="774"/>
      <c r="LMH4" s="774"/>
      <c r="LMI4" s="774"/>
      <c r="LMJ4" s="774"/>
      <c r="LMK4" s="706"/>
      <c r="LML4" s="774"/>
      <c r="LMM4" s="774"/>
      <c r="LMN4" s="774"/>
      <c r="LMO4" s="774"/>
      <c r="LMP4" s="706"/>
      <c r="LMQ4" s="774"/>
      <c r="LMR4" s="774"/>
      <c r="LMS4" s="774"/>
      <c r="LMT4" s="774"/>
      <c r="LMU4" s="706"/>
      <c r="LMV4" s="774"/>
      <c r="LMW4" s="774"/>
      <c r="LMX4" s="774"/>
      <c r="LMY4" s="774"/>
      <c r="LMZ4" s="706"/>
      <c r="LNA4" s="774"/>
      <c r="LNB4" s="774"/>
      <c r="LNC4" s="774"/>
      <c r="LND4" s="774"/>
      <c r="LNE4" s="706"/>
      <c r="LNF4" s="774"/>
      <c r="LNG4" s="774"/>
      <c r="LNH4" s="774"/>
      <c r="LNI4" s="774"/>
      <c r="LNJ4" s="706"/>
      <c r="LNK4" s="774"/>
      <c r="LNL4" s="774"/>
      <c r="LNM4" s="774"/>
      <c r="LNN4" s="774"/>
      <c r="LNO4" s="706"/>
      <c r="LNP4" s="774"/>
      <c r="LNQ4" s="774"/>
      <c r="LNR4" s="774"/>
      <c r="LNS4" s="774"/>
      <c r="LNT4" s="706"/>
      <c r="LNU4" s="774"/>
      <c r="LNV4" s="774"/>
      <c r="LNW4" s="774"/>
      <c r="LNX4" s="774"/>
      <c r="LNY4" s="706"/>
      <c r="LNZ4" s="774"/>
      <c r="LOA4" s="774"/>
      <c r="LOB4" s="774"/>
      <c r="LOC4" s="774"/>
      <c r="LOD4" s="706"/>
      <c r="LOE4" s="774"/>
      <c r="LOF4" s="774"/>
      <c r="LOG4" s="774"/>
      <c r="LOH4" s="774"/>
      <c r="LOI4" s="706"/>
      <c r="LOJ4" s="774"/>
      <c r="LOK4" s="774"/>
      <c r="LOL4" s="774"/>
      <c r="LOM4" s="774"/>
      <c r="LON4" s="706"/>
      <c r="LOO4" s="774"/>
      <c r="LOP4" s="774"/>
      <c r="LOQ4" s="774"/>
      <c r="LOR4" s="774"/>
      <c r="LOS4" s="706"/>
      <c r="LOT4" s="774"/>
      <c r="LOU4" s="774"/>
      <c r="LOV4" s="774"/>
      <c r="LOW4" s="774"/>
      <c r="LOX4" s="706"/>
      <c r="LOY4" s="774"/>
      <c r="LOZ4" s="774"/>
      <c r="LPA4" s="774"/>
      <c r="LPB4" s="774"/>
      <c r="LPC4" s="706"/>
      <c r="LPD4" s="774"/>
      <c r="LPE4" s="774"/>
      <c r="LPF4" s="774"/>
      <c r="LPG4" s="774"/>
      <c r="LPH4" s="706"/>
      <c r="LPI4" s="774"/>
      <c r="LPJ4" s="774"/>
      <c r="LPK4" s="774"/>
      <c r="LPL4" s="774"/>
      <c r="LPM4" s="706"/>
      <c r="LPN4" s="774"/>
      <c r="LPO4" s="774"/>
      <c r="LPP4" s="774"/>
      <c r="LPQ4" s="774"/>
      <c r="LPR4" s="706"/>
      <c r="LPS4" s="774"/>
      <c r="LPT4" s="774"/>
      <c r="LPU4" s="774"/>
      <c r="LPV4" s="774"/>
      <c r="LPW4" s="706"/>
      <c r="LPX4" s="774"/>
      <c r="LPY4" s="774"/>
      <c r="LPZ4" s="774"/>
      <c r="LQA4" s="774"/>
      <c r="LQB4" s="706"/>
      <c r="LQC4" s="774"/>
      <c r="LQD4" s="774"/>
      <c r="LQE4" s="774"/>
      <c r="LQF4" s="774"/>
      <c r="LQG4" s="706"/>
      <c r="LQH4" s="774"/>
      <c r="LQI4" s="774"/>
      <c r="LQJ4" s="774"/>
      <c r="LQK4" s="774"/>
      <c r="LQL4" s="706"/>
      <c r="LQM4" s="774"/>
      <c r="LQN4" s="774"/>
      <c r="LQO4" s="774"/>
      <c r="LQP4" s="774"/>
      <c r="LQQ4" s="706"/>
      <c r="LQR4" s="774"/>
      <c r="LQS4" s="774"/>
      <c r="LQT4" s="774"/>
      <c r="LQU4" s="774"/>
      <c r="LQV4" s="706"/>
      <c r="LQW4" s="774"/>
      <c r="LQX4" s="774"/>
      <c r="LQY4" s="774"/>
      <c r="LQZ4" s="774"/>
      <c r="LRA4" s="706"/>
      <c r="LRB4" s="774"/>
      <c r="LRC4" s="774"/>
      <c r="LRD4" s="774"/>
      <c r="LRE4" s="774"/>
      <c r="LRF4" s="706"/>
      <c r="LRG4" s="774"/>
      <c r="LRH4" s="774"/>
      <c r="LRI4" s="774"/>
      <c r="LRJ4" s="774"/>
      <c r="LRK4" s="706"/>
      <c r="LRL4" s="774"/>
      <c r="LRM4" s="774"/>
      <c r="LRN4" s="774"/>
      <c r="LRO4" s="774"/>
      <c r="LRP4" s="706"/>
      <c r="LRQ4" s="774"/>
      <c r="LRR4" s="774"/>
      <c r="LRS4" s="774"/>
      <c r="LRT4" s="774"/>
      <c r="LRU4" s="706"/>
      <c r="LRV4" s="774"/>
      <c r="LRW4" s="774"/>
      <c r="LRX4" s="774"/>
      <c r="LRY4" s="774"/>
      <c r="LRZ4" s="706"/>
      <c r="LSA4" s="774"/>
      <c r="LSB4" s="774"/>
      <c r="LSC4" s="774"/>
      <c r="LSD4" s="774"/>
      <c r="LSE4" s="706"/>
      <c r="LSF4" s="774"/>
      <c r="LSG4" s="774"/>
      <c r="LSH4" s="774"/>
      <c r="LSI4" s="774"/>
      <c r="LSJ4" s="706"/>
      <c r="LSK4" s="774"/>
      <c r="LSL4" s="774"/>
      <c r="LSM4" s="774"/>
      <c r="LSN4" s="774"/>
      <c r="LSO4" s="706"/>
      <c r="LSP4" s="774"/>
      <c r="LSQ4" s="774"/>
      <c r="LSR4" s="774"/>
      <c r="LSS4" s="774"/>
      <c r="LST4" s="706"/>
      <c r="LSU4" s="774"/>
      <c r="LSV4" s="774"/>
      <c r="LSW4" s="774"/>
      <c r="LSX4" s="774"/>
      <c r="LSY4" s="706"/>
      <c r="LSZ4" s="774"/>
      <c r="LTA4" s="774"/>
      <c r="LTB4" s="774"/>
      <c r="LTC4" s="774"/>
      <c r="LTD4" s="706"/>
      <c r="LTE4" s="774"/>
      <c r="LTF4" s="774"/>
      <c r="LTG4" s="774"/>
      <c r="LTH4" s="774"/>
      <c r="LTI4" s="706"/>
      <c r="LTJ4" s="774"/>
      <c r="LTK4" s="774"/>
      <c r="LTL4" s="774"/>
      <c r="LTM4" s="774"/>
      <c r="LTN4" s="706"/>
      <c r="LTO4" s="774"/>
      <c r="LTP4" s="774"/>
      <c r="LTQ4" s="774"/>
      <c r="LTR4" s="774"/>
      <c r="LTS4" s="706"/>
      <c r="LTT4" s="774"/>
      <c r="LTU4" s="774"/>
      <c r="LTV4" s="774"/>
      <c r="LTW4" s="774"/>
      <c r="LTX4" s="706"/>
      <c r="LTY4" s="774"/>
      <c r="LTZ4" s="774"/>
      <c r="LUA4" s="774"/>
      <c r="LUB4" s="774"/>
      <c r="LUC4" s="706"/>
      <c r="LUD4" s="774"/>
      <c r="LUE4" s="774"/>
      <c r="LUF4" s="774"/>
      <c r="LUG4" s="774"/>
      <c r="LUH4" s="706"/>
      <c r="LUI4" s="774"/>
      <c r="LUJ4" s="774"/>
      <c r="LUK4" s="774"/>
      <c r="LUL4" s="774"/>
      <c r="LUM4" s="706"/>
      <c r="LUN4" s="774"/>
      <c r="LUO4" s="774"/>
      <c r="LUP4" s="774"/>
      <c r="LUQ4" s="774"/>
      <c r="LUR4" s="706"/>
      <c r="LUS4" s="774"/>
      <c r="LUT4" s="774"/>
      <c r="LUU4" s="774"/>
      <c r="LUV4" s="774"/>
      <c r="LUW4" s="706"/>
      <c r="LUX4" s="774"/>
      <c r="LUY4" s="774"/>
      <c r="LUZ4" s="774"/>
      <c r="LVA4" s="774"/>
      <c r="LVB4" s="706"/>
      <c r="LVC4" s="774"/>
      <c r="LVD4" s="774"/>
      <c r="LVE4" s="774"/>
      <c r="LVF4" s="774"/>
      <c r="LVG4" s="706"/>
      <c r="LVH4" s="774"/>
      <c r="LVI4" s="774"/>
      <c r="LVJ4" s="774"/>
      <c r="LVK4" s="774"/>
      <c r="LVL4" s="706"/>
      <c r="LVM4" s="774"/>
      <c r="LVN4" s="774"/>
      <c r="LVO4" s="774"/>
      <c r="LVP4" s="774"/>
      <c r="LVQ4" s="706"/>
      <c r="LVR4" s="774"/>
      <c r="LVS4" s="774"/>
      <c r="LVT4" s="774"/>
      <c r="LVU4" s="774"/>
      <c r="LVV4" s="706"/>
      <c r="LVW4" s="774"/>
      <c r="LVX4" s="774"/>
      <c r="LVY4" s="774"/>
      <c r="LVZ4" s="774"/>
      <c r="LWA4" s="706"/>
      <c r="LWB4" s="774"/>
      <c r="LWC4" s="774"/>
      <c r="LWD4" s="774"/>
      <c r="LWE4" s="774"/>
      <c r="LWF4" s="706"/>
      <c r="LWG4" s="774"/>
      <c r="LWH4" s="774"/>
      <c r="LWI4" s="774"/>
      <c r="LWJ4" s="774"/>
      <c r="LWK4" s="706"/>
      <c r="LWL4" s="774"/>
      <c r="LWM4" s="774"/>
      <c r="LWN4" s="774"/>
      <c r="LWO4" s="774"/>
      <c r="LWP4" s="706"/>
      <c r="LWQ4" s="774"/>
      <c r="LWR4" s="774"/>
      <c r="LWS4" s="774"/>
      <c r="LWT4" s="774"/>
      <c r="LWU4" s="706"/>
      <c r="LWV4" s="774"/>
      <c r="LWW4" s="774"/>
      <c r="LWX4" s="774"/>
      <c r="LWY4" s="774"/>
      <c r="LWZ4" s="706"/>
      <c r="LXA4" s="774"/>
      <c r="LXB4" s="774"/>
      <c r="LXC4" s="774"/>
      <c r="LXD4" s="774"/>
      <c r="LXE4" s="706"/>
      <c r="LXF4" s="774"/>
      <c r="LXG4" s="774"/>
      <c r="LXH4" s="774"/>
      <c r="LXI4" s="774"/>
      <c r="LXJ4" s="706"/>
      <c r="LXK4" s="774"/>
      <c r="LXL4" s="774"/>
      <c r="LXM4" s="774"/>
      <c r="LXN4" s="774"/>
      <c r="LXO4" s="706"/>
      <c r="LXP4" s="774"/>
      <c r="LXQ4" s="774"/>
      <c r="LXR4" s="774"/>
      <c r="LXS4" s="774"/>
      <c r="LXT4" s="706"/>
      <c r="LXU4" s="774"/>
      <c r="LXV4" s="774"/>
      <c r="LXW4" s="774"/>
      <c r="LXX4" s="774"/>
      <c r="LXY4" s="706"/>
      <c r="LXZ4" s="774"/>
      <c r="LYA4" s="774"/>
      <c r="LYB4" s="774"/>
      <c r="LYC4" s="774"/>
      <c r="LYD4" s="706"/>
      <c r="LYE4" s="774"/>
      <c r="LYF4" s="774"/>
      <c r="LYG4" s="774"/>
      <c r="LYH4" s="774"/>
      <c r="LYI4" s="706"/>
      <c r="LYJ4" s="774"/>
      <c r="LYK4" s="774"/>
      <c r="LYL4" s="774"/>
      <c r="LYM4" s="774"/>
      <c r="LYN4" s="706"/>
      <c r="LYO4" s="774"/>
      <c r="LYP4" s="774"/>
      <c r="LYQ4" s="774"/>
      <c r="LYR4" s="774"/>
      <c r="LYS4" s="706"/>
      <c r="LYT4" s="774"/>
      <c r="LYU4" s="774"/>
      <c r="LYV4" s="774"/>
      <c r="LYW4" s="774"/>
      <c r="LYX4" s="706"/>
      <c r="LYY4" s="774"/>
      <c r="LYZ4" s="774"/>
      <c r="LZA4" s="774"/>
      <c r="LZB4" s="774"/>
      <c r="LZC4" s="706"/>
      <c r="LZD4" s="774"/>
      <c r="LZE4" s="774"/>
      <c r="LZF4" s="774"/>
      <c r="LZG4" s="774"/>
      <c r="LZH4" s="706"/>
      <c r="LZI4" s="774"/>
      <c r="LZJ4" s="774"/>
      <c r="LZK4" s="774"/>
      <c r="LZL4" s="774"/>
      <c r="LZM4" s="706"/>
      <c r="LZN4" s="774"/>
      <c r="LZO4" s="774"/>
      <c r="LZP4" s="774"/>
      <c r="LZQ4" s="774"/>
      <c r="LZR4" s="706"/>
      <c r="LZS4" s="774"/>
      <c r="LZT4" s="774"/>
      <c r="LZU4" s="774"/>
      <c r="LZV4" s="774"/>
      <c r="LZW4" s="706"/>
      <c r="LZX4" s="774"/>
      <c r="LZY4" s="774"/>
      <c r="LZZ4" s="774"/>
      <c r="MAA4" s="774"/>
      <c r="MAB4" s="706"/>
      <c r="MAC4" s="774"/>
      <c r="MAD4" s="774"/>
      <c r="MAE4" s="774"/>
      <c r="MAF4" s="774"/>
      <c r="MAG4" s="706"/>
      <c r="MAH4" s="774"/>
      <c r="MAI4" s="774"/>
      <c r="MAJ4" s="774"/>
      <c r="MAK4" s="774"/>
      <c r="MAL4" s="706"/>
      <c r="MAM4" s="774"/>
      <c r="MAN4" s="774"/>
      <c r="MAO4" s="774"/>
      <c r="MAP4" s="774"/>
      <c r="MAQ4" s="706"/>
      <c r="MAR4" s="774"/>
      <c r="MAS4" s="774"/>
      <c r="MAT4" s="774"/>
      <c r="MAU4" s="774"/>
      <c r="MAV4" s="706"/>
      <c r="MAW4" s="774"/>
      <c r="MAX4" s="774"/>
      <c r="MAY4" s="774"/>
      <c r="MAZ4" s="774"/>
      <c r="MBA4" s="706"/>
      <c r="MBB4" s="774"/>
      <c r="MBC4" s="774"/>
      <c r="MBD4" s="774"/>
      <c r="MBE4" s="774"/>
      <c r="MBF4" s="706"/>
      <c r="MBG4" s="774"/>
      <c r="MBH4" s="774"/>
      <c r="MBI4" s="774"/>
      <c r="MBJ4" s="774"/>
      <c r="MBK4" s="706"/>
      <c r="MBL4" s="774"/>
      <c r="MBM4" s="774"/>
      <c r="MBN4" s="774"/>
      <c r="MBO4" s="774"/>
      <c r="MBP4" s="706"/>
      <c r="MBQ4" s="774"/>
      <c r="MBR4" s="774"/>
      <c r="MBS4" s="774"/>
      <c r="MBT4" s="774"/>
      <c r="MBU4" s="706"/>
      <c r="MBV4" s="774"/>
      <c r="MBW4" s="774"/>
      <c r="MBX4" s="774"/>
      <c r="MBY4" s="774"/>
      <c r="MBZ4" s="706"/>
      <c r="MCA4" s="774"/>
      <c r="MCB4" s="774"/>
      <c r="MCC4" s="774"/>
      <c r="MCD4" s="774"/>
      <c r="MCE4" s="706"/>
      <c r="MCF4" s="774"/>
      <c r="MCG4" s="774"/>
      <c r="MCH4" s="774"/>
      <c r="MCI4" s="774"/>
      <c r="MCJ4" s="706"/>
      <c r="MCK4" s="774"/>
      <c r="MCL4" s="774"/>
      <c r="MCM4" s="774"/>
      <c r="MCN4" s="774"/>
      <c r="MCO4" s="706"/>
      <c r="MCP4" s="774"/>
      <c r="MCQ4" s="774"/>
      <c r="MCR4" s="774"/>
      <c r="MCS4" s="774"/>
      <c r="MCT4" s="706"/>
      <c r="MCU4" s="774"/>
      <c r="MCV4" s="774"/>
      <c r="MCW4" s="774"/>
      <c r="MCX4" s="774"/>
      <c r="MCY4" s="706"/>
      <c r="MCZ4" s="774"/>
      <c r="MDA4" s="774"/>
      <c r="MDB4" s="774"/>
      <c r="MDC4" s="774"/>
      <c r="MDD4" s="706"/>
      <c r="MDE4" s="774"/>
      <c r="MDF4" s="774"/>
      <c r="MDG4" s="774"/>
      <c r="MDH4" s="774"/>
      <c r="MDI4" s="706"/>
      <c r="MDJ4" s="774"/>
      <c r="MDK4" s="774"/>
      <c r="MDL4" s="774"/>
      <c r="MDM4" s="774"/>
      <c r="MDN4" s="706"/>
      <c r="MDO4" s="774"/>
      <c r="MDP4" s="774"/>
      <c r="MDQ4" s="774"/>
      <c r="MDR4" s="774"/>
      <c r="MDS4" s="706"/>
      <c r="MDT4" s="774"/>
      <c r="MDU4" s="774"/>
      <c r="MDV4" s="774"/>
      <c r="MDW4" s="774"/>
      <c r="MDX4" s="706"/>
      <c r="MDY4" s="774"/>
      <c r="MDZ4" s="774"/>
      <c r="MEA4" s="774"/>
      <c r="MEB4" s="774"/>
      <c r="MEC4" s="706"/>
      <c r="MED4" s="774"/>
      <c r="MEE4" s="774"/>
      <c r="MEF4" s="774"/>
      <c r="MEG4" s="774"/>
      <c r="MEH4" s="706"/>
      <c r="MEI4" s="774"/>
      <c r="MEJ4" s="774"/>
      <c r="MEK4" s="774"/>
      <c r="MEL4" s="774"/>
      <c r="MEM4" s="706"/>
      <c r="MEN4" s="774"/>
      <c r="MEO4" s="774"/>
      <c r="MEP4" s="774"/>
      <c r="MEQ4" s="774"/>
      <c r="MER4" s="706"/>
      <c r="MES4" s="774"/>
      <c r="MET4" s="774"/>
      <c r="MEU4" s="774"/>
      <c r="MEV4" s="774"/>
      <c r="MEW4" s="706"/>
      <c r="MEX4" s="774"/>
      <c r="MEY4" s="774"/>
      <c r="MEZ4" s="774"/>
      <c r="MFA4" s="774"/>
      <c r="MFB4" s="706"/>
      <c r="MFC4" s="774"/>
      <c r="MFD4" s="774"/>
      <c r="MFE4" s="774"/>
      <c r="MFF4" s="774"/>
      <c r="MFG4" s="706"/>
      <c r="MFH4" s="774"/>
      <c r="MFI4" s="774"/>
      <c r="MFJ4" s="774"/>
      <c r="MFK4" s="774"/>
      <c r="MFL4" s="706"/>
      <c r="MFM4" s="774"/>
      <c r="MFN4" s="774"/>
      <c r="MFO4" s="774"/>
      <c r="MFP4" s="774"/>
      <c r="MFQ4" s="706"/>
      <c r="MFR4" s="774"/>
      <c r="MFS4" s="774"/>
      <c r="MFT4" s="774"/>
      <c r="MFU4" s="774"/>
      <c r="MFV4" s="706"/>
      <c r="MFW4" s="774"/>
      <c r="MFX4" s="774"/>
      <c r="MFY4" s="774"/>
      <c r="MFZ4" s="774"/>
      <c r="MGA4" s="706"/>
      <c r="MGB4" s="774"/>
      <c r="MGC4" s="774"/>
      <c r="MGD4" s="774"/>
      <c r="MGE4" s="774"/>
      <c r="MGF4" s="706"/>
      <c r="MGG4" s="774"/>
      <c r="MGH4" s="774"/>
      <c r="MGI4" s="774"/>
      <c r="MGJ4" s="774"/>
      <c r="MGK4" s="706"/>
      <c r="MGL4" s="774"/>
      <c r="MGM4" s="774"/>
      <c r="MGN4" s="774"/>
      <c r="MGO4" s="774"/>
      <c r="MGP4" s="706"/>
      <c r="MGQ4" s="774"/>
      <c r="MGR4" s="774"/>
      <c r="MGS4" s="774"/>
      <c r="MGT4" s="774"/>
      <c r="MGU4" s="706"/>
      <c r="MGV4" s="774"/>
      <c r="MGW4" s="774"/>
      <c r="MGX4" s="774"/>
      <c r="MGY4" s="774"/>
      <c r="MGZ4" s="706"/>
      <c r="MHA4" s="774"/>
      <c r="MHB4" s="774"/>
      <c r="MHC4" s="774"/>
      <c r="MHD4" s="774"/>
      <c r="MHE4" s="706"/>
      <c r="MHF4" s="774"/>
      <c r="MHG4" s="774"/>
      <c r="MHH4" s="774"/>
      <c r="MHI4" s="774"/>
      <c r="MHJ4" s="706"/>
      <c r="MHK4" s="774"/>
      <c r="MHL4" s="774"/>
      <c r="MHM4" s="774"/>
      <c r="MHN4" s="774"/>
      <c r="MHO4" s="706"/>
      <c r="MHP4" s="774"/>
      <c r="MHQ4" s="774"/>
      <c r="MHR4" s="774"/>
      <c r="MHS4" s="774"/>
      <c r="MHT4" s="706"/>
      <c r="MHU4" s="774"/>
      <c r="MHV4" s="774"/>
      <c r="MHW4" s="774"/>
      <c r="MHX4" s="774"/>
      <c r="MHY4" s="706"/>
      <c r="MHZ4" s="774"/>
      <c r="MIA4" s="774"/>
      <c r="MIB4" s="774"/>
      <c r="MIC4" s="774"/>
      <c r="MID4" s="706"/>
      <c r="MIE4" s="774"/>
      <c r="MIF4" s="774"/>
      <c r="MIG4" s="774"/>
      <c r="MIH4" s="774"/>
      <c r="MII4" s="706"/>
      <c r="MIJ4" s="774"/>
      <c r="MIK4" s="774"/>
      <c r="MIL4" s="774"/>
      <c r="MIM4" s="774"/>
      <c r="MIN4" s="706"/>
      <c r="MIO4" s="774"/>
      <c r="MIP4" s="774"/>
      <c r="MIQ4" s="774"/>
      <c r="MIR4" s="774"/>
      <c r="MIS4" s="706"/>
      <c r="MIT4" s="774"/>
      <c r="MIU4" s="774"/>
      <c r="MIV4" s="774"/>
      <c r="MIW4" s="774"/>
      <c r="MIX4" s="706"/>
      <c r="MIY4" s="774"/>
      <c r="MIZ4" s="774"/>
      <c r="MJA4" s="774"/>
      <c r="MJB4" s="774"/>
      <c r="MJC4" s="706"/>
      <c r="MJD4" s="774"/>
      <c r="MJE4" s="774"/>
      <c r="MJF4" s="774"/>
      <c r="MJG4" s="774"/>
      <c r="MJH4" s="706"/>
      <c r="MJI4" s="774"/>
      <c r="MJJ4" s="774"/>
      <c r="MJK4" s="774"/>
      <c r="MJL4" s="774"/>
      <c r="MJM4" s="706"/>
      <c r="MJN4" s="774"/>
      <c r="MJO4" s="774"/>
      <c r="MJP4" s="774"/>
      <c r="MJQ4" s="774"/>
      <c r="MJR4" s="706"/>
      <c r="MJS4" s="774"/>
      <c r="MJT4" s="774"/>
      <c r="MJU4" s="774"/>
      <c r="MJV4" s="774"/>
      <c r="MJW4" s="706"/>
      <c r="MJX4" s="774"/>
      <c r="MJY4" s="774"/>
      <c r="MJZ4" s="774"/>
      <c r="MKA4" s="774"/>
      <c r="MKB4" s="706"/>
      <c r="MKC4" s="774"/>
      <c r="MKD4" s="774"/>
      <c r="MKE4" s="774"/>
      <c r="MKF4" s="774"/>
      <c r="MKG4" s="706"/>
      <c r="MKH4" s="774"/>
      <c r="MKI4" s="774"/>
      <c r="MKJ4" s="774"/>
      <c r="MKK4" s="774"/>
      <c r="MKL4" s="706"/>
      <c r="MKM4" s="774"/>
      <c r="MKN4" s="774"/>
      <c r="MKO4" s="774"/>
      <c r="MKP4" s="774"/>
      <c r="MKQ4" s="706"/>
      <c r="MKR4" s="774"/>
      <c r="MKS4" s="774"/>
      <c r="MKT4" s="774"/>
      <c r="MKU4" s="774"/>
      <c r="MKV4" s="706"/>
      <c r="MKW4" s="774"/>
      <c r="MKX4" s="774"/>
      <c r="MKY4" s="774"/>
      <c r="MKZ4" s="774"/>
      <c r="MLA4" s="706"/>
      <c r="MLB4" s="774"/>
      <c r="MLC4" s="774"/>
      <c r="MLD4" s="774"/>
      <c r="MLE4" s="774"/>
      <c r="MLF4" s="706"/>
      <c r="MLG4" s="774"/>
      <c r="MLH4" s="774"/>
      <c r="MLI4" s="774"/>
      <c r="MLJ4" s="774"/>
      <c r="MLK4" s="706"/>
      <c r="MLL4" s="774"/>
      <c r="MLM4" s="774"/>
      <c r="MLN4" s="774"/>
      <c r="MLO4" s="774"/>
      <c r="MLP4" s="706"/>
      <c r="MLQ4" s="774"/>
      <c r="MLR4" s="774"/>
      <c r="MLS4" s="774"/>
      <c r="MLT4" s="774"/>
      <c r="MLU4" s="706"/>
      <c r="MLV4" s="774"/>
      <c r="MLW4" s="774"/>
      <c r="MLX4" s="774"/>
      <c r="MLY4" s="774"/>
      <c r="MLZ4" s="706"/>
      <c r="MMA4" s="774"/>
      <c r="MMB4" s="774"/>
      <c r="MMC4" s="774"/>
      <c r="MMD4" s="774"/>
      <c r="MME4" s="706"/>
      <c r="MMF4" s="774"/>
      <c r="MMG4" s="774"/>
      <c r="MMH4" s="774"/>
      <c r="MMI4" s="774"/>
      <c r="MMJ4" s="706"/>
      <c r="MMK4" s="774"/>
      <c r="MML4" s="774"/>
      <c r="MMM4" s="774"/>
      <c r="MMN4" s="774"/>
      <c r="MMO4" s="706"/>
      <c r="MMP4" s="774"/>
      <c r="MMQ4" s="774"/>
      <c r="MMR4" s="774"/>
      <c r="MMS4" s="774"/>
      <c r="MMT4" s="706"/>
      <c r="MMU4" s="774"/>
      <c r="MMV4" s="774"/>
      <c r="MMW4" s="774"/>
      <c r="MMX4" s="774"/>
      <c r="MMY4" s="706"/>
      <c r="MMZ4" s="774"/>
      <c r="MNA4" s="774"/>
      <c r="MNB4" s="774"/>
      <c r="MNC4" s="774"/>
      <c r="MND4" s="706"/>
      <c r="MNE4" s="774"/>
      <c r="MNF4" s="774"/>
      <c r="MNG4" s="774"/>
      <c r="MNH4" s="774"/>
      <c r="MNI4" s="706"/>
      <c r="MNJ4" s="774"/>
      <c r="MNK4" s="774"/>
      <c r="MNL4" s="774"/>
      <c r="MNM4" s="774"/>
      <c r="MNN4" s="706"/>
      <c r="MNO4" s="774"/>
      <c r="MNP4" s="774"/>
      <c r="MNQ4" s="774"/>
      <c r="MNR4" s="774"/>
      <c r="MNS4" s="706"/>
      <c r="MNT4" s="774"/>
      <c r="MNU4" s="774"/>
      <c r="MNV4" s="774"/>
      <c r="MNW4" s="774"/>
      <c r="MNX4" s="706"/>
      <c r="MNY4" s="774"/>
      <c r="MNZ4" s="774"/>
      <c r="MOA4" s="774"/>
      <c r="MOB4" s="774"/>
      <c r="MOC4" s="706"/>
      <c r="MOD4" s="774"/>
      <c r="MOE4" s="774"/>
      <c r="MOF4" s="774"/>
      <c r="MOG4" s="774"/>
      <c r="MOH4" s="706"/>
      <c r="MOI4" s="774"/>
      <c r="MOJ4" s="774"/>
      <c r="MOK4" s="774"/>
      <c r="MOL4" s="774"/>
      <c r="MOM4" s="706"/>
      <c r="MON4" s="774"/>
      <c r="MOO4" s="774"/>
      <c r="MOP4" s="774"/>
      <c r="MOQ4" s="774"/>
      <c r="MOR4" s="706"/>
      <c r="MOS4" s="774"/>
      <c r="MOT4" s="774"/>
      <c r="MOU4" s="774"/>
      <c r="MOV4" s="774"/>
      <c r="MOW4" s="706"/>
      <c r="MOX4" s="774"/>
      <c r="MOY4" s="774"/>
      <c r="MOZ4" s="774"/>
      <c r="MPA4" s="774"/>
      <c r="MPB4" s="706"/>
      <c r="MPC4" s="774"/>
      <c r="MPD4" s="774"/>
      <c r="MPE4" s="774"/>
      <c r="MPF4" s="774"/>
      <c r="MPG4" s="706"/>
      <c r="MPH4" s="774"/>
      <c r="MPI4" s="774"/>
      <c r="MPJ4" s="774"/>
      <c r="MPK4" s="774"/>
      <c r="MPL4" s="706"/>
      <c r="MPM4" s="774"/>
      <c r="MPN4" s="774"/>
      <c r="MPO4" s="774"/>
      <c r="MPP4" s="774"/>
      <c r="MPQ4" s="706"/>
      <c r="MPR4" s="774"/>
      <c r="MPS4" s="774"/>
      <c r="MPT4" s="774"/>
      <c r="MPU4" s="774"/>
      <c r="MPV4" s="706"/>
      <c r="MPW4" s="774"/>
      <c r="MPX4" s="774"/>
      <c r="MPY4" s="774"/>
      <c r="MPZ4" s="774"/>
      <c r="MQA4" s="706"/>
      <c r="MQB4" s="774"/>
      <c r="MQC4" s="774"/>
      <c r="MQD4" s="774"/>
      <c r="MQE4" s="774"/>
      <c r="MQF4" s="706"/>
      <c r="MQG4" s="774"/>
      <c r="MQH4" s="774"/>
      <c r="MQI4" s="774"/>
      <c r="MQJ4" s="774"/>
      <c r="MQK4" s="706"/>
      <c r="MQL4" s="774"/>
      <c r="MQM4" s="774"/>
      <c r="MQN4" s="774"/>
      <c r="MQO4" s="774"/>
      <c r="MQP4" s="706"/>
      <c r="MQQ4" s="774"/>
      <c r="MQR4" s="774"/>
      <c r="MQS4" s="774"/>
      <c r="MQT4" s="774"/>
      <c r="MQU4" s="706"/>
      <c r="MQV4" s="774"/>
      <c r="MQW4" s="774"/>
      <c r="MQX4" s="774"/>
      <c r="MQY4" s="774"/>
      <c r="MQZ4" s="706"/>
      <c r="MRA4" s="774"/>
      <c r="MRB4" s="774"/>
      <c r="MRC4" s="774"/>
      <c r="MRD4" s="774"/>
      <c r="MRE4" s="706"/>
      <c r="MRF4" s="774"/>
      <c r="MRG4" s="774"/>
      <c r="MRH4" s="774"/>
      <c r="MRI4" s="774"/>
      <c r="MRJ4" s="706"/>
      <c r="MRK4" s="774"/>
      <c r="MRL4" s="774"/>
      <c r="MRM4" s="774"/>
      <c r="MRN4" s="774"/>
      <c r="MRO4" s="706"/>
      <c r="MRP4" s="774"/>
      <c r="MRQ4" s="774"/>
      <c r="MRR4" s="774"/>
      <c r="MRS4" s="774"/>
      <c r="MRT4" s="706"/>
      <c r="MRU4" s="774"/>
      <c r="MRV4" s="774"/>
      <c r="MRW4" s="774"/>
      <c r="MRX4" s="774"/>
      <c r="MRY4" s="706"/>
      <c r="MRZ4" s="774"/>
      <c r="MSA4" s="774"/>
      <c r="MSB4" s="774"/>
      <c r="MSC4" s="774"/>
      <c r="MSD4" s="706"/>
      <c r="MSE4" s="774"/>
      <c r="MSF4" s="774"/>
      <c r="MSG4" s="774"/>
      <c r="MSH4" s="774"/>
      <c r="MSI4" s="706"/>
      <c r="MSJ4" s="774"/>
      <c r="MSK4" s="774"/>
      <c r="MSL4" s="774"/>
      <c r="MSM4" s="774"/>
      <c r="MSN4" s="706"/>
      <c r="MSO4" s="774"/>
      <c r="MSP4" s="774"/>
      <c r="MSQ4" s="774"/>
      <c r="MSR4" s="774"/>
      <c r="MSS4" s="706"/>
      <c r="MST4" s="774"/>
      <c r="MSU4" s="774"/>
      <c r="MSV4" s="774"/>
      <c r="MSW4" s="774"/>
      <c r="MSX4" s="706"/>
      <c r="MSY4" s="774"/>
      <c r="MSZ4" s="774"/>
      <c r="MTA4" s="774"/>
      <c r="MTB4" s="774"/>
      <c r="MTC4" s="706"/>
      <c r="MTD4" s="774"/>
      <c r="MTE4" s="774"/>
      <c r="MTF4" s="774"/>
      <c r="MTG4" s="774"/>
      <c r="MTH4" s="706"/>
      <c r="MTI4" s="774"/>
      <c r="MTJ4" s="774"/>
      <c r="MTK4" s="774"/>
      <c r="MTL4" s="774"/>
      <c r="MTM4" s="706"/>
      <c r="MTN4" s="774"/>
      <c r="MTO4" s="774"/>
      <c r="MTP4" s="774"/>
      <c r="MTQ4" s="774"/>
      <c r="MTR4" s="706"/>
      <c r="MTS4" s="774"/>
      <c r="MTT4" s="774"/>
      <c r="MTU4" s="774"/>
      <c r="MTV4" s="774"/>
      <c r="MTW4" s="706"/>
      <c r="MTX4" s="774"/>
      <c r="MTY4" s="774"/>
      <c r="MTZ4" s="774"/>
      <c r="MUA4" s="774"/>
      <c r="MUB4" s="706"/>
      <c r="MUC4" s="774"/>
      <c r="MUD4" s="774"/>
      <c r="MUE4" s="774"/>
      <c r="MUF4" s="774"/>
      <c r="MUG4" s="706"/>
      <c r="MUH4" s="774"/>
      <c r="MUI4" s="774"/>
      <c r="MUJ4" s="774"/>
      <c r="MUK4" s="774"/>
      <c r="MUL4" s="706"/>
      <c r="MUM4" s="774"/>
      <c r="MUN4" s="774"/>
      <c r="MUO4" s="774"/>
      <c r="MUP4" s="774"/>
      <c r="MUQ4" s="706"/>
      <c r="MUR4" s="774"/>
      <c r="MUS4" s="774"/>
      <c r="MUT4" s="774"/>
      <c r="MUU4" s="774"/>
      <c r="MUV4" s="706"/>
      <c r="MUW4" s="774"/>
      <c r="MUX4" s="774"/>
      <c r="MUY4" s="774"/>
      <c r="MUZ4" s="774"/>
      <c r="MVA4" s="706"/>
      <c r="MVB4" s="774"/>
      <c r="MVC4" s="774"/>
      <c r="MVD4" s="774"/>
      <c r="MVE4" s="774"/>
      <c r="MVF4" s="706"/>
      <c r="MVG4" s="774"/>
      <c r="MVH4" s="774"/>
      <c r="MVI4" s="774"/>
      <c r="MVJ4" s="774"/>
      <c r="MVK4" s="706"/>
      <c r="MVL4" s="774"/>
      <c r="MVM4" s="774"/>
      <c r="MVN4" s="774"/>
      <c r="MVO4" s="774"/>
      <c r="MVP4" s="706"/>
      <c r="MVQ4" s="774"/>
      <c r="MVR4" s="774"/>
      <c r="MVS4" s="774"/>
      <c r="MVT4" s="774"/>
      <c r="MVU4" s="706"/>
      <c r="MVV4" s="774"/>
      <c r="MVW4" s="774"/>
      <c r="MVX4" s="774"/>
      <c r="MVY4" s="774"/>
      <c r="MVZ4" s="706"/>
      <c r="MWA4" s="774"/>
      <c r="MWB4" s="774"/>
      <c r="MWC4" s="774"/>
      <c r="MWD4" s="774"/>
      <c r="MWE4" s="706"/>
      <c r="MWF4" s="774"/>
      <c r="MWG4" s="774"/>
      <c r="MWH4" s="774"/>
      <c r="MWI4" s="774"/>
      <c r="MWJ4" s="706"/>
      <c r="MWK4" s="774"/>
      <c r="MWL4" s="774"/>
      <c r="MWM4" s="774"/>
      <c r="MWN4" s="774"/>
      <c r="MWO4" s="706"/>
      <c r="MWP4" s="774"/>
      <c r="MWQ4" s="774"/>
      <c r="MWR4" s="774"/>
      <c r="MWS4" s="774"/>
      <c r="MWT4" s="706"/>
      <c r="MWU4" s="774"/>
      <c r="MWV4" s="774"/>
      <c r="MWW4" s="774"/>
      <c r="MWX4" s="774"/>
      <c r="MWY4" s="706"/>
      <c r="MWZ4" s="774"/>
      <c r="MXA4" s="774"/>
      <c r="MXB4" s="774"/>
      <c r="MXC4" s="774"/>
      <c r="MXD4" s="706"/>
      <c r="MXE4" s="774"/>
      <c r="MXF4" s="774"/>
      <c r="MXG4" s="774"/>
      <c r="MXH4" s="774"/>
      <c r="MXI4" s="706"/>
      <c r="MXJ4" s="774"/>
      <c r="MXK4" s="774"/>
      <c r="MXL4" s="774"/>
      <c r="MXM4" s="774"/>
      <c r="MXN4" s="706"/>
      <c r="MXO4" s="774"/>
      <c r="MXP4" s="774"/>
      <c r="MXQ4" s="774"/>
      <c r="MXR4" s="774"/>
      <c r="MXS4" s="706"/>
      <c r="MXT4" s="774"/>
      <c r="MXU4" s="774"/>
      <c r="MXV4" s="774"/>
      <c r="MXW4" s="774"/>
      <c r="MXX4" s="706"/>
      <c r="MXY4" s="774"/>
      <c r="MXZ4" s="774"/>
      <c r="MYA4" s="774"/>
      <c r="MYB4" s="774"/>
      <c r="MYC4" s="706"/>
      <c r="MYD4" s="774"/>
      <c r="MYE4" s="774"/>
      <c r="MYF4" s="774"/>
      <c r="MYG4" s="774"/>
      <c r="MYH4" s="706"/>
      <c r="MYI4" s="774"/>
      <c r="MYJ4" s="774"/>
      <c r="MYK4" s="774"/>
      <c r="MYL4" s="774"/>
      <c r="MYM4" s="706"/>
      <c r="MYN4" s="774"/>
      <c r="MYO4" s="774"/>
      <c r="MYP4" s="774"/>
      <c r="MYQ4" s="774"/>
      <c r="MYR4" s="706"/>
      <c r="MYS4" s="774"/>
      <c r="MYT4" s="774"/>
      <c r="MYU4" s="774"/>
      <c r="MYV4" s="774"/>
      <c r="MYW4" s="706"/>
      <c r="MYX4" s="774"/>
      <c r="MYY4" s="774"/>
      <c r="MYZ4" s="774"/>
      <c r="MZA4" s="774"/>
      <c r="MZB4" s="706"/>
      <c r="MZC4" s="774"/>
      <c r="MZD4" s="774"/>
      <c r="MZE4" s="774"/>
      <c r="MZF4" s="774"/>
      <c r="MZG4" s="706"/>
      <c r="MZH4" s="774"/>
      <c r="MZI4" s="774"/>
      <c r="MZJ4" s="774"/>
      <c r="MZK4" s="774"/>
      <c r="MZL4" s="706"/>
      <c r="MZM4" s="774"/>
      <c r="MZN4" s="774"/>
      <c r="MZO4" s="774"/>
      <c r="MZP4" s="774"/>
      <c r="MZQ4" s="706"/>
      <c r="MZR4" s="774"/>
      <c r="MZS4" s="774"/>
      <c r="MZT4" s="774"/>
      <c r="MZU4" s="774"/>
      <c r="MZV4" s="706"/>
      <c r="MZW4" s="774"/>
      <c r="MZX4" s="774"/>
      <c r="MZY4" s="774"/>
      <c r="MZZ4" s="774"/>
      <c r="NAA4" s="706"/>
      <c r="NAB4" s="774"/>
      <c r="NAC4" s="774"/>
      <c r="NAD4" s="774"/>
      <c r="NAE4" s="774"/>
      <c r="NAF4" s="706"/>
      <c r="NAG4" s="774"/>
      <c r="NAH4" s="774"/>
      <c r="NAI4" s="774"/>
      <c r="NAJ4" s="774"/>
      <c r="NAK4" s="706"/>
      <c r="NAL4" s="774"/>
      <c r="NAM4" s="774"/>
      <c r="NAN4" s="774"/>
      <c r="NAO4" s="774"/>
      <c r="NAP4" s="706"/>
      <c r="NAQ4" s="774"/>
      <c r="NAR4" s="774"/>
      <c r="NAS4" s="774"/>
      <c r="NAT4" s="774"/>
      <c r="NAU4" s="706"/>
      <c r="NAV4" s="774"/>
      <c r="NAW4" s="774"/>
      <c r="NAX4" s="774"/>
      <c r="NAY4" s="774"/>
      <c r="NAZ4" s="706"/>
      <c r="NBA4" s="774"/>
      <c r="NBB4" s="774"/>
      <c r="NBC4" s="774"/>
      <c r="NBD4" s="774"/>
      <c r="NBE4" s="706"/>
      <c r="NBF4" s="774"/>
      <c r="NBG4" s="774"/>
      <c r="NBH4" s="774"/>
      <c r="NBI4" s="774"/>
      <c r="NBJ4" s="706"/>
      <c r="NBK4" s="774"/>
      <c r="NBL4" s="774"/>
      <c r="NBM4" s="774"/>
      <c r="NBN4" s="774"/>
      <c r="NBO4" s="706"/>
      <c r="NBP4" s="774"/>
      <c r="NBQ4" s="774"/>
      <c r="NBR4" s="774"/>
      <c r="NBS4" s="774"/>
      <c r="NBT4" s="706"/>
      <c r="NBU4" s="774"/>
      <c r="NBV4" s="774"/>
      <c r="NBW4" s="774"/>
      <c r="NBX4" s="774"/>
      <c r="NBY4" s="706"/>
      <c r="NBZ4" s="774"/>
      <c r="NCA4" s="774"/>
      <c r="NCB4" s="774"/>
      <c r="NCC4" s="774"/>
      <c r="NCD4" s="706"/>
      <c r="NCE4" s="774"/>
      <c r="NCF4" s="774"/>
      <c r="NCG4" s="774"/>
      <c r="NCH4" s="774"/>
      <c r="NCI4" s="706"/>
      <c r="NCJ4" s="774"/>
      <c r="NCK4" s="774"/>
      <c r="NCL4" s="774"/>
      <c r="NCM4" s="774"/>
      <c r="NCN4" s="706"/>
      <c r="NCO4" s="774"/>
      <c r="NCP4" s="774"/>
      <c r="NCQ4" s="774"/>
      <c r="NCR4" s="774"/>
      <c r="NCS4" s="706"/>
      <c r="NCT4" s="774"/>
      <c r="NCU4" s="774"/>
      <c r="NCV4" s="774"/>
      <c r="NCW4" s="774"/>
      <c r="NCX4" s="706"/>
      <c r="NCY4" s="774"/>
      <c r="NCZ4" s="774"/>
      <c r="NDA4" s="774"/>
      <c r="NDB4" s="774"/>
      <c r="NDC4" s="706"/>
      <c r="NDD4" s="774"/>
      <c r="NDE4" s="774"/>
      <c r="NDF4" s="774"/>
      <c r="NDG4" s="774"/>
      <c r="NDH4" s="706"/>
      <c r="NDI4" s="774"/>
      <c r="NDJ4" s="774"/>
      <c r="NDK4" s="774"/>
      <c r="NDL4" s="774"/>
      <c r="NDM4" s="706"/>
      <c r="NDN4" s="774"/>
      <c r="NDO4" s="774"/>
      <c r="NDP4" s="774"/>
      <c r="NDQ4" s="774"/>
      <c r="NDR4" s="706"/>
      <c r="NDS4" s="774"/>
      <c r="NDT4" s="774"/>
      <c r="NDU4" s="774"/>
      <c r="NDV4" s="774"/>
      <c r="NDW4" s="706"/>
      <c r="NDX4" s="774"/>
      <c r="NDY4" s="774"/>
      <c r="NDZ4" s="774"/>
      <c r="NEA4" s="774"/>
      <c r="NEB4" s="706"/>
      <c r="NEC4" s="774"/>
      <c r="NED4" s="774"/>
      <c r="NEE4" s="774"/>
      <c r="NEF4" s="774"/>
      <c r="NEG4" s="706"/>
      <c r="NEH4" s="774"/>
      <c r="NEI4" s="774"/>
      <c r="NEJ4" s="774"/>
      <c r="NEK4" s="774"/>
      <c r="NEL4" s="706"/>
      <c r="NEM4" s="774"/>
      <c r="NEN4" s="774"/>
      <c r="NEO4" s="774"/>
      <c r="NEP4" s="774"/>
      <c r="NEQ4" s="706"/>
      <c r="NER4" s="774"/>
      <c r="NES4" s="774"/>
      <c r="NET4" s="774"/>
      <c r="NEU4" s="774"/>
      <c r="NEV4" s="706"/>
      <c r="NEW4" s="774"/>
      <c r="NEX4" s="774"/>
      <c r="NEY4" s="774"/>
      <c r="NEZ4" s="774"/>
      <c r="NFA4" s="706"/>
      <c r="NFB4" s="774"/>
      <c r="NFC4" s="774"/>
      <c r="NFD4" s="774"/>
      <c r="NFE4" s="774"/>
      <c r="NFF4" s="706"/>
      <c r="NFG4" s="774"/>
      <c r="NFH4" s="774"/>
      <c r="NFI4" s="774"/>
      <c r="NFJ4" s="774"/>
      <c r="NFK4" s="706"/>
      <c r="NFL4" s="774"/>
      <c r="NFM4" s="774"/>
      <c r="NFN4" s="774"/>
      <c r="NFO4" s="774"/>
      <c r="NFP4" s="706"/>
      <c r="NFQ4" s="774"/>
      <c r="NFR4" s="774"/>
      <c r="NFS4" s="774"/>
      <c r="NFT4" s="774"/>
      <c r="NFU4" s="706"/>
      <c r="NFV4" s="774"/>
      <c r="NFW4" s="774"/>
      <c r="NFX4" s="774"/>
      <c r="NFY4" s="774"/>
      <c r="NFZ4" s="706"/>
      <c r="NGA4" s="774"/>
      <c r="NGB4" s="774"/>
      <c r="NGC4" s="774"/>
      <c r="NGD4" s="774"/>
      <c r="NGE4" s="706"/>
      <c r="NGF4" s="774"/>
      <c r="NGG4" s="774"/>
      <c r="NGH4" s="774"/>
      <c r="NGI4" s="774"/>
      <c r="NGJ4" s="706"/>
      <c r="NGK4" s="774"/>
      <c r="NGL4" s="774"/>
      <c r="NGM4" s="774"/>
      <c r="NGN4" s="774"/>
      <c r="NGO4" s="706"/>
      <c r="NGP4" s="774"/>
      <c r="NGQ4" s="774"/>
      <c r="NGR4" s="774"/>
      <c r="NGS4" s="774"/>
      <c r="NGT4" s="706"/>
      <c r="NGU4" s="774"/>
      <c r="NGV4" s="774"/>
      <c r="NGW4" s="774"/>
      <c r="NGX4" s="774"/>
      <c r="NGY4" s="706"/>
      <c r="NGZ4" s="774"/>
      <c r="NHA4" s="774"/>
      <c r="NHB4" s="774"/>
      <c r="NHC4" s="774"/>
      <c r="NHD4" s="706"/>
      <c r="NHE4" s="774"/>
      <c r="NHF4" s="774"/>
      <c r="NHG4" s="774"/>
      <c r="NHH4" s="774"/>
      <c r="NHI4" s="706"/>
      <c r="NHJ4" s="774"/>
      <c r="NHK4" s="774"/>
      <c r="NHL4" s="774"/>
      <c r="NHM4" s="774"/>
      <c r="NHN4" s="706"/>
      <c r="NHO4" s="774"/>
      <c r="NHP4" s="774"/>
      <c r="NHQ4" s="774"/>
      <c r="NHR4" s="774"/>
      <c r="NHS4" s="706"/>
      <c r="NHT4" s="774"/>
      <c r="NHU4" s="774"/>
      <c r="NHV4" s="774"/>
      <c r="NHW4" s="774"/>
      <c r="NHX4" s="706"/>
      <c r="NHY4" s="774"/>
      <c r="NHZ4" s="774"/>
      <c r="NIA4" s="774"/>
      <c r="NIB4" s="774"/>
      <c r="NIC4" s="706"/>
      <c r="NID4" s="774"/>
      <c r="NIE4" s="774"/>
      <c r="NIF4" s="774"/>
      <c r="NIG4" s="774"/>
      <c r="NIH4" s="706"/>
      <c r="NII4" s="774"/>
      <c r="NIJ4" s="774"/>
      <c r="NIK4" s="774"/>
      <c r="NIL4" s="774"/>
      <c r="NIM4" s="706"/>
      <c r="NIN4" s="774"/>
      <c r="NIO4" s="774"/>
      <c r="NIP4" s="774"/>
      <c r="NIQ4" s="774"/>
      <c r="NIR4" s="706"/>
      <c r="NIS4" s="774"/>
      <c r="NIT4" s="774"/>
      <c r="NIU4" s="774"/>
      <c r="NIV4" s="774"/>
      <c r="NIW4" s="706"/>
      <c r="NIX4" s="774"/>
      <c r="NIY4" s="774"/>
      <c r="NIZ4" s="774"/>
      <c r="NJA4" s="774"/>
      <c r="NJB4" s="706"/>
      <c r="NJC4" s="774"/>
      <c r="NJD4" s="774"/>
      <c r="NJE4" s="774"/>
      <c r="NJF4" s="774"/>
      <c r="NJG4" s="706"/>
      <c r="NJH4" s="774"/>
      <c r="NJI4" s="774"/>
      <c r="NJJ4" s="774"/>
      <c r="NJK4" s="774"/>
      <c r="NJL4" s="706"/>
      <c r="NJM4" s="774"/>
      <c r="NJN4" s="774"/>
      <c r="NJO4" s="774"/>
      <c r="NJP4" s="774"/>
      <c r="NJQ4" s="706"/>
      <c r="NJR4" s="774"/>
      <c r="NJS4" s="774"/>
      <c r="NJT4" s="774"/>
      <c r="NJU4" s="774"/>
      <c r="NJV4" s="706"/>
      <c r="NJW4" s="774"/>
      <c r="NJX4" s="774"/>
      <c r="NJY4" s="774"/>
      <c r="NJZ4" s="774"/>
      <c r="NKA4" s="706"/>
      <c r="NKB4" s="774"/>
      <c r="NKC4" s="774"/>
      <c r="NKD4" s="774"/>
      <c r="NKE4" s="774"/>
      <c r="NKF4" s="706"/>
      <c r="NKG4" s="774"/>
      <c r="NKH4" s="774"/>
      <c r="NKI4" s="774"/>
      <c r="NKJ4" s="774"/>
      <c r="NKK4" s="706"/>
      <c r="NKL4" s="774"/>
      <c r="NKM4" s="774"/>
      <c r="NKN4" s="774"/>
      <c r="NKO4" s="774"/>
      <c r="NKP4" s="706"/>
      <c r="NKQ4" s="774"/>
      <c r="NKR4" s="774"/>
      <c r="NKS4" s="774"/>
      <c r="NKT4" s="774"/>
      <c r="NKU4" s="706"/>
      <c r="NKV4" s="774"/>
      <c r="NKW4" s="774"/>
      <c r="NKX4" s="774"/>
      <c r="NKY4" s="774"/>
      <c r="NKZ4" s="706"/>
      <c r="NLA4" s="774"/>
      <c r="NLB4" s="774"/>
      <c r="NLC4" s="774"/>
      <c r="NLD4" s="774"/>
      <c r="NLE4" s="706"/>
      <c r="NLF4" s="774"/>
      <c r="NLG4" s="774"/>
      <c r="NLH4" s="774"/>
      <c r="NLI4" s="774"/>
      <c r="NLJ4" s="706"/>
      <c r="NLK4" s="774"/>
      <c r="NLL4" s="774"/>
      <c r="NLM4" s="774"/>
      <c r="NLN4" s="774"/>
      <c r="NLO4" s="706"/>
      <c r="NLP4" s="774"/>
      <c r="NLQ4" s="774"/>
      <c r="NLR4" s="774"/>
      <c r="NLS4" s="774"/>
      <c r="NLT4" s="706"/>
      <c r="NLU4" s="774"/>
      <c r="NLV4" s="774"/>
      <c r="NLW4" s="774"/>
      <c r="NLX4" s="774"/>
      <c r="NLY4" s="706"/>
      <c r="NLZ4" s="774"/>
      <c r="NMA4" s="774"/>
      <c r="NMB4" s="774"/>
      <c r="NMC4" s="774"/>
      <c r="NMD4" s="706"/>
      <c r="NME4" s="774"/>
      <c r="NMF4" s="774"/>
      <c r="NMG4" s="774"/>
      <c r="NMH4" s="774"/>
      <c r="NMI4" s="706"/>
      <c r="NMJ4" s="774"/>
      <c r="NMK4" s="774"/>
      <c r="NML4" s="774"/>
      <c r="NMM4" s="774"/>
      <c r="NMN4" s="706"/>
      <c r="NMO4" s="774"/>
      <c r="NMP4" s="774"/>
      <c r="NMQ4" s="774"/>
      <c r="NMR4" s="774"/>
      <c r="NMS4" s="706"/>
      <c r="NMT4" s="774"/>
      <c r="NMU4" s="774"/>
      <c r="NMV4" s="774"/>
      <c r="NMW4" s="774"/>
      <c r="NMX4" s="706"/>
      <c r="NMY4" s="774"/>
      <c r="NMZ4" s="774"/>
      <c r="NNA4" s="774"/>
      <c r="NNB4" s="774"/>
      <c r="NNC4" s="706"/>
      <c r="NND4" s="774"/>
      <c r="NNE4" s="774"/>
      <c r="NNF4" s="774"/>
      <c r="NNG4" s="774"/>
      <c r="NNH4" s="706"/>
      <c r="NNI4" s="774"/>
      <c r="NNJ4" s="774"/>
      <c r="NNK4" s="774"/>
      <c r="NNL4" s="774"/>
      <c r="NNM4" s="706"/>
      <c r="NNN4" s="774"/>
      <c r="NNO4" s="774"/>
      <c r="NNP4" s="774"/>
      <c r="NNQ4" s="774"/>
      <c r="NNR4" s="706"/>
      <c r="NNS4" s="774"/>
      <c r="NNT4" s="774"/>
      <c r="NNU4" s="774"/>
      <c r="NNV4" s="774"/>
      <c r="NNW4" s="706"/>
      <c r="NNX4" s="774"/>
      <c r="NNY4" s="774"/>
      <c r="NNZ4" s="774"/>
      <c r="NOA4" s="774"/>
      <c r="NOB4" s="706"/>
      <c r="NOC4" s="774"/>
      <c r="NOD4" s="774"/>
      <c r="NOE4" s="774"/>
      <c r="NOF4" s="774"/>
      <c r="NOG4" s="706"/>
      <c r="NOH4" s="774"/>
      <c r="NOI4" s="774"/>
      <c r="NOJ4" s="774"/>
      <c r="NOK4" s="774"/>
      <c r="NOL4" s="706"/>
      <c r="NOM4" s="774"/>
      <c r="NON4" s="774"/>
      <c r="NOO4" s="774"/>
      <c r="NOP4" s="774"/>
      <c r="NOQ4" s="706"/>
      <c r="NOR4" s="774"/>
      <c r="NOS4" s="774"/>
      <c r="NOT4" s="774"/>
      <c r="NOU4" s="774"/>
      <c r="NOV4" s="706"/>
      <c r="NOW4" s="774"/>
      <c r="NOX4" s="774"/>
      <c r="NOY4" s="774"/>
      <c r="NOZ4" s="774"/>
      <c r="NPA4" s="706"/>
      <c r="NPB4" s="774"/>
      <c r="NPC4" s="774"/>
      <c r="NPD4" s="774"/>
      <c r="NPE4" s="774"/>
      <c r="NPF4" s="706"/>
      <c r="NPG4" s="774"/>
      <c r="NPH4" s="774"/>
      <c r="NPI4" s="774"/>
      <c r="NPJ4" s="774"/>
      <c r="NPK4" s="706"/>
      <c r="NPL4" s="774"/>
      <c r="NPM4" s="774"/>
      <c r="NPN4" s="774"/>
      <c r="NPO4" s="774"/>
      <c r="NPP4" s="706"/>
      <c r="NPQ4" s="774"/>
      <c r="NPR4" s="774"/>
      <c r="NPS4" s="774"/>
      <c r="NPT4" s="774"/>
      <c r="NPU4" s="706"/>
      <c r="NPV4" s="774"/>
      <c r="NPW4" s="774"/>
      <c r="NPX4" s="774"/>
      <c r="NPY4" s="774"/>
      <c r="NPZ4" s="706"/>
      <c r="NQA4" s="774"/>
      <c r="NQB4" s="774"/>
      <c r="NQC4" s="774"/>
      <c r="NQD4" s="774"/>
      <c r="NQE4" s="706"/>
      <c r="NQF4" s="774"/>
      <c r="NQG4" s="774"/>
      <c r="NQH4" s="774"/>
      <c r="NQI4" s="774"/>
      <c r="NQJ4" s="706"/>
      <c r="NQK4" s="774"/>
      <c r="NQL4" s="774"/>
      <c r="NQM4" s="774"/>
      <c r="NQN4" s="774"/>
      <c r="NQO4" s="706"/>
      <c r="NQP4" s="774"/>
      <c r="NQQ4" s="774"/>
      <c r="NQR4" s="774"/>
      <c r="NQS4" s="774"/>
      <c r="NQT4" s="706"/>
      <c r="NQU4" s="774"/>
      <c r="NQV4" s="774"/>
      <c r="NQW4" s="774"/>
      <c r="NQX4" s="774"/>
      <c r="NQY4" s="706"/>
      <c r="NQZ4" s="774"/>
      <c r="NRA4" s="774"/>
      <c r="NRB4" s="774"/>
      <c r="NRC4" s="774"/>
      <c r="NRD4" s="706"/>
      <c r="NRE4" s="774"/>
      <c r="NRF4" s="774"/>
      <c r="NRG4" s="774"/>
      <c r="NRH4" s="774"/>
      <c r="NRI4" s="706"/>
      <c r="NRJ4" s="774"/>
      <c r="NRK4" s="774"/>
      <c r="NRL4" s="774"/>
      <c r="NRM4" s="774"/>
      <c r="NRN4" s="706"/>
      <c r="NRO4" s="774"/>
      <c r="NRP4" s="774"/>
      <c r="NRQ4" s="774"/>
      <c r="NRR4" s="774"/>
      <c r="NRS4" s="706"/>
      <c r="NRT4" s="774"/>
      <c r="NRU4" s="774"/>
      <c r="NRV4" s="774"/>
      <c r="NRW4" s="774"/>
      <c r="NRX4" s="706"/>
      <c r="NRY4" s="774"/>
      <c r="NRZ4" s="774"/>
      <c r="NSA4" s="774"/>
      <c r="NSB4" s="774"/>
      <c r="NSC4" s="706"/>
      <c r="NSD4" s="774"/>
      <c r="NSE4" s="774"/>
      <c r="NSF4" s="774"/>
      <c r="NSG4" s="774"/>
      <c r="NSH4" s="706"/>
      <c r="NSI4" s="774"/>
      <c r="NSJ4" s="774"/>
      <c r="NSK4" s="774"/>
      <c r="NSL4" s="774"/>
      <c r="NSM4" s="706"/>
      <c r="NSN4" s="774"/>
      <c r="NSO4" s="774"/>
      <c r="NSP4" s="774"/>
      <c r="NSQ4" s="774"/>
      <c r="NSR4" s="706"/>
      <c r="NSS4" s="774"/>
      <c r="NST4" s="774"/>
      <c r="NSU4" s="774"/>
      <c r="NSV4" s="774"/>
      <c r="NSW4" s="706"/>
      <c r="NSX4" s="774"/>
      <c r="NSY4" s="774"/>
      <c r="NSZ4" s="774"/>
      <c r="NTA4" s="774"/>
      <c r="NTB4" s="706"/>
      <c r="NTC4" s="774"/>
      <c r="NTD4" s="774"/>
      <c r="NTE4" s="774"/>
      <c r="NTF4" s="774"/>
      <c r="NTG4" s="706"/>
      <c r="NTH4" s="774"/>
      <c r="NTI4" s="774"/>
      <c r="NTJ4" s="774"/>
      <c r="NTK4" s="774"/>
      <c r="NTL4" s="706"/>
      <c r="NTM4" s="774"/>
      <c r="NTN4" s="774"/>
      <c r="NTO4" s="774"/>
      <c r="NTP4" s="774"/>
      <c r="NTQ4" s="706"/>
      <c r="NTR4" s="774"/>
      <c r="NTS4" s="774"/>
      <c r="NTT4" s="774"/>
      <c r="NTU4" s="774"/>
      <c r="NTV4" s="706"/>
      <c r="NTW4" s="774"/>
      <c r="NTX4" s="774"/>
      <c r="NTY4" s="774"/>
      <c r="NTZ4" s="774"/>
      <c r="NUA4" s="706"/>
      <c r="NUB4" s="774"/>
      <c r="NUC4" s="774"/>
      <c r="NUD4" s="774"/>
      <c r="NUE4" s="774"/>
      <c r="NUF4" s="706"/>
      <c r="NUG4" s="774"/>
      <c r="NUH4" s="774"/>
      <c r="NUI4" s="774"/>
      <c r="NUJ4" s="774"/>
      <c r="NUK4" s="706"/>
      <c r="NUL4" s="774"/>
      <c r="NUM4" s="774"/>
      <c r="NUN4" s="774"/>
      <c r="NUO4" s="774"/>
      <c r="NUP4" s="706"/>
      <c r="NUQ4" s="774"/>
      <c r="NUR4" s="774"/>
      <c r="NUS4" s="774"/>
      <c r="NUT4" s="774"/>
      <c r="NUU4" s="706"/>
      <c r="NUV4" s="774"/>
      <c r="NUW4" s="774"/>
      <c r="NUX4" s="774"/>
      <c r="NUY4" s="774"/>
      <c r="NUZ4" s="706"/>
      <c r="NVA4" s="774"/>
      <c r="NVB4" s="774"/>
      <c r="NVC4" s="774"/>
      <c r="NVD4" s="774"/>
      <c r="NVE4" s="706"/>
      <c r="NVF4" s="774"/>
      <c r="NVG4" s="774"/>
      <c r="NVH4" s="774"/>
      <c r="NVI4" s="774"/>
      <c r="NVJ4" s="706"/>
      <c r="NVK4" s="774"/>
      <c r="NVL4" s="774"/>
      <c r="NVM4" s="774"/>
      <c r="NVN4" s="774"/>
      <c r="NVO4" s="706"/>
      <c r="NVP4" s="774"/>
      <c r="NVQ4" s="774"/>
      <c r="NVR4" s="774"/>
      <c r="NVS4" s="774"/>
      <c r="NVT4" s="706"/>
      <c r="NVU4" s="774"/>
      <c r="NVV4" s="774"/>
      <c r="NVW4" s="774"/>
      <c r="NVX4" s="774"/>
      <c r="NVY4" s="706"/>
      <c r="NVZ4" s="774"/>
      <c r="NWA4" s="774"/>
      <c r="NWB4" s="774"/>
      <c r="NWC4" s="774"/>
      <c r="NWD4" s="706"/>
      <c r="NWE4" s="774"/>
      <c r="NWF4" s="774"/>
      <c r="NWG4" s="774"/>
      <c r="NWH4" s="774"/>
      <c r="NWI4" s="706"/>
      <c r="NWJ4" s="774"/>
      <c r="NWK4" s="774"/>
      <c r="NWL4" s="774"/>
      <c r="NWM4" s="774"/>
      <c r="NWN4" s="706"/>
      <c r="NWO4" s="774"/>
      <c r="NWP4" s="774"/>
      <c r="NWQ4" s="774"/>
      <c r="NWR4" s="774"/>
      <c r="NWS4" s="706"/>
      <c r="NWT4" s="774"/>
      <c r="NWU4" s="774"/>
      <c r="NWV4" s="774"/>
      <c r="NWW4" s="774"/>
      <c r="NWX4" s="706"/>
      <c r="NWY4" s="774"/>
      <c r="NWZ4" s="774"/>
      <c r="NXA4" s="774"/>
      <c r="NXB4" s="774"/>
      <c r="NXC4" s="706"/>
      <c r="NXD4" s="774"/>
      <c r="NXE4" s="774"/>
      <c r="NXF4" s="774"/>
      <c r="NXG4" s="774"/>
      <c r="NXH4" s="706"/>
      <c r="NXI4" s="774"/>
      <c r="NXJ4" s="774"/>
      <c r="NXK4" s="774"/>
      <c r="NXL4" s="774"/>
      <c r="NXM4" s="706"/>
      <c r="NXN4" s="774"/>
      <c r="NXO4" s="774"/>
      <c r="NXP4" s="774"/>
      <c r="NXQ4" s="774"/>
      <c r="NXR4" s="706"/>
      <c r="NXS4" s="774"/>
      <c r="NXT4" s="774"/>
      <c r="NXU4" s="774"/>
      <c r="NXV4" s="774"/>
      <c r="NXW4" s="706"/>
      <c r="NXX4" s="774"/>
      <c r="NXY4" s="774"/>
      <c r="NXZ4" s="774"/>
      <c r="NYA4" s="774"/>
      <c r="NYB4" s="706"/>
      <c r="NYC4" s="774"/>
      <c r="NYD4" s="774"/>
      <c r="NYE4" s="774"/>
      <c r="NYF4" s="774"/>
      <c r="NYG4" s="706"/>
      <c r="NYH4" s="774"/>
      <c r="NYI4" s="774"/>
      <c r="NYJ4" s="774"/>
      <c r="NYK4" s="774"/>
      <c r="NYL4" s="706"/>
      <c r="NYM4" s="774"/>
      <c r="NYN4" s="774"/>
      <c r="NYO4" s="774"/>
      <c r="NYP4" s="774"/>
      <c r="NYQ4" s="706"/>
      <c r="NYR4" s="774"/>
      <c r="NYS4" s="774"/>
      <c r="NYT4" s="774"/>
      <c r="NYU4" s="774"/>
      <c r="NYV4" s="706"/>
      <c r="NYW4" s="774"/>
      <c r="NYX4" s="774"/>
      <c r="NYY4" s="774"/>
      <c r="NYZ4" s="774"/>
      <c r="NZA4" s="706"/>
      <c r="NZB4" s="774"/>
      <c r="NZC4" s="774"/>
      <c r="NZD4" s="774"/>
      <c r="NZE4" s="774"/>
      <c r="NZF4" s="706"/>
      <c r="NZG4" s="774"/>
      <c r="NZH4" s="774"/>
      <c r="NZI4" s="774"/>
      <c r="NZJ4" s="774"/>
      <c r="NZK4" s="706"/>
      <c r="NZL4" s="774"/>
      <c r="NZM4" s="774"/>
      <c r="NZN4" s="774"/>
      <c r="NZO4" s="774"/>
      <c r="NZP4" s="706"/>
      <c r="NZQ4" s="774"/>
      <c r="NZR4" s="774"/>
      <c r="NZS4" s="774"/>
      <c r="NZT4" s="774"/>
      <c r="NZU4" s="706"/>
      <c r="NZV4" s="774"/>
      <c r="NZW4" s="774"/>
      <c r="NZX4" s="774"/>
      <c r="NZY4" s="774"/>
      <c r="NZZ4" s="706"/>
      <c r="OAA4" s="774"/>
      <c r="OAB4" s="774"/>
      <c r="OAC4" s="774"/>
      <c r="OAD4" s="774"/>
      <c r="OAE4" s="706"/>
      <c r="OAF4" s="774"/>
      <c r="OAG4" s="774"/>
      <c r="OAH4" s="774"/>
      <c r="OAI4" s="774"/>
      <c r="OAJ4" s="706"/>
      <c r="OAK4" s="774"/>
      <c r="OAL4" s="774"/>
      <c r="OAM4" s="774"/>
      <c r="OAN4" s="774"/>
      <c r="OAO4" s="706"/>
      <c r="OAP4" s="774"/>
      <c r="OAQ4" s="774"/>
      <c r="OAR4" s="774"/>
      <c r="OAS4" s="774"/>
      <c r="OAT4" s="706"/>
      <c r="OAU4" s="774"/>
      <c r="OAV4" s="774"/>
      <c r="OAW4" s="774"/>
      <c r="OAX4" s="774"/>
      <c r="OAY4" s="706"/>
      <c r="OAZ4" s="774"/>
      <c r="OBA4" s="774"/>
      <c r="OBB4" s="774"/>
      <c r="OBC4" s="774"/>
      <c r="OBD4" s="706"/>
      <c r="OBE4" s="774"/>
      <c r="OBF4" s="774"/>
      <c r="OBG4" s="774"/>
      <c r="OBH4" s="774"/>
      <c r="OBI4" s="706"/>
      <c r="OBJ4" s="774"/>
      <c r="OBK4" s="774"/>
      <c r="OBL4" s="774"/>
      <c r="OBM4" s="774"/>
      <c r="OBN4" s="706"/>
      <c r="OBO4" s="774"/>
      <c r="OBP4" s="774"/>
      <c r="OBQ4" s="774"/>
      <c r="OBR4" s="774"/>
      <c r="OBS4" s="706"/>
      <c r="OBT4" s="774"/>
      <c r="OBU4" s="774"/>
      <c r="OBV4" s="774"/>
      <c r="OBW4" s="774"/>
      <c r="OBX4" s="706"/>
      <c r="OBY4" s="774"/>
      <c r="OBZ4" s="774"/>
      <c r="OCA4" s="774"/>
      <c r="OCB4" s="774"/>
      <c r="OCC4" s="706"/>
      <c r="OCD4" s="774"/>
      <c r="OCE4" s="774"/>
      <c r="OCF4" s="774"/>
      <c r="OCG4" s="774"/>
      <c r="OCH4" s="706"/>
      <c r="OCI4" s="774"/>
      <c r="OCJ4" s="774"/>
      <c r="OCK4" s="774"/>
      <c r="OCL4" s="774"/>
      <c r="OCM4" s="706"/>
      <c r="OCN4" s="774"/>
      <c r="OCO4" s="774"/>
      <c r="OCP4" s="774"/>
      <c r="OCQ4" s="774"/>
      <c r="OCR4" s="706"/>
      <c r="OCS4" s="774"/>
      <c r="OCT4" s="774"/>
      <c r="OCU4" s="774"/>
      <c r="OCV4" s="774"/>
      <c r="OCW4" s="706"/>
      <c r="OCX4" s="774"/>
      <c r="OCY4" s="774"/>
      <c r="OCZ4" s="774"/>
      <c r="ODA4" s="774"/>
      <c r="ODB4" s="706"/>
      <c r="ODC4" s="774"/>
      <c r="ODD4" s="774"/>
      <c r="ODE4" s="774"/>
      <c r="ODF4" s="774"/>
      <c r="ODG4" s="706"/>
      <c r="ODH4" s="774"/>
      <c r="ODI4" s="774"/>
      <c r="ODJ4" s="774"/>
      <c r="ODK4" s="774"/>
      <c r="ODL4" s="706"/>
      <c r="ODM4" s="774"/>
      <c r="ODN4" s="774"/>
      <c r="ODO4" s="774"/>
      <c r="ODP4" s="774"/>
      <c r="ODQ4" s="706"/>
      <c r="ODR4" s="774"/>
      <c r="ODS4" s="774"/>
      <c r="ODT4" s="774"/>
      <c r="ODU4" s="774"/>
      <c r="ODV4" s="706"/>
      <c r="ODW4" s="774"/>
      <c r="ODX4" s="774"/>
      <c r="ODY4" s="774"/>
      <c r="ODZ4" s="774"/>
      <c r="OEA4" s="706"/>
      <c r="OEB4" s="774"/>
      <c r="OEC4" s="774"/>
      <c r="OED4" s="774"/>
      <c r="OEE4" s="774"/>
      <c r="OEF4" s="706"/>
      <c r="OEG4" s="774"/>
      <c r="OEH4" s="774"/>
      <c r="OEI4" s="774"/>
      <c r="OEJ4" s="774"/>
      <c r="OEK4" s="706"/>
      <c r="OEL4" s="774"/>
      <c r="OEM4" s="774"/>
      <c r="OEN4" s="774"/>
      <c r="OEO4" s="774"/>
      <c r="OEP4" s="706"/>
      <c r="OEQ4" s="774"/>
      <c r="OER4" s="774"/>
      <c r="OES4" s="774"/>
      <c r="OET4" s="774"/>
      <c r="OEU4" s="706"/>
      <c r="OEV4" s="774"/>
      <c r="OEW4" s="774"/>
      <c r="OEX4" s="774"/>
      <c r="OEY4" s="774"/>
      <c r="OEZ4" s="706"/>
      <c r="OFA4" s="774"/>
      <c r="OFB4" s="774"/>
      <c r="OFC4" s="774"/>
      <c r="OFD4" s="774"/>
      <c r="OFE4" s="706"/>
      <c r="OFF4" s="774"/>
      <c r="OFG4" s="774"/>
      <c r="OFH4" s="774"/>
      <c r="OFI4" s="774"/>
      <c r="OFJ4" s="706"/>
      <c r="OFK4" s="774"/>
      <c r="OFL4" s="774"/>
      <c r="OFM4" s="774"/>
      <c r="OFN4" s="774"/>
      <c r="OFO4" s="706"/>
      <c r="OFP4" s="774"/>
      <c r="OFQ4" s="774"/>
      <c r="OFR4" s="774"/>
      <c r="OFS4" s="774"/>
      <c r="OFT4" s="706"/>
      <c r="OFU4" s="774"/>
      <c r="OFV4" s="774"/>
      <c r="OFW4" s="774"/>
      <c r="OFX4" s="774"/>
      <c r="OFY4" s="706"/>
      <c r="OFZ4" s="774"/>
      <c r="OGA4" s="774"/>
      <c r="OGB4" s="774"/>
      <c r="OGC4" s="774"/>
      <c r="OGD4" s="706"/>
      <c r="OGE4" s="774"/>
      <c r="OGF4" s="774"/>
      <c r="OGG4" s="774"/>
      <c r="OGH4" s="774"/>
      <c r="OGI4" s="706"/>
      <c r="OGJ4" s="774"/>
      <c r="OGK4" s="774"/>
      <c r="OGL4" s="774"/>
      <c r="OGM4" s="774"/>
      <c r="OGN4" s="706"/>
      <c r="OGO4" s="774"/>
      <c r="OGP4" s="774"/>
      <c r="OGQ4" s="774"/>
      <c r="OGR4" s="774"/>
      <c r="OGS4" s="706"/>
      <c r="OGT4" s="774"/>
      <c r="OGU4" s="774"/>
      <c r="OGV4" s="774"/>
      <c r="OGW4" s="774"/>
      <c r="OGX4" s="706"/>
      <c r="OGY4" s="774"/>
      <c r="OGZ4" s="774"/>
      <c r="OHA4" s="774"/>
      <c r="OHB4" s="774"/>
      <c r="OHC4" s="706"/>
      <c r="OHD4" s="774"/>
      <c r="OHE4" s="774"/>
      <c r="OHF4" s="774"/>
      <c r="OHG4" s="774"/>
      <c r="OHH4" s="706"/>
      <c r="OHI4" s="774"/>
      <c r="OHJ4" s="774"/>
      <c r="OHK4" s="774"/>
      <c r="OHL4" s="774"/>
      <c r="OHM4" s="706"/>
      <c r="OHN4" s="774"/>
      <c r="OHO4" s="774"/>
      <c r="OHP4" s="774"/>
      <c r="OHQ4" s="774"/>
      <c r="OHR4" s="706"/>
      <c r="OHS4" s="774"/>
      <c r="OHT4" s="774"/>
      <c r="OHU4" s="774"/>
      <c r="OHV4" s="774"/>
      <c r="OHW4" s="706"/>
      <c r="OHX4" s="774"/>
      <c r="OHY4" s="774"/>
      <c r="OHZ4" s="774"/>
      <c r="OIA4" s="774"/>
      <c r="OIB4" s="706"/>
      <c r="OIC4" s="774"/>
      <c r="OID4" s="774"/>
      <c r="OIE4" s="774"/>
      <c r="OIF4" s="774"/>
      <c r="OIG4" s="706"/>
      <c r="OIH4" s="774"/>
      <c r="OII4" s="774"/>
      <c r="OIJ4" s="774"/>
      <c r="OIK4" s="774"/>
      <c r="OIL4" s="706"/>
      <c r="OIM4" s="774"/>
      <c r="OIN4" s="774"/>
      <c r="OIO4" s="774"/>
      <c r="OIP4" s="774"/>
      <c r="OIQ4" s="706"/>
      <c r="OIR4" s="774"/>
      <c r="OIS4" s="774"/>
      <c r="OIT4" s="774"/>
      <c r="OIU4" s="774"/>
      <c r="OIV4" s="706"/>
      <c r="OIW4" s="774"/>
      <c r="OIX4" s="774"/>
      <c r="OIY4" s="774"/>
      <c r="OIZ4" s="774"/>
      <c r="OJA4" s="706"/>
      <c r="OJB4" s="774"/>
      <c r="OJC4" s="774"/>
      <c r="OJD4" s="774"/>
      <c r="OJE4" s="774"/>
      <c r="OJF4" s="706"/>
      <c r="OJG4" s="774"/>
      <c r="OJH4" s="774"/>
      <c r="OJI4" s="774"/>
      <c r="OJJ4" s="774"/>
      <c r="OJK4" s="706"/>
      <c r="OJL4" s="774"/>
      <c r="OJM4" s="774"/>
      <c r="OJN4" s="774"/>
      <c r="OJO4" s="774"/>
      <c r="OJP4" s="706"/>
      <c r="OJQ4" s="774"/>
      <c r="OJR4" s="774"/>
      <c r="OJS4" s="774"/>
      <c r="OJT4" s="774"/>
      <c r="OJU4" s="706"/>
      <c r="OJV4" s="774"/>
      <c r="OJW4" s="774"/>
      <c r="OJX4" s="774"/>
      <c r="OJY4" s="774"/>
      <c r="OJZ4" s="706"/>
      <c r="OKA4" s="774"/>
      <c r="OKB4" s="774"/>
      <c r="OKC4" s="774"/>
      <c r="OKD4" s="774"/>
      <c r="OKE4" s="706"/>
      <c r="OKF4" s="774"/>
      <c r="OKG4" s="774"/>
      <c r="OKH4" s="774"/>
      <c r="OKI4" s="774"/>
      <c r="OKJ4" s="706"/>
      <c r="OKK4" s="774"/>
      <c r="OKL4" s="774"/>
      <c r="OKM4" s="774"/>
      <c r="OKN4" s="774"/>
      <c r="OKO4" s="706"/>
      <c r="OKP4" s="774"/>
      <c r="OKQ4" s="774"/>
      <c r="OKR4" s="774"/>
      <c r="OKS4" s="774"/>
      <c r="OKT4" s="706"/>
      <c r="OKU4" s="774"/>
      <c r="OKV4" s="774"/>
      <c r="OKW4" s="774"/>
      <c r="OKX4" s="774"/>
      <c r="OKY4" s="706"/>
      <c r="OKZ4" s="774"/>
      <c r="OLA4" s="774"/>
      <c r="OLB4" s="774"/>
      <c r="OLC4" s="774"/>
      <c r="OLD4" s="706"/>
      <c r="OLE4" s="774"/>
      <c r="OLF4" s="774"/>
      <c r="OLG4" s="774"/>
      <c r="OLH4" s="774"/>
      <c r="OLI4" s="706"/>
      <c r="OLJ4" s="774"/>
      <c r="OLK4" s="774"/>
      <c r="OLL4" s="774"/>
      <c r="OLM4" s="774"/>
      <c r="OLN4" s="706"/>
      <c r="OLO4" s="774"/>
      <c r="OLP4" s="774"/>
      <c r="OLQ4" s="774"/>
      <c r="OLR4" s="774"/>
      <c r="OLS4" s="706"/>
      <c r="OLT4" s="774"/>
      <c r="OLU4" s="774"/>
      <c r="OLV4" s="774"/>
      <c r="OLW4" s="774"/>
      <c r="OLX4" s="706"/>
      <c r="OLY4" s="774"/>
      <c r="OLZ4" s="774"/>
      <c r="OMA4" s="774"/>
      <c r="OMB4" s="774"/>
      <c r="OMC4" s="706"/>
      <c r="OMD4" s="774"/>
      <c r="OME4" s="774"/>
      <c r="OMF4" s="774"/>
      <c r="OMG4" s="774"/>
      <c r="OMH4" s="706"/>
      <c r="OMI4" s="774"/>
      <c r="OMJ4" s="774"/>
      <c r="OMK4" s="774"/>
      <c r="OML4" s="774"/>
      <c r="OMM4" s="706"/>
      <c r="OMN4" s="774"/>
      <c r="OMO4" s="774"/>
      <c r="OMP4" s="774"/>
      <c r="OMQ4" s="774"/>
      <c r="OMR4" s="706"/>
      <c r="OMS4" s="774"/>
      <c r="OMT4" s="774"/>
      <c r="OMU4" s="774"/>
      <c r="OMV4" s="774"/>
      <c r="OMW4" s="706"/>
      <c r="OMX4" s="774"/>
      <c r="OMY4" s="774"/>
      <c r="OMZ4" s="774"/>
      <c r="ONA4" s="774"/>
      <c r="ONB4" s="706"/>
      <c r="ONC4" s="774"/>
      <c r="OND4" s="774"/>
      <c r="ONE4" s="774"/>
      <c r="ONF4" s="774"/>
      <c r="ONG4" s="706"/>
      <c r="ONH4" s="774"/>
      <c r="ONI4" s="774"/>
      <c r="ONJ4" s="774"/>
      <c r="ONK4" s="774"/>
      <c r="ONL4" s="706"/>
      <c r="ONM4" s="774"/>
      <c r="ONN4" s="774"/>
      <c r="ONO4" s="774"/>
      <c r="ONP4" s="774"/>
      <c r="ONQ4" s="706"/>
      <c r="ONR4" s="774"/>
      <c r="ONS4" s="774"/>
      <c r="ONT4" s="774"/>
      <c r="ONU4" s="774"/>
      <c r="ONV4" s="706"/>
      <c r="ONW4" s="774"/>
      <c r="ONX4" s="774"/>
      <c r="ONY4" s="774"/>
      <c r="ONZ4" s="774"/>
      <c r="OOA4" s="706"/>
      <c r="OOB4" s="774"/>
      <c r="OOC4" s="774"/>
      <c r="OOD4" s="774"/>
      <c r="OOE4" s="774"/>
      <c r="OOF4" s="706"/>
      <c r="OOG4" s="774"/>
      <c r="OOH4" s="774"/>
      <c r="OOI4" s="774"/>
      <c r="OOJ4" s="774"/>
      <c r="OOK4" s="706"/>
      <c r="OOL4" s="774"/>
      <c r="OOM4" s="774"/>
      <c r="OON4" s="774"/>
      <c r="OOO4" s="774"/>
      <c r="OOP4" s="706"/>
      <c r="OOQ4" s="774"/>
      <c r="OOR4" s="774"/>
      <c r="OOS4" s="774"/>
      <c r="OOT4" s="774"/>
      <c r="OOU4" s="706"/>
      <c r="OOV4" s="774"/>
      <c r="OOW4" s="774"/>
      <c r="OOX4" s="774"/>
      <c r="OOY4" s="774"/>
      <c r="OOZ4" s="706"/>
      <c r="OPA4" s="774"/>
      <c r="OPB4" s="774"/>
      <c r="OPC4" s="774"/>
      <c r="OPD4" s="774"/>
      <c r="OPE4" s="706"/>
      <c r="OPF4" s="774"/>
      <c r="OPG4" s="774"/>
      <c r="OPH4" s="774"/>
      <c r="OPI4" s="774"/>
      <c r="OPJ4" s="706"/>
      <c r="OPK4" s="774"/>
      <c r="OPL4" s="774"/>
      <c r="OPM4" s="774"/>
      <c r="OPN4" s="774"/>
      <c r="OPO4" s="706"/>
      <c r="OPP4" s="774"/>
      <c r="OPQ4" s="774"/>
      <c r="OPR4" s="774"/>
      <c r="OPS4" s="774"/>
      <c r="OPT4" s="706"/>
      <c r="OPU4" s="774"/>
      <c r="OPV4" s="774"/>
      <c r="OPW4" s="774"/>
      <c r="OPX4" s="774"/>
      <c r="OPY4" s="706"/>
      <c r="OPZ4" s="774"/>
      <c r="OQA4" s="774"/>
      <c r="OQB4" s="774"/>
      <c r="OQC4" s="774"/>
      <c r="OQD4" s="706"/>
      <c r="OQE4" s="774"/>
      <c r="OQF4" s="774"/>
      <c r="OQG4" s="774"/>
      <c r="OQH4" s="774"/>
      <c r="OQI4" s="706"/>
      <c r="OQJ4" s="774"/>
      <c r="OQK4" s="774"/>
      <c r="OQL4" s="774"/>
      <c r="OQM4" s="774"/>
      <c r="OQN4" s="706"/>
      <c r="OQO4" s="774"/>
      <c r="OQP4" s="774"/>
      <c r="OQQ4" s="774"/>
      <c r="OQR4" s="774"/>
      <c r="OQS4" s="706"/>
      <c r="OQT4" s="774"/>
      <c r="OQU4" s="774"/>
      <c r="OQV4" s="774"/>
      <c r="OQW4" s="774"/>
      <c r="OQX4" s="706"/>
      <c r="OQY4" s="774"/>
      <c r="OQZ4" s="774"/>
      <c r="ORA4" s="774"/>
      <c r="ORB4" s="774"/>
      <c r="ORC4" s="706"/>
      <c r="ORD4" s="774"/>
      <c r="ORE4" s="774"/>
      <c r="ORF4" s="774"/>
      <c r="ORG4" s="774"/>
      <c r="ORH4" s="706"/>
      <c r="ORI4" s="774"/>
      <c r="ORJ4" s="774"/>
      <c r="ORK4" s="774"/>
      <c r="ORL4" s="774"/>
      <c r="ORM4" s="706"/>
      <c r="ORN4" s="774"/>
      <c r="ORO4" s="774"/>
      <c r="ORP4" s="774"/>
      <c r="ORQ4" s="774"/>
      <c r="ORR4" s="706"/>
      <c r="ORS4" s="774"/>
      <c r="ORT4" s="774"/>
      <c r="ORU4" s="774"/>
      <c r="ORV4" s="774"/>
      <c r="ORW4" s="706"/>
      <c r="ORX4" s="774"/>
      <c r="ORY4" s="774"/>
      <c r="ORZ4" s="774"/>
      <c r="OSA4" s="774"/>
      <c r="OSB4" s="706"/>
      <c r="OSC4" s="774"/>
      <c r="OSD4" s="774"/>
      <c r="OSE4" s="774"/>
      <c r="OSF4" s="774"/>
      <c r="OSG4" s="706"/>
      <c r="OSH4" s="774"/>
      <c r="OSI4" s="774"/>
      <c r="OSJ4" s="774"/>
      <c r="OSK4" s="774"/>
      <c r="OSL4" s="706"/>
      <c r="OSM4" s="774"/>
      <c r="OSN4" s="774"/>
      <c r="OSO4" s="774"/>
      <c r="OSP4" s="774"/>
      <c r="OSQ4" s="706"/>
      <c r="OSR4" s="774"/>
      <c r="OSS4" s="774"/>
      <c r="OST4" s="774"/>
      <c r="OSU4" s="774"/>
      <c r="OSV4" s="706"/>
      <c r="OSW4" s="774"/>
      <c r="OSX4" s="774"/>
      <c r="OSY4" s="774"/>
      <c r="OSZ4" s="774"/>
      <c r="OTA4" s="706"/>
      <c r="OTB4" s="774"/>
      <c r="OTC4" s="774"/>
      <c r="OTD4" s="774"/>
      <c r="OTE4" s="774"/>
      <c r="OTF4" s="706"/>
      <c r="OTG4" s="774"/>
      <c r="OTH4" s="774"/>
      <c r="OTI4" s="774"/>
      <c r="OTJ4" s="774"/>
      <c r="OTK4" s="706"/>
      <c r="OTL4" s="774"/>
      <c r="OTM4" s="774"/>
      <c r="OTN4" s="774"/>
      <c r="OTO4" s="774"/>
      <c r="OTP4" s="706"/>
      <c r="OTQ4" s="774"/>
      <c r="OTR4" s="774"/>
      <c r="OTS4" s="774"/>
      <c r="OTT4" s="774"/>
      <c r="OTU4" s="706"/>
      <c r="OTV4" s="774"/>
      <c r="OTW4" s="774"/>
      <c r="OTX4" s="774"/>
      <c r="OTY4" s="774"/>
      <c r="OTZ4" s="706"/>
      <c r="OUA4" s="774"/>
      <c r="OUB4" s="774"/>
      <c r="OUC4" s="774"/>
      <c r="OUD4" s="774"/>
      <c r="OUE4" s="706"/>
      <c r="OUF4" s="774"/>
      <c r="OUG4" s="774"/>
      <c r="OUH4" s="774"/>
      <c r="OUI4" s="774"/>
      <c r="OUJ4" s="706"/>
      <c r="OUK4" s="774"/>
      <c r="OUL4" s="774"/>
      <c r="OUM4" s="774"/>
      <c r="OUN4" s="774"/>
      <c r="OUO4" s="706"/>
      <c r="OUP4" s="774"/>
      <c r="OUQ4" s="774"/>
      <c r="OUR4" s="774"/>
      <c r="OUS4" s="774"/>
      <c r="OUT4" s="706"/>
      <c r="OUU4" s="774"/>
      <c r="OUV4" s="774"/>
      <c r="OUW4" s="774"/>
      <c r="OUX4" s="774"/>
      <c r="OUY4" s="706"/>
      <c r="OUZ4" s="774"/>
      <c r="OVA4" s="774"/>
      <c r="OVB4" s="774"/>
      <c r="OVC4" s="774"/>
      <c r="OVD4" s="706"/>
      <c r="OVE4" s="774"/>
      <c r="OVF4" s="774"/>
      <c r="OVG4" s="774"/>
      <c r="OVH4" s="774"/>
      <c r="OVI4" s="706"/>
      <c r="OVJ4" s="774"/>
      <c r="OVK4" s="774"/>
      <c r="OVL4" s="774"/>
      <c r="OVM4" s="774"/>
      <c r="OVN4" s="706"/>
      <c r="OVO4" s="774"/>
      <c r="OVP4" s="774"/>
      <c r="OVQ4" s="774"/>
      <c r="OVR4" s="774"/>
      <c r="OVS4" s="706"/>
      <c r="OVT4" s="774"/>
      <c r="OVU4" s="774"/>
      <c r="OVV4" s="774"/>
      <c r="OVW4" s="774"/>
      <c r="OVX4" s="706"/>
      <c r="OVY4" s="774"/>
      <c r="OVZ4" s="774"/>
      <c r="OWA4" s="774"/>
      <c r="OWB4" s="774"/>
      <c r="OWC4" s="706"/>
      <c r="OWD4" s="774"/>
      <c r="OWE4" s="774"/>
      <c r="OWF4" s="774"/>
      <c r="OWG4" s="774"/>
      <c r="OWH4" s="706"/>
      <c r="OWI4" s="774"/>
      <c r="OWJ4" s="774"/>
      <c r="OWK4" s="774"/>
      <c r="OWL4" s="774"/>
      <c r="OWM4" s="706"/>
      <c r="OWN4" s="774"/>
      <c r="OWO4" s="774"/>
      <c r="OWP4" s="774"/>
      <c r="OWQ4" s="774"/>
      <c r="OWR4" s="706"/>
      <c r="OWS4" s="774"/>
      <c r="OWT4" s="774"/>
      <c r="OWU4" s="774"/>
      <c r="OWV4" s="774"/>
      <c r="OWW4" s="706"/>
      <c r="OWX4" s="774"/>
      <c r="OWY4" s="774"/>
      <c r="OWZ4" s="774"/>
      <c r="OXA4" s="774"/>
      <c r="OXB4" s="706"/>
      <c r="OXC4" s="774"/>
      <c r="OXD4" s="774"/>
      <c r="OXE4" s="774"/>
      <c r="OXF4" s="774"/>
      <c r="OXG4" s="706"/>
      <c r="OXH4" s="774"/>
      <c r="OXI4" s="774"/>
      <c r="OXJ4" s="774"/>
      <c r="OXK4" s="774"/>
      <c r="OXL4" s="706"/>
      <c r="OXM4" s="774"/>
      <c r="OXN4" s="774"/>
      <c r="OXO4" s="774"/>
      <c r="OXP4" s="774"/>
      <c r="OXQ4" s="706"/>
      <c r="OXR4" s="774"/>
      <c r="OXS4" s="774"/>
      <c r="OXT4" s="774"/>
      <c r="OXU4" s="774"/>
      <c r="OXV4" s="706"/>
      <c r="OXW4" s="774"/>
      <c r="OXX4" s="774"/>
      <c r="OXY4" s="774"/>
      <c r="OXZ4" s="774"/>
      <c r="OYA4" s="706"/>
      <c r="OYB4" s="774"/>
      <c r="OYC4" s="774"/>
      <c r="OYD4" s="774"/>
      <c r="OYE4" s="774"/>
      <c r="OYF4" s="706"/>
      <c r="OYG4" s="774"/>
      <c r="OYH4" s="774"/>
      <c r="OYI4" s="774"/>
      <c r="OYJ4" s="774"/>
      <c r="OYK4" s="706"/>
      <c r="OYL4" s="774"/>
      <c r="OYM4" s="774"/>
      <c r="OYN4" s="774"/>
      <c r="OYO4" s="774"/>
      <c r="OYP4" s="706"/>
      <c r="OYQ4" s="774"/>
      <c r="OYR4" s="774"/>
      <c r="OYS4" s="774"/>
      <c r="OYT4" s="774"/>
      <c r="OYU4" s="706"/>
      <c r="OYV4" s="774"/>
      <c r="OYW4" s="774"/>
      <c r="OYX4" s="774"/>
      <c r="OYY4" s="774"/>
      <c r="OYZ4" s="706"/>
      <c r="OZA4" s="774"/>
      <c r="OZB4" s="774"/>
      <c r="OZC4" s="774"/>
      <c r="OZD4" s="774"/>
      <c r="OZE4" s="706"/>
      <c r="OZF4" s="774"/>
      <c r="OZG4" s="774"/>
      <c r="OZH4" s="774"/>
      <c r="OZI4" s="774"/>
      <c r="OZJ4" s="706"/>
      <c r="OZK4" s="774"/>
      <c r="OZL4" s="774"/>
      <c r="OZM4" s="774"/>
      <c r="OZN4" s="774"/>
      <c r="OZO4" s="706"/>
      <c r="OZP4" s="774"/>
      <c r="OZQ4" s="774"/>
      <c r="OZR4" s="774"/>
      <c r="OZS4" s="774"/>
      <c r="OZT4" s="706"/>
      <c r="OZU4" s="774"/>
      <c r="OZV4" s="774"/>
      <c r="OZW4" s="774"/>
      <c r="OZX4" s="774"/>
      <c r="OZY4" s="706"/>
      <c r="OZZ4" s="774"/>
      <c r="PAA4" s="774"/>
      <c r="PAB4" s="774"/>
      <c r="PAC4" s="774"/>
      <c r="PAD4" s="706"/>
      <c r="PAE4" s="774"/>
      <c r="PAF4" s="774"/>
      <c r="PAG4" s="774"/>
      <c r="PAH4" s="774"/>
      <c r="PAI4" s="706"/>
      <c r="PAJ4" s="774"/>
      <c r="PAK4" s="774"/>
      <c r="PAL4" s="774"/>
      <c r="PAM4" s="774"/>
      <c r="PAN4" s="706"/>
      <c r="PAO4" s="774"/>
      <c r="PAP4" s="774"/>
      <c r="PAQ4" s="774"/>
      <c r="PAR4" s="774"/>
      <c r="PAS4" s="706"/>
      <c r="PAT4" s="774"/>
      <c r="PAU4" s="774"/>
      <c r="PAV4" s="774"/>
      <c r="PAW4" s="774"/>
      <c r="PAX4" s="706"/>
      <c r="PAY4" s="774"/>
      <c r="PAZ4" s="774"/>
      <c r="PBA4" s="774"/>
      <c r="PBB4" s="774"/>
      <c r="PBC4" s="706"/>
      <c r="PBD4" s="774"/>
      <c r="PBE4" s="774"/>
      <c r="PBF4" s="774"/>
      <c r="PBG4" s="774"/>
      <c r="PBH4" s="706"/>
      <c r="PBI4" s="774"/>
      <c r="PBJ4" s="774"/>
      <c r="PBK4" s="774"/>
      <c r="PBL4" s="774"/>
      <c r="PBM4" s="706"/>
      <c r="PBN4" s="774"/>
      <c r="PBO4" s="774"/>
      <c r="PBP4" s="774"/>
      <c r="PBQ4" s="774"/>
      <c r="PBR4" s="706"/>
      <c r="PBS4" s="774"/>
      <c r="PBT4" s="774"/>
      <c r="PBU4" s="774"/>
      <c r="PBV4" s="774"/>
      <c r="PBW4" s="706"/>
      <c r="PBX4" s="774"/>
      <c r="PBY4" s="774"/>
      <c r="PBZ4" s="774"/>
      <c r="PCA4" s="774"/>
      <c r="PCB4" s="706"/>
      <c r="PCC4" s="774"/>
      <c r="PCD4" s="774"/>
      <c r="PCE4" s="774"/>
      <c r="PCF4" s="774"/>
      <c r="PCG4" s="706"/>
      <c r="PCH4" s="774"/>
      <c r="PCI4" s="774"/>
      <c r="PCJ4" s="774"/>
      <c r="PCK4" s="774"/>
      <c r="PCL4" s="706"/>
      <c r="PCM4" s="774"/>
      <c r="PCN4" s="774"/>
      <c r="PCO4" s="774"/>
      <c r="PCP4" s="774"/>
      <c r="PCQ4" s="706"/>
      <c r="PCR4" s="774"/>
      <c r="PCS4" s="774"/>
      <c r="PCT4" s="774"/>
      <c r="PCU4" s="774"/>
      <c r="PCV4" s="706"/>
      <c r="PCW4" s="774"/>
      <c r="PCX4" s="774"/>
      <c r="PCY4" s="774"/>
      <c r="PCZ4" s="774"/>
      <c r="PDA4" s="706"/>
      <c r="PDB4" s="774"/>
      <c r="PDC4" s="774"/>
      <c r="PDD4" s="774"/>
      <c r="PDE4" s="774"/>
      <c r="PDF4" s="706"/>
      <c r="PDG4" s="774"/>
      <c r="PDH4" s="774"/>
      <c r="PDI4" s="774"/>
      <c r="PDJ4" s="774"/>
      <c r="PDK4" s="706"/>
      <c r="PDL4" s="774"/>
      <c r="PDM4" s="774"/>
      <c r="PDN4" s="774"/>
      <c r="PDO4" s="774"/>
      <c r="PDP4" s="706"/>
      <c r="PDQ4" s="774"/>
      <c r="PDR4" s="774"/>
      <c r="PDS4" s="774"/>
      <c r="PDT4" s="774"/>
      <c r="PDU4" s="706"/>
      <c r="PDV4" s="774"/>
      <c r="PDW4" s="774"/>
      <c r="PDX4" s="774"/>
      <c r="PDY4" s="774"/>
      <c r="PDZ4" s="706"/>
      <c r="PEA4" s="774"/>
      <c r="PEB4" s="774"/>
      <c r="PEC4" s="774"/>
      <c r="PED4" s="774"/>
      <c r="PEE4" s="706"/>
      <c r="PEF4" s="774"/>
      <c r="PEG4" s="774"/>
      <c r="PEH4" s="774"/>
      <c r="PEI4" s="774"/>
      <c r="PEJ4" s="706"/>
      <c r="PEK4" s="774"/>
      <c r="PEL4" s="774"/>
      <c r="PEM4" s="774"/>
      <c r="PEN4" s="774"/>
      <c r="PEO4" s="706"/>
      <c r="PEP4" s="774"/>
      <c r="PEQ4" s="774"/>
      <c r="PER4" s="774"/>
      <c r="PES4" s="774"/>
      <c r="PET4" s="706"/>
      <c r="PEU4" s="774"/>
      <c r="PEV4" s="774"/>
      <c r="PEW4" s="774"/>
      <c r="PEX4" s="774"/>
      <c r="PEY4" s="706"/>
      <c r="PEZ4" s="774"/>
      <c r="PFA4" s="774"/>
      <c r="PFB4" s="774"/>
      <c r="PFC4" s="774"/>
      <c r="PFD4" s="706"/>
      <c r="PFE4" s="774"/>
      <c r="PFF4" s="774"/>
      <c r="PFG4" s="774"/>
      <c r="PFH4" s="774"/>
      <c r="PFI4" s="706"/>
      <c r="PFJ4" s="774"/>
      <c r="PFK4" s="774"/>
      <c r="PFL4" s="774"/>
      <c r="PFM4" s="774"/>
      <c r="PFN4" s="706"/>
      <c r="PFO4" s="774"/>
      <c r="PFP4" s="774"/>
      <c r="PFQ4" s="774"/>
      <c r="PFR4" s="774"/>
      <c r="PFS4" s="706"/>
      <c r="PFT4" s="774"/>
      <c r="PFU4" s="774"/>
      <c r="PFV4" s="774"/>
      <c r="PFW4" s="774"/>
      <c r="PFX4" s="706"/>
      <c r="PFY4" s="774"/>
      <c r="PFZ4" s="774"/>
      <c r="PGA4" s="774"/>
      <c r="PGB4" s="774"/>
      <c r="PGC4" s="706"/>
      <c r="PGD4" s="774"/>
      <c r="PGE4" s="774"/>
      <c r="PGF4" s="774"/>
      <c r="PGG4" s="774"/>
      <c r="PGH4" s="706"/>
      <c r="PGI4" s="774"/>
      <c r="PGJ4" s="774"/>
      <c r="PGK4" s="774"/>
      <c r="PGL4" s="774"/>
      <c r="PGM4" s="706"/>
      <c r="PGN4" s="774"/>
      <c r="PGO4" s="774"/>
      <c r="PGP4" s="774"/>
      <c r="PGQ4" s="774"/>
      <c r="PGR4" s="706"/>
      <c r="PGS4" s="774"/>
      <c r="PGT4" s="774"/>
      <c r="PGU4" s="774"/>
      <c r="PGV4" s="774"/>
      <c r="PGW4" s="706"/>
      <c r="PGX4" s="774"/>
      <c r="PGY4" s="774"/>
      <c r="PGZ4" s="774"/>
      <c r="PHA4" s="774"/>
      <c r="PHB4" s="706"/>
      <c r="PHC4" s="774"/>
      <c r="PHD4" s="774"/>
      <c r="PHE4" s="774"/>
      <c r="PHF4" s="774"/>
      <c r="PHG4" s="706"/>
      <c r="PHH4" s="774"/>
      <c r="PHI4" s="774"/>
      <c r="PHJ4" s="774"/>
      <c r="PHK4" s="774"/>
      <c r="PHL4" s="706"/>
      <c r="PHM4" s="774"/>
      <c r="PHN4" s="774"/>
      <c r="PHO4" s="774"/>
      <c r="PHP4" s="774"/>
      <c r="PHQ4" s="706"/>
      <c r="PHR4" s="774"/>
      <c r="PHS4" s="774"/>
      <c r="PHT4" s="774"/>
      <c r="PHU4" s="774"/>
      <c r="PHV4" s="706"/>
      <c r="PHW4" s="774"/>
      <c r="PHX4" s="774"/>
      <c r="PHY4" s="774"/>
      <c r="PHZ4" s="774"/>
      <c r="PIA4" s="706"/>
      <c r="PIB4" s="774"/>
      <c r="PIC4" s="774"/>
      <c r="PID4" s="774"/>
      <c r="PIE4" s="774"/>
      <c r="PIF4" s="706"/>
      <c r="PIG4" s="774"/>
      <c r="PIH4" s="774"/>
      <c r="PII4" s="774"/>
      <c r="PIJ4" s="774"/>
      <c r="PIK4" s="706"/>
      <c r="PIL4" s="774"/>
      <c r="PIM4" s="774"/>
      <c r="PIN4" s="774"/>
      <c r="PIO4" s="774"/>
      <c r="PIP4" s="706"/>
      <c r="PIQ4" s="774"/>
      <c r="PIR4" s="774"/>
      <c r="PIS4" s="774"/>
      <c r="PIT4" s="774"/>
      <c r="PIU4" s="706"/>
      <c r="PIV4" s="774"/>
      <c r="PIW4" s="774"/>
      <c r="PIX4" s="774"/>
      <c r="PIY4" s="774"/>
      <c r="PIZ4" s="706"/>
      <c r="PJA4" s="774"/>
      <c r="PJB4" s="774"/>
      <c r="PJC4" s="774"/>
      <c r="PJD4" s="774"/>
      <c r="PJE4" s="706"/>
      <c r="PJF4" s="774"/>
      <c r="PJG4" s="774"/>
      <c r="PJH4" s="774"/>
      <c r="PJI4" s="774"/>
      <c r="PJJ4" s="706"/>
      <c r="PJK4" s="774"/>
      <c r="PJL4" s="774"/>
      <c r="PJM4" s="774"/>
      <c r="PJN4" s="774"/>
      <c r="PJO4" s="706"/>
      <c r="PJP4" s="774"/>
      <c r="PJQ4" s="774"/>
      <c r="PJR4" s="774"/>
      <c r="PJS4" s="774"/>
      <c r="PJT4" s="706"/>
      <c r="PJU4" s="774"/>
      <c r="PJV4" s="774"/>
      <c r="PJW4" s="774"/>
      <c r="PJX4" s="774"/>
      <c r="PJY4" s="706"/>
      <c r="PJZ4" s="774"/>
      <c r="PKA4" s="774"/>
      <c r="PKB4" s="774"/>
      <c r="PKC4" s="774"/>
      <c r="PKD4" s="706"/>
      <c r="PKE4" s="774"/>
      <c r="PKF4" s="774"/>
      <c r="PKG4" s="774"/>
      <c r="PKH4" s="774"/>
      <c r="PKI4" s="706"/>
      <c r="PKJ4" s="774"/>
      <c r="PKK4" s="774"/>
      <c r="PKL4" s="774"/>
      <c r="PKM4" s="774"/>
      <c r="PKN4" s="706"/>
      <c r="PKO4" s="774"/>
      <c r="PKP4" s="774"/>
      <c r="PKQ4" s="774"/>
      <c r="PKR4" s="774"/>
      <c r="PKS4" s="706"/>
      <c r="PKT4" s="774"/>
      <c r="PKU4" s="774"/>
      <c r="PKV4" s="774"/>
      <c r="PKW4" s="774"/>
      <c r="PKX4" s="706"/>
      <c r="PKY4" s="774"/>
      <c r="PKZ4" s="774"/>
      <c r="PLA4" s="774"/>
      <c r="PLB4" s="774"/>
      <c r="PLC4" s="706"/>
      <c r="PLD4" s="774"/>
      <c r="PLE4" s="774"/>
      <c r="PLF4" s="774"/>
      <c r="PLG4" s="774"/>
      <c r="PLH4" s="706"/>
      <c r="PLI4" s="774"/>
      <c r="PLJ4" s="774"/>
      <c r="PLK4" s="774"/>
      <c r="PLL4" s="774"/>
      <c r="PLM4" s="706"/>
      <c r="PLN4" s="774"/>
      <c r="PLO4" s="774"/>
      <c r="PLP4" s="774"/>
      <c r="PLQ4" s="774"/>
      <c r="PLR4" s="706"/>
      <c r="PLS4" s="774"/>
      <c r="PLT4" s="774"/>
      <c r="PLU4" s="774"/>
      <c r="PLV4" s="774"/>
      <c r="PLW4" s="706"/>
      <c r="PLX4" s="774"/>
      <c r="PLY4" s="774"/>
      <c r="PLZ4" s="774"/>
      <c r="PMA4" s="774"/>
      <c r="PMB4" s="706"/>
      <c r="PMC4" s="774"/>
      <c r="PMD4" s="774"/>
      <c r="PME4" s="774"/>
      <c r="PMF4" s="774"/>
      <c r="PMG4" s="706"/>
      <c r="PMH4" s="774"/>
      <c r="PMI4" s="774"/>
      <c r="PMJ4" s="774"/>
      <c r="PMK4" s="774"/>
      <c r="PML4" s="706"/>
      <c r="PMM4" s="774"/>
      <c r="PMN4" s="774"/>
      <c r="PMO4" s="774"/>
      <c r="PMP4" s="774"/>
      <c r="PMQ4" s="706"/>
      <c r="PMR4" s="774"/>
      <c r="PMS4" s="774"/>
      <c r="PMT4" s="774"/>
      <c r="PMU4" s="774"/>
      <c r="PMV4" s="706"/>
      <c r="PMW4" s="774"/>
      <c r="PMX4" s="774"/>
      <c r="PMY4" s="774"/>
      <c r="PMZ4" s="774"/>
      <c r="PNA4" s="706"/>
      <c r="PNB4" s="774"/>
      <c r="PNC4" s="774"/>
      <c r="PND4" s="774"/>
      <c r="PNE4" s="774"/>
      <c r="PNF4" s="706"/>
      <c r="PNG4" s="774"/>
      <c r="PNH4" s="774"/>
      <c r="PNI4" s="774"/>
      <c r="PNJ4" s="774"/>
      <c r="PNK4" s="706"/>
      <c r="PNL4" s="774"/>
      <c r="PNM4" s="774"/>
      <c r="PNN4" s="774"/>
      <c r="PNO4" s="774"/>
      <c r="PNP4" s="706"/>
      <c r="PNQ4" s="774"/>
      <c r="PNR4" s="774"/>
      <c r="PNS4" s="774"/>
      <c r="PNT4" s="774"/>
      <c r="PNU4" s="706"/>
      <c r="PNV4" s="774"/>
      <c r="PNW4" s="774"/>
      <c r="PNX4" s="774"/>
      <c r="PNY4" s="774"/>
      <c r="PNZ4" s="706"/>
      <c r="POA4" s="774"/>
      <c r="POB4" s="774"/>
      <c r="POC4" s="774"/>
      <c r="POD4" s="774"/>
      <c r="POE4" s="706"/>
      <c r="POF4" s="774"/>
      <c r="POG4" s="774"/>
      <c r="POH4" s="774"/>
      <c r="POI4" s="774"/>
      <c r="POJ4" s="706"/>
      <c r="POK4" s="774"/>
      <c r="POL4" s="774"/>
      <c r="POM4" s="774"/>
      <c r="PON4" s="774"/>
      <c r="POO4" s="706"/>
      <c r="POP4" s="774"/>
      <c r="POQ4" s="774"/>
      <c r="POR4" s="774"/>
      <c r="POS4" s="774"/>
      <c r="POT4" s="706"/>
      <c r="POU4" s="774"/>
      <c r="POV4" s="774"/>
      <c r="POW4" s="774"/>
      <c r="POX4" s="774"/>
      <c r="POY4" s="706"/>
      <c r="POZ4" s="774"/>
      <c r="PPA4" s="774"/>
      <c r="PPB4" s="774"/>
      <c r="PPC4" s="774"/>
      <c r="PPD4" s="706"/>
      <c r="PPE4" s="774"/>
      <c r="PPF4" s="774"/>
      <c r="PPG4" s="774"/>
      <c r="PPH4" s="774"/>
      <c r="PPI4" s="706"/>
      <c r="PPJ4" s="774"/>
      <c r="PPK4" s="774"/>
      <c r="PPL4" s="774"/>
      <c r="PPM4" s="774"/>
      <c r="PPN4" s="706"/>
      <c r="PPO4" s="774"/>
      <c r="PPP4" s="774"/>
      <c r="PPQ4" s="774"/>
      <c r="PPR4" s="774"/>
      <c r="PPS4" s="706"/>
      <c r="PPT4" s="774"/>
      <c r="PPU4" s="774"/>
      <c r="PPV4" s="774"/>
      <c r="PPW4" s="774"/>
      <c r="PPX4" s="706"/>
      <c r="PPY4" s="774"/>
      <c r="PPZ4" s="774"/>
      <c r="PQA4" s="774"/>
      <c r="PQB4" s="774"/>
      <c r="PQC4" s="706"/>
      <c r="PQD4" s="774"/>
      <c r="PQE4" s="774"/>
      <c r="PQF4" s="774"/>
      <c r="PQG4" s="774"/>
      <c r="PQH4" s="706"/>
      <c r="PQI4" s="774"/>
      <c r="PQJ4" s="774"/>
      <c r="PQK4" s="774"/>
      <c r="PQL4" s="774"/>
      <c r="PQM4" s="706"/>
      <c r="PQN4" s="774"/>
      <c r="PQO4" s="774"/>
      <c r="PQP4" s="774"/>
      <c r="PQQ4" s="774"/>
      <c r="PQR4" s="706"/>
      <c r="PQS4" s="774"/>
      <c r="PQT4" s="774"/>
      <c r="PQU4" s="774"/>
      <c r="PQV4" s="774"/>
      <c r="PQW4" s="706"/>
      <c r="PQX4" s="774"/>
      <c r="PQY4" s="774"/>
      <c r="PQZ4" s="774"/>
      <c r="PRA4" s="774"/>
      <c r="PRB4" s="706"/>
      <c r="PRC4" s="774"/>
      <c r="PRD4" s="774"/>
      <c r="PRE4" s="774"/>
      <c r="PRF4" s="774"/>
      <c r="PRG4" s="706"/>
      <c r="PRH4" s="774"/>
      <c r="PRI4" s="774"/>
      <c r="PRJ4" s="774"/>
      <c r="PRK4" s="774"/>
      <c r="PRL4" s="706"/>
      <c r="PRM4" s="774"/>
      <c r="PRN4" s="774"/>
      <c r="PRO4" s="774"/>
      <c r="PRP4" s="774"/>
      <c r="PRQ4" s="706"/>
      <c r="PRR4" s="774"/>
      <c r="PRS4" s="774"/>
      <c r="PRT4" s="774"/>
      <c r="PRU4" s="774"/>
      <c r="PRV4" s="706"/>
      <c r="PRW4" s="774"/>
      <c r="PRX4" s="774"/>
      <c r="PRY4" s="774"/>
      <c r="PRZ4" s="774"/>
      <c r="PSA4" s="706"/>
      <c r="PSB4" s="774"/>
      <c r="PSC4" s="774"/>
      <c r="PSD4" s="774"/>
      <c r="PSE4" s="774"/>
      <c r="PSF4" s="706"/>
      <c r="PSG4" s="774"/>
      <c r="PSH4" s="774"/>
      <c r="PSI4" s="774"/>
      <c r="PSJ4" s="774"/>
      <c r="PSK4" s="706"/>
      <c r="PSL4" s="774"/>
      <c r="PSM4" s="774"/>
      <c r="PSN4" s="774"/>
      <c r="PSO4" s="774"/>
      <c r="PSP4" s="706"/>
      <c r="PSQ4" s="774"/>
      <c r="PSR4" s="774"/>
      <c r="PSS4" s="774"/>
      <c r="PST4" s="774"/>
      <c r="PSU4" s="706"/>
      <c r="PSV4" s="774"/>
      <c r="PSW4" s="774"/>
      <c r="PSX4" s="774"/>
      <c r="PSY4" s="774"/>
      <c r="PSZ4" s="706"/>
      <c r="PTA4" s="774"/>
      <c r="PTB4" s="774"/>
      <c r="PTC4" s="774"/>
      <c r="PTD4" s="774"/>
      <c r="PTE4" s="706"/>
      <c r="PTF4" s="774"/>
      <c r="PTG4" s="774"/>
      <c r="PTH4" s="774"/>
      <c r="PTI4" s="774"/>
      <c r="PTJ4" s="706"/>
      <c r="PTK4" s="774"/>
      <c r="PTL4" s="774"/>
      <c r="PTM4" s="774"/>
      <c r="PTN4" s="774"/>
      <c r="PTO4" s="706"/>
      <c r="PTP4" s="774"/>
      <c r="PTQ4" s="774"/>
      <c r="PTR4" s="774"/>
      <c r="PTS4" s="774"/>
      <c r="PTT4" s="706"/>
      <c r="PTU4" s="774"/>
      <c r="PTV4" s="774"/>
      <c r="PTW4" s="774"/>
      <c r="PTX4" s="774"/>
      <c r="PTY4" s="706"/>
      <c r="PTZ4" s="774"/>
      <c r="PUA4" s="774"/>
      <c r="PUB4" s="774"/>
      <c r="PUC4" s="774"/>
      <c r="PUD4" s="706"/>
      <c r="PUE4" s="774"/>
      <c r="PUF4" s="774"/>
      <c r="PUG4" s="774"/>
      <c r="PUH4" s="774"/>
      <c r="PUI4" s="706"/>
      <c r="PUJ4" s="774"/>
      <c r="PUK4" s="774"/>
      <c r="PUL4" s="774"/>
      <c r="PUM4" s="774"/>
      <c r="PUN4" s="706"/>
      <c r="PUO4" s="774"/>
      <c r="PUP4" s="774"/>
      <c r="PUQ4" s="774"/>
      <c r="PUR4" s="774"/>
      <c r="PUS4" s="706"/>
      <c r="PUT4" s="774"/>
      <c r="PUU4" s="774"/>
      <c r="PUV4" s="774"/>
      <c r="PUW4" s="774"/>
      <c r="PUX4" s="706"/>
      <c r="PUY4" s="774"/>
      <c r="PUZ4" s="774"/>
      <c r="PVA4" s="774"/>
      <c r="PVB4" s="774"/>
      <c r="PVC4" s="706"/>
      <c r="PVD4" s="774"/>
      <c r="PVE4" s="774"/>
      <c r="PVF4" s="774"/>
      <c r="PVG4" s="774"/>
      <c r="PVH4" s="706"/>
      <c r="PVI4" s="774"/>
      <c r="PVJ4" s="774"/>
      <c r="PVK4" s="774"/>
      <c r="PVL4" s="774"/>
      <c r="PVM4" s="706"/>
      <c r="PVN4" s="774"/>
      <c r="PVO4" s="774"/>
      <c r="PVP4" s="774"/>
      <c r="PVQ4" s="774"/>
      <c r="PVR4" s="706"/>
      <c r="PVS4" s="774"/>
      <c r="PVT4" s="774"/>
      <c r="PVU4" s="774"/>
      <c r="PVV4" s="774"/>
      <c r="PVW4" s="706"/>
      <c r="PVX4" s="774"/>
      <c r="PVY4" s="774"/>
      <c r="PVZ4" s="774"/>
      <c r="PWA4" s="774"/>
      <c r="PWB4" s="706"/>
      <c r="PWC4" s="774"/>
      <c r="PWD4" s="774"/>
      <c r="PWE4" s="774"/>
      <c r="PWF4" s="774"/>
      <c r="PWG4" s="706"/>
      <c r="PWH4" s="774"/>
      <c r="PWI4" s="774"/>
      <c r="PWJ4" s="774"/>
      <c r="PWK4" s="774"/>
      <c r="PWL4" s="706"/>
      <c r="PWM4" s="774"/>
      <c r="PWN4" s="774"/>
      <c r="PWO4" s="774"/>
      <c r="PWP4" s="774"/>
      <c r="PWQ4" s="706"/>
      <c r="PWR4" s="774"/>
      <c r="PWS4" s="774"/>
      <c r="PWT4" s="774"/>
      <c r="PWU4" s="774"/>
      <c r="PWV4" s="706"/>
      <c r="PWW4" s="774"/>
      <c r="PWX4" s="774"/>
      <c r="PWY4" s="774"/>
      <c r="PWZ4" s="774"/>
      <c r="PXA4" s="706"/>
      <c r="PXB4" s="774"/>
      <c r="PXC4" s="774"/>
      <c r="PXD4" s="774"/>
      <c r="PXE4" s="774"/>
      <c r="PXF4" s="706"/>
      <c r="PXG4" s="774"/>
      <c r="PXH4" s="774"/>
      <c r="PXI4" s="774"/>
      <c r="PXJ4" s="774"/>
      <c r="PXK4" s="706"/>
      <c r="PXL4" s="774"/>
      <c r="PXM4" s="774"/>
      <c r="PXN4" s="774"/>
      <c r="PXO4" s="774"/>
      <c r="PXP4" s="706"/>
      <c r="PXQ4" s="774"/>
      <c r="PXR4" s="774"/>
      <c r="PXS4" s="774"/>
      <c r="PXT4" s="774"/>
      <c r="PXU4" s="706"/>
      <c r="PXV4" s="774"/>
      <c r="PXW4" s="774"/>
      <c r="PXX4" s="774"/>
      <c r="PXY4" s="774"/>
      <c r="PXZ4" s="706"/>
      <c r="PYA4" s="774"/>
      <c r="PYB4" s="774"/>
      <c r="PYC4" s="774"/>
      <c r="PYD4" s="774"/>
      <c r="PYE4" s="706"/>
      <c r="PYF4" s="774"/>
      <c r="PYG4" s="774"/>
      <c r="PYH4" s="774"/>
      <c r="PYI4" s="774"/>
      <c r="PYJ4" s="706"/>
      <c r="PYK4" s="774"/>
      <c r="PYL4" s="774"/>
      <c r="PYM4" s="774"/>
      <c r="PYN4" s="774"/>
      <c r="PYO4" s="706"/>
      <c r="PYP4" s="774"/>
      <c r="PYQ4" s="774"/>
      <c r="PYR4" s="774"/>
      <c r="PYS4" s="774"/>
      <c r="PYT4" s="706"/>
      <c r="PYU4" s="774"/>
      <c r="PYV4" s="774"/>
      <c r="PYW4" s="774"/>
      <c r="PYX4" s="774"/>
      <c r="PYY4" s="706"/>
      <c r="PYZ4" s="774"/>
      <c r="PZA4" s="774"/>
      <c r="PZB4" s="774"/>
      <c r="PZC4" s="774"/>
      <c r="PZD4" s="706"/>
      <c r="PZE4" s="774"/>
      <c r="PZF4" s="774"/>
      <c r="PZG4" s="774"/>
      <c r="PZH4" s="774"/>
      <c r="PZI4" s="706"/>
      <c r="PZJ4" s="774"/>
      <c r="PZK4" s="774"/>
      <c r="PZL4" s="774"/>
      <c r="PZM4" s="774"/>
      <c r="PZN4" s="706"/>
      <c r="PZO4" s="774"/>
      <c r="PZP4" s="774"/>
      <c r="PZQ4" s="774"/>
      <c r="PZR4" s="774"/>
      <c r="PZS4" s="706"/>
      <c r="PZT4" s="774"/>
      <c r="PZU4" s="774"/>
      <c r="PZV4" s="774"/>
      <c r="PZW4" s="774"/>
      <c r="PZX4" s="706"/>
      <c r="PZY4" s="774"/>
      <c r="PZZ4" s="774"/>
      <c r="QAA4" s="774"/>
      <c r="QAB4" s="774"/>
      <c r="QAC4" s="706"/>
      <c r="QAD4" s="774"/>
      <c r="QAE4" s="774"/>
      <c r="QAF4" s="774"/>
      <c r="QAG4" s="774"/>
      <c r="QAH4" s="706"/>
      <c r="QAI4" s="774"/>
      <c r="QAJ4" s="774"/>
      <c r="QAK4" s="774"/>
      <c r="QAL4" s="774"/>
      <c r="QAM4" s="706"/>
      <c r="QAN4" s="774"/>
      <c r="QAO4" s="774"/>
      <c r="QAP4" s="774"/>
      <c r="QAQ4" s="774"/>
      <c r="QAR4" s="706"/>
      <c r="QAS4" s="774"/>
      <c r="QAT4" s="774"/>
      <c r="QAU4" s="774"/>
      <c r="QAV4" s="774"/>
      <c r="QAW4" s="706"/>
      <c r="QAX4" s="774"/>
      <c r="QAY4" s="774"/>
      <c r="QAZ4" s="774"/>
      <c r="QBA4" s="774"/>
      <c r="QBB4" s="706"/>
      <c r="QBC4" s="774"/>
      <c r="QBD4" s="774"/>
      <c r="QBE4" s="774"/>
      <c r="QBF4" s="774"/>
      <c r="QBG4" s="706"/>
      <c r="QBH4" s="774"/>
      <c r="QBI4" s="774"/>
      <c r="QBJ4" s="774"/>
      <c r="QBK4" s="774"/>
      <c r="QBL4" s="706"/>
      <c r="QBM4" s="774"/>
      <c r="QBN4" s="774"/>
      <c r="QBO4" s="774"/>
      <c r="QBP4" s="774"/>
      <c r="QBQ4" s="706"/>
      <c r="QBR4" s="774"/>
      <c r="QBS4" s="774"/>
      <c r="QBT4" s="774"/>
      <c r="QBU4" s="774"/>
      <c r="QBV4" s="706"/>
      <c r="QBW4" s="774"/>
      <c r="QBX4" s="774"/>
      <c r="QBY4" s="774"/>
      <c r="QBZ4" s="774"/>
      <c r="QCA4" s="706"/>
      <c r="QCB4" s="774"/>
      <c r="QCC4" s="774"/>
      <c r="QCD4" s="774"/>
      <c r="QCE4" s="774"/>
      <c r="QCF4" s="706"/>
      <c r="QCG4" s="774"/>
      <c r="QCH4" s="774"/>
      <c r="QCI4" s="774"/>
      <c r="QCJ4" s="774"/>
      <c r="QCK4" s="706"/>
      <c r="QCL4" s="774"/>
      <c r="QCM4" s="774"/>
      <c r="QCN4" s="774"/>
      <c r="QCO4" s="774"/>
      <c r="QCP4" s="706"/>
      <c r="QCQ4" s="774"/>
      <c r="QCR4" s="774"/>
      <c r="QCS4" s="774"/>
      <c r="QCT4" s="774"/>
      <c r="QCU4" s="706"/>
      <c r="QCV4" s="774"/>
      <c r="QCW4" s="774"/>
      <c r="QCX4" s="774"/>
      <c r="QCY4" s="774"/>
      <c r="QCZ4" s="706"/>
      <c r="QDA4" s="774"/>
      <c r="QDB4" s="774"/>
      <c r="QDC4" s="774"/>
      <c r="QDD4" s="774"/>
      <c r="QDE4" s="706"/>
      <c r="QDF4" s="774"/>
      <c r="QDG4" s="774"/>
      <c r="QDH4" s="774"/>
      <c r="QDI4" s="774"/>
      <c r="QDJ4" s="706"/>
      <c r="QDK4" s="774"/>
      <c r="QDL4" s="774"/>
      <c r="QDM4" s="774"/>
      <c r="QDN4" s="774"/>
      <c r="QDO4" s="706"/>
      <c r="QDP4" s="774"/>
      <c r="QDQ4" s="774"/>
      <c r="QDR4" s="774"/>
      <c r="QDS4" s="774"/>
      <c r="QDT4" s="706"/>
      <c r="QDU4" s="774"/>
      <c r="QDV4" s="774"/>
      <c r="QDW4" s="774"/>
      <c r="QDX4" s="774"/>
      <c r="QDY4" s="706"/>
      <c r="QDZ4" s="774"/>
      <c r="QEA4" s="774"/>
      <c r="QEB4" s="774"/>
      <c r="QEC4" s="774"/>
      <c r="QED4" s="706"/>
      <c r="QEE4" s="774"/>
      <c r="QEF4" s="774"/>
      <c r="QEG4" s="774"/>
      <c r="QEH4" s="774"/>
      <c r="QEI4" s="706"/>
      <c r="QEJ4" s="774"/>
      <c r="QEK4" s="774"/>
      <c r="QEL4" s="774"/>
      <c r="QEM4" s="774"/>
      <c r="QEN4" s="706"/>
      <c r="QEO4" s="774"/>
      <c r="QEP4" s="774"/>
      <c r="QEQ4" s="774"/>
      <c r="QER4" s="774"/>
      <c r="QES4" s="706"/>
      <c r="QET4" s="774"/>
      <c r="QEU4" s="774"/>
      <c r="QEV4" s="774"/>
      <c r="QEW4" s="774"/>
      <c r="QEX4" s="706"/>
      <c r="QEY4" s="774"/>
      <c r="QEZ4" s="774"/>
      <c r="QFA4" s="774"/>
      <c r="QFB4" s="774"/>
      <c r="QFC4" s="706"/>
      <c r="QFD4" s="774"/>
      <c r="QFE4" s="774"/>
      <c r="QFF4" s="774"/>
      <c r="QFG4" s="774"/>
      <c r="QFH4" s="706"/>
      <c r="QFI4" s="774"/>
      <c r="QFJ4" s="774"/>
      <c r="QFK4" s="774"/>
      <c r="QFL4" s="774"/>
      <c r="QFM4" s="706"/>
      <c r="QFN4" s="774"/>
      <c r="QFO4" s="774"/>
      <c r="QFP4" s="774"/>
      <c r="QFQ4" s="774"/>
      <c r="QFR4" s="706"/>
      <c r="QFS4" s="774"/>
      <c r="QFT4" s="774"/>
      <c r="QFU4" s="774"/>
      <c r="QFV4" s="774"/>
      <c r="QFW4" s="706"/>
      <c r="QFX4" s="774"/>
      <c r="QFY4" s="774"/>
      <c r="QFZ4" s="774"/>
      <c r="QGA4" s="774"/>
      <c r="QGB4" s="706"/>
      <c r="QGC4" s="774"/>
      <c r="QGD4" s="774"/>
      <c r="QGE4" s="774"/>
      <c r="QGF4" s="774"/>
      <c r="QGG4" s="706"/>
      <c r="QGH4" s="774"/>
      <c r="QGI4" s="774"/>
      <c r="QGJ4" s="774"/>
      <c r="QGK4" s="774"/>
      <c r="QGL4" s="706"/>
      <c r="QGM4" s="774"/>
      <c r="QGN4" s="774"/>
      <c r="QGO4" s="774"/>
      <c r="QGP4" s="774"/>
      <c r="QGQ4" s="706"/>
      <c r="QGR4" s="774"/>
      <c r="QGS4" s="774"/>
      <c r="QGT4" s="774"/>
      <c r="QGU4" s="774"/>
      <c r="QGV4" s="706"/>
      <c r="QGW4" s="774"/>
      <c r="QGX4" s="774"/>
      <c r="QGY4" s="774"/>
      <c r="QGZ4" s="774"/>
      <c r="QHA4" s="706"/>
      <c r="QHB4" s="774"/>
      <c r="QHC4" s="774"/>
      <c r="QHD4" s="774"/>
      <c r="QHE4" s="774"/>
      <c r="QHF4" s="706"/>
      <c r="QHG4" s="774"/>
      <c r="QHH4" s="774"/>
      <c r="QHI4" s="774"/>
      <c r="QHJ4" s="774"/>
      <c r="QHK4" s="706"/>
      <c r="QHL4" s="774"/>
      <c r="QHM4" s="774"/>
      <c r="QHN4" s="774"/>
      <c r="QHO4" s="774"/>
      <c r="QHP4" s="706"/>
      <c r="QHQ4" s="774"/>
      <c r="QHR4" s="774"/>
      <c r="QHS4" s="774"/>
      <c r="QHT4" s="774"/>
      <c r="QHU4" s="706"/>
      <c r="QHV4" s="774"/>
      <c r="QHW4" s="774"/>
      <c r="QHX4" s="774"/>
      <c r="QHY4" s="774"/>
      <c r="QHZ4" s="706"/>
      <c r="QIA4" s="774"/>
      <c r="QIB4" s="774"/>
      <c r="QIC4" s="774"/>
      <c r="QID4" s="774"/>
      <c r="QIE4" s="706"/>
      <c r="QIF4" s="774"/>
      <c r="QIG4" s="774"/>
      <c r="QIH4" s="774"/>
      <c r="QII4" s="774"/>
      <c r="QIJ4" s="706"/>
      <c r="QIK4" s="774"/>
      <c r="QIL4" s="774"/>
      <c r="QIM4" s="774"/>
      <c r="QIN4" s="774"/>
      <c r="QIO4" s="706"/>
      <c r="QIP4" s="774"/>
      <c r="QIQ4" s="774"/>
      <c r="QIR4" s="774"/>
      <c r="QIS4" s="774"/>
      <c r="QIT4" s="706"/>
      <c r="QIU4" s="774"/>
      <c r="QIV4" s="774"/>
      <c r="QIW4" s="774"/>
      <c r="QIX4" s="774"/>
      <c r="QIY4" s="706"/>
      <c r="QIZ4" s="774"/>
      <c r="QJA4" s="774"/>
      <c r="QJB4" s="774"/>
      <c r="QJC4" s="774"/>
      <c r="QJD4" s="706"/>
      <c r="QJE4" s="774"/>
      <c r="QJF4" s="774"/>
      <c r="QJG4" s="774"/>
      <c r="QJH4" s="774"/>
      <c r="QJI4" s="706"/>
      <c r="QJJ4" s="774"/>
      <c r="QJK4" s="774"/>
      <c r="QJL4" s="774"/>
      <c r="QJM4" s="774"/>
      <c r="QJN4" s="706"/>
      <c r="QJO4" s="774"/>
      <c r="QJP4" s="774"/>
      <c r="QJQ4" s="774"/>
      <c r="QJR4" s="774"/>
      <c r="QJS4" s="706"/>
      <c r="QJT4" s="774"/>
      <c r="QJU4" s="774"/>
      <c r="QJV4" s="774"/>
      <c r="QJW4" s="774"/>
      <c r="QJX4" s="706"/>
      <c r="QJY4" s="774"/>
      <c r="QJZ4" s="774"/>
      <c r="QKA4" s="774"/>
      <c r="QKB4" s="774"/>
      <c r="QKC4" s="706"/>
      <c r="QKD4" s="774"/>
      <c r="QKE4" s="774"/>
      <c r="QKF4" s="774"/>
      <c r="QKG4" s="774"/>
      <c r="QKH4" s="706"/>
      <c r="QKI4" s="774"/>
      <c r="QKJ4" s="774"/>
      <c r="QKK4" s="774"/>
      <c r="QKL4" s="774"/>
      <c r="QKM4" s="706"/>
      <c r="QKN4" s="774"/>
      <c r="QKO4" s="774"/>
      <c r="QKP4" s="774"/>
      <c r="QKQ4" s="774"/>
      <c r="QKR4" s="706"/>
      <c r="QKS4" s="774"/>
      <c r="QKT4" s="774"/>
      <c r="QKU4" s="774"/>
      <c r="QKV4" s="774"/>
      <c r="QKW4" s="706"/>
      <c r="QKX4" s="774"/>
      <c r="QKY4" s="774"/>
      <c r="QKZ4" s="774"/>
      <c r="QLA4" s="774"/>
      <c r="QLB4" s="706"/>
      <c r="QLC4" s="774"/>
      <c r="QLD4" s="774"/>
      <c r="QLE4" s="774"/>
      <c r="QLF4" s="774"/>
      <c r="QLG4" s="706"/>
      <c r="QLH4" s="774"/>
      <c r="QLI4" s="774"/>
      <c r="QLJ4" s="774"/>
      <c r="QLK4" s="774"/>
      <c r="QLL4" s="706"/>
      <c r="QLM4" s="774"/>
      <c r="QLN4" s="774"/>
      <c r="QLO4" s="774"/>
      <c r="QLP4" s="774"/>
      <c r="QLQ4" s="706"/>
      <c r="QLR4" s="774"/>
      <c r="QLS4" s="774"/>
      <c r="QLT4" s="774"/>
      <c r="QLU4" s="774"/>
      <c r="QLV4" s="706"/>
      <c r="QLW4" s="774"/>
      <c r="QLX4" s="774"/>
      <c r="QLY4" s="774"/>
      <c r="QLZ4" s="774"/>
      <c r="QMA4" s="706"/>
      <c r="QMB4" s="774"/>
      <c r="QMC4" s="774"/>
      <c r="QMD4" s="774"/>
      <c r="QME4" s="774"/>
      <c r="QMF4" s="706"/>
      <c r="QMG4" s="774"/>
      <c r="QMH4" s="774"/>
      <c r="QMI4" s="774"/>
      <c r="QMJ4" s="774"/>
      <c r="QMK4" s="706"/>
      <c r="QML4" s="774"/>
      <c r="QMM4" s="774"/>
      <c r="QMN4" s="774"/>
      <c r="QMO4" s="774"/>
      <c r="QMP4" s="706"/>
      <c r="QMQ4" s="774"/>
      <c r="QMR4" s="774"/>
      <c r="QMS4" s="774"/>
      <c r="QMT4" s="774"/>
      <c r="QMU4" s="706"/>
      <c r="QMV4" s="774"/>
      <c r="QMW4" s="774"/>
      <c r="QMX4" s="774"/>
      <c r="QMY4" s="774"/>
      <c r="QMZ4" s="706"/>
      <c r="QNA4" s="774"/>
      <c r="QNB4" s="774"/>
      <c r="QNC4" s="774"/>
      <c r="QND4" s="774"/>
      <c r="QNE4" s="706"/>
      <c r="QNF4" s="774"/>
      <c r="QNG4" s="774"/>
      <c r="QNH4" s="774"/>
      <c r="QNI4" s="774"/>
      <c r="QNJ4" s="706"/>
      <c r="QNK4" s="774"/>
      <c r="QNL4" s="774"/>
      <c r="QNM4" s="774"/>
      <c r="QNN4" s="774"/>
      <c r="QNO4" s="706"/>
      <c r="QNP4" s="774"/>
      <c r="QNQ4" s="774"/>
      <c r="QNR4" s="774"/>
      <c r="QNS4" s="774"/>
      <c r="QNT4" s="706"/>
      <c r="QNU4" s="774"/>
      <c r="QNV4" s="774"/>
      <c r="QNW4" s="774"/>
      <c r="QNX4" s="774"/>
      <c r="QNY4" s="706"/>
      <c r="QNZ4" s="774"/>
      <c r="QOA4" s="774"/>
      <c r="QOB4" s="774"/>
      <c r="QOC4" s="774"/>
      <c r="QOD4" s="706"/>
      <c r="QOE4" s="774"/>
      <c r="QOF4" s="774"/>
      <c r="QOG4" s="774"/>
      <c r="QOH4" s="774"/>
      <c r="QOI4" s="706"/>
      <c r="QOJ4" s="774"/>
      <c r="QOK4" s="774"/>
      <c r="QOL4" s="774"/>
      <c r="QOM4" s="774"/>
      <c r="QON4" s="706"/>
      <c r="QOO4" s="774"/>
      <c r="QOP4" s="774"/>
      <c r="QOQ4" s="774"/>
      <c r="QOR4" s="774"/>
      <c r="QOS4" s="706"/>
      <c r="QOT4" s="774"/>
      <c r="QOU4" s="774"/>
      <c r="QOV4" s="774"/>
      <c r="QOW4" s="774"/>
      <c r="QOX4" s="706"/>
      <c r="QOY4" s="774"/>
      <c r="QOZ4" s="774"/>
      <c r="QPA4" s="774"/>
      <c r="QPB4" s="774"/>
      <c r="QPC4" s="706"/>
      <c r="QPD4" s="774"/>
      <c r="QPE4" s="774"/>
      <c r="QPF4" s="774"/>
      <c r="QPG4" s="774"/>
      <c r="QPH4" s="706"/>
      <c r="QPI4" s="774"/>
      <c r="QPJ4" s="774"/>
      <c r="QPK4" s="774"/>
      <c r="QPL4" s="774"/>
      <c r="QPM4" s="706"/>
      <c r="QPN4" s="774"/>
      <c r="QPO4" s="774"/>
      <c r="QPP4" s="774"/>
      <c r="QPQ4" s="774"/>
      <c r="QPR4" s="706"/>
      <c r="QPS4" s="774"/>
      <c r="QPT4" s="774"/>
      <c r="QPU4" s="774"/>
      <c r="QPV4" s="774"/>
      <c r="QPW4" s="706"/>
      <c r="QPX4" s="774"/>
      <c r="QPY4" s="774"/>
      <c r="QPZ4" s="774"/>
      <c r="QQA4" s="774"/>
      <c r="QQB4" s="706"/>
      <c r="QQC4" s="774"/>
      <c r="QQD4" s="774"/>
      <c r="QQE4" s="774"/>
      <c r="QQF4" s="774"/>
      <c r="QQG4" s="706"/>
      <c r="QQH4" s="774"/>
      <c r="QQI4" s="774"/>
      <c r="QQJ4" s="774"/>
      <c r="QQK4" s="774"/>
      <c r="QQL4" s="706"/>
      <c r="QQM4" s="774"/>
      <c r="QQN4" s="774"/>
      <c r="QQO4" s="774"/>
      <c r="QQP4" s="774"/>
      <c r="QQQ4" s="706"/>
      <c r="QQR4" s="774"/>
      <c r="QQS4" s="774"/>
      <c r="QQT4" s="774"/>
      <c r="QQU4" s="774"/>
      <c r="QQV4" s="706"/>
      <c r="QQW4" s="774"/>
      <c r="QQX4" s="774"/>
      <c r="QQY4" s="774"/>
      <c r="QQZ4" s="774"/>
      <c r="QRA4" s="706"/>
      <c r="QRB4" s="774"/>
      <c r="QRC4" s="774"/>
      <c r="QRD4" s="774"/>
      <c r="QRE4" s="774"/>
      <c r="QRF4" s="706"/>
      <c r="QRG4" s="774"/>
      <c r="QRH4" s="774"/>
      <c r="QRI4" s="774"/>
      <c r="QRJ4" s="774"/>
      <c r="QRK4" s="706"/>
      <c r="QRL4" s="774"/>
      <c r="QRM4" s="774"/>
      <c r="QRN4" s="774"/>
      <c r="QRO4" s="774"/>
      <c r="QRP4" s="706"/>
      <c r="QRQ4" s="774"/>
      <c r="QRR4" s="774"/>
      <c r="QRS4" s="774"/>
      <c r="QRT4" s="774"/>
      <c r="QRU4" s="706"/>
      <c r="QRV4" s="774"/>
      <c r="QRW4" s="774"/>
      <c r="QRX4" s="774"/>
      <c r="QRY4" s="774"/>
      <c r="QRZ4" s="706"/>
      <c r="QSA4" s="774"/>
      <c r="QSB4" s="774"/>
      <c r="QSC4" s="774"/>
      <c r="QSD4" s="774"/>
      <c r="QSE4" s="706"/>
      <c r="QSF4" s="774"/>
      <c r="QSG4" s="774"/>
      <c r="QSH4" s="774"/>
      <c r="QSI4" s="774"/>
      <c r="QSJ4" s="706"/>
      <c r="QSK4" s="774"/>
      <c r="QSL4" s="774"/>
      <c r="QSM4" s="774"/>
      <c r="QSN4" s="774"/>
      <c r="QSO4" s="706"/>
      <c r="QSP4" s="774"/>
      <c r="QSQ4" s="774"/>
      <c r="QSR4" s="774"/>
      <c r="QSS4" s="774"/>
      <c r="QST4" s="706"/>
      <c r="QSU4" s="774"/>
      <c r="QSV4" s="774"/>
      <c r="QSW4" s="774"/>
      <c r="QSX4" s="774"/>
      <c r="QSY4" s="706"/>
      <c r="QSZ4" s="774"/>
      <c r="QTA4" s="774"/>
      <c r="QTB4" s="774"/>
      <c r="QTC4" s="774"/>
      <c r="QTD4" s="706"/>
      <c r="QTE4" s="774"/>
      <c r="QTF4" s="774"/>
      <c r="QTG4" s="774"/>
      <c r="QTH4" s="774"/>
      <c r="QTI4" s="706"/>
      <c r="QTJ4" s="774"/>
      <c r="QTK4" s="774"/>
      <c r="QTL4" s="774"/>
      <c r="QTM4" s="774"/>
      <c r="QTN4" s="706"/>
      <c r="QTO4" s="774"/>
      <c r="QTP4" s="774"/>
      <c r="QTQ4" s="774"/>
      <c r="QTR4" s="774"/>
      <c r="QTS4" s="706"/>
      <c r="QTT4" s="774"/>
      <c r="QTU4" s="774"/>
      <c r="QTV4" s="774"/>
      <c r="QTW4" s="774"/>
      <c r="QTX4" s="706"/>
      <c r="QTY4" s="774"/>
      <c r="QTZ4" s="774"/>
      <c r="QUA4" s="774"/>
      <c r="QUB4" s="774"/>
      <c r="QUC4" s="706"/>
      <c r="QUD4" s="774"/>
      <c r="QUE4" s="774"/>
      <c r="QUF4" s="774"/>
      <c r="QUG4" s="774"/>
      <c r="QUH4" s="706"/>
      <c r="QUI4" s="774"/>
      <c r="QUJ4" s="774"/>
      <c r="QUK4" s="774"/>
      <c r="QUL4" s="774"/>
      <c r="QUM4" s="706"/>
      <c r="QUN4" s="774"/>
      <c r="QUO4" s="774"/>
      <c r="QUP4" s="774"/>
      <c r="QUQ4" s="774"/>
      <c r="QUR4" s="706"/>
      <c r="QUS4" s="774"/>
      <c r="QUT4" s="774"/>
      <c r="QUU4" s="774"/>
      <c r="QUV4" s="774"/>
      <c r="QUW4" s="706"/>
      <c r="QUX4" s="774"/>
      <c r="QUY4" s="774"/>
      <c r="QUZ4" s="774"/>
      <c r="QVA4" s="774"/>
      <c r="QVB4" s="706"/>
      <c r="QVC4" s="774"/>
      <c r="QVD4" s="774"/>
      <c r="QVE4" s="774"/>
      <c r="QVF4" s="774"/>
      <c r="QVG4" s="706"/>
      <c r="QVH4" s="774"/>
      <c r="QVI4" s="774"/>
      <c r="QVJ4" s="774"/>
      <c r="QVK4" s="774"/>
      <c r="QVL4" s="706"/>
      <c r="QVM4" s="774"/>
      <c r="QVN4" s="774"/>
      <c r="QVO4" s="774"/>
      <c r="QVP4" s="774"/>
      <c r="QVQ4" s="706"/>
      <c r="QVR4" s="774"/>
      <c r="QVS4" s="774"/>
      <c r="QVT4" s="774"/>
      <c r="QVU4" s="774"/>
      <c r="QVV4" s="706"/>
      <c r="QVW4" s="774"/>
      <c r="QVX4" s="774"/>
      <c r="QVY4" s="774"/>
      <c r="QVZ4" s="774"/>
      <c r="QWA4" s="706"/>
      <c r="QWB4" s="774"/>
      <c r="QWC4" s="774"/>
      <c r="QWD4" s="774"/>
      <c r="QWE4" s="774"/>
      <c r="QWF4" s="706"/>
      <c r="QWG4" s="774"/>
      <c r="QWH4" s="774"/>
      <c r="QWI4" s="774"/>
      <c r="QWJ4" s="774"/>
      <c r="QWK4" s="706"/>
      <c r="QWL4" s="774"/>
      <c r="QWM4" s="774"/>
      <c r="QWN4" s="774"/>
      <c r="QWO4" s="774"/>
      <c r="QWP4" s="706"/>
      <c r="QWQ4" s="774"/>
      <c r="QWR4" s="774"/>
      <c r="QWS4" s="774"/>
      <c r="QWT4" s="774"/>
      <c r="QWU4" s="706"/>
      <c r="QWV4" s="774"/>
      <c r="QWW4" s="774"/>
      <c r="QWX4" s="774"/>
      <c r="QWY4" s="774"/>
      <c r="QWZ4" s="706"/>
      <c r="QXA4" s="774"/>
      <c r="QXB4" s="774"/>
      <c r="QXC4" s="774"/>
      <c r="QXD4" s="774"/>
      <c r="QXE4" s="706"/>
      <c r="QXF4" s="774"/>
      <c r="QXG4" s="774"/>
      <c r="QXH4" s="774"/>
      <c r="QXI4" s="774"/>
      <c r="QXJ4" s="706"/>
      <c r="QXK4" s="774"/>
      <c r="QXL4" s="774"/>
      <c r="QXM4" s="774"/>
      <c r="QXN4" s="774"/>
      <c r="QXO4" s="706"/>
      <c r="QXP4" s="774"/>
      <c r="QXQ4" s="774"/>
      <c r="QXR4" s="774"/>
      <c r="QXS4" s="774"/>
      <c r="QXT4" s="706"/>
      <c r="QXU4" s="774"/>
      <c r="QXV4" s="774"/>
      <c r="QXW4" s="774"/>
      <c r="QXX4" s="774"/>
      <c r="QXY4" s="706"/>
      <c r="QXZ4" s="774"/>
      <c r="QYA4" s="774"/>
      <c r="QYB4" s="774"/>
      <c r="QYC4" s="774"/>
      <c r="QYD4" s="706"/>
      <c r="QYE4" s="774"/>
      <c r="QYF4" s="774"/>
      <c r="QYG4" s="774"/>
      <c r="QYH4" s="774"/>
      <c r="QYI4" s="706"/>
      <c r="QYJ4" s="774"/>
      <c r="QYK4" s="774"/>
      <c r="QYL4" s="774"/>
      <c r="QYM4" s="774"/>
      <c r="QYN4" s="706"/>
      <c r="QYO4" s="774"/>
      <c r="QYP4" s="774"/>
      <c r="QYQ4" s="774"/>
      <c r="QYR4" s="774"/>
      <c r="QYS4" s="706"/>
      <c r="QYT4" s="774"/>
      <c r="QYU4" s="774"/>
      <c r="QYV4" s="774"/>
      <c r="QYW4" s="774"/>
      <c r="QYX4" s="706"/>
      <c r="QYY4" s="774"/>
      <c r="QYZ4" s="774"/>
      <c r="QZA4" s="774"/>
      <c r="QZB4" s="774"/>
      <c r="QZC4" s="706"/>
      <c r="QZD4" s="774"/>
      <c r="QZE4" s="774"/>
      <c r="QZF4" s="774"/>
      <c r="QZG4" s="774"/>
      <c r="QZH4" s="706"/>
      <c r="QZI4" s="774"/>
      <c r="QZJ4" s="774"/>
      <c r="QZK4" s="774"/>
      <c r="QZL4" s="774"/>
      <c r="QZM4" s="706"/>
      <c r="QZN4" s="774"/>
      <c r="QZO4" s="774"/>
      <c r="QZP4" s="774"/>
      <c r="QZQ4" s="774"/>
      <c r="QZR4" s="706"/>
      <c r="QZS4" s="774"/>
      <c r="QZT4" s="774"/>
      <c r="QZU4" s="774"/>
      <c r="QZV4" s="774"/>
      <c r="QZW4" s="706"/>
      <c r="QZX4" s="774"/>
      <c r="QZY4" s="774"/>
      <c r="QZZ4" s="774"/>
      <c r="RAA4" s="774"/>
      <c r="RAB4" s="706"/>
      <c r="RAC4" s="774"/>
      <c r="RAD4" s="774"/>
      <c r="RAE4" s="774"/>
      <c r="RAF4" s="774"/>
      <c r="RAG4" s="706"/>
      <c r="RAH4" s="774"/>
      <c r="RAI4" s="774"/>
      <c r="RAJ4" s="774"/>
      <c r="RAK4" s="774"/>
      <c r="RAL4" s="706"/>
      <c r="RAM4" s="774"/>
      <c r="RAN4" s="774"/>
      <c r="RAO4" s="774"/>
      <c r="RAP4" s="774"/>
      <c r="RAQ4" s="706"/>
      <c r="RAR4" s="774"/>
      <c r="RAS4" s="774"/>
      <c r="RAT4" s="774"/>
      <c r="RAU4" s="774"/>
      <c r="RAV4" s="706"/>
      <c r="RAW4" s="774"/>
      <c r="RAX4" s="774"/>
      <c r="RAY4" s="774"/>
      <c r="RAZ4" s="774"/>
      <c r="RBA4" s="706"/>
      <c r="RBB4" s="774"/>
      <c r="RBC4" s="774"/>
      <c r="RBD4" s="774"/>
      <c r="RBE4" s="774"/>
      <c r="RBF4" s="706"/>
      <c r="RBG4" s="774"/>
      <c r="RBH4" s="774"/>
      <c r="RBI4" s="774"/>
      <c r="RBJ4" s="774"/>
      <c r="RBK4" s="706"/>
      <c r="RBL4" s="774"/>
      <c r="RBM4" s="774"/>
      <c r="RBN4" s="774"/>
      <c r="RBO4" s="774"/>
      <c r="RBP4" s="706"/>
      <c r="RBQ4" s="774"/>
      <c r="RBR4" s="774"/>
      <c r="RBS4" s="774"/>
      <c r="RBT4" s="774"/>
      <c r="RBU4" s="706"/>
      <c r="RBV4" s="774"/>
      <c r="RBW4" s="774"/>
      <c r="RBX4" s="774"/>
      <c r="RBY4" s="774"/>
      <c r="RBZ4" s="706"/>
      <c r="RCA4" s="774"/>
      <c r="RCB4" s="774"/>
      <c r="RCC4" s="774"/>
      <c r="RCD4" s="774"/>
      <c r="RCE4" s="706"/>
      <c r="RCF4" s="774"/>
      <c r="RCG4" s="774"/>
      <c r="RCH4" s="774"/>
      <c r="RCI4" s="774"/>
      <c r="RCJ4" s="706"/>
      <c r="RCK4" s="774"/>
      <c r="RCL4" s="774"/>
      <c r="RCM4" s="774"/>
      <c r="RCN4" s="774"/>
      <c r="RCO4" s="706"/>
      <c r="RCP4" s="774"/>
      <c r="RCQ4" s="774"/>
      <c r="RCR4" s="774"/>
      <c r="RCS4" s="774"/>
      <c r="RCT4" s="706"/>
      <c r="RCU4" s="774"/>
      <c r="RCV4" s="774"/>
      <c r="RCW4" s="774"/>
      <c r="RCX4" s="774"/>
      <c r="RCY4" s="706"/>
      <c r="RCZ4" s="774"/>
      <c r="RDA4" s="774"/>
      <c r="RDB4" s="774"/>
      <c r="RDC4" s="774"/>
      <c r="RDD4" s="706"/>
      <c r="RDE4" s="774"/>
      <c r="RDF4" s="774"/>
      <c r="RDG4" s="774"/>
      <c r="RDH4" s="774"/>
      <c r="RDI4" s="706"/>
      <c r="RDJ4" s="774"/>
      <c r="RDK4" s="774"/>
      <c r="RDL4" s="774"/>
      <c r="RDM4" s="774"/>
      <c r="RDN4" s="706"/>
      <c r="RDO4" s="774"/>
      <c r="RDP4" s="774"/>
      <c r="RDQ4" s="774"/>
      <c r="RDR4" s="774"/>
      <c r="RDS4" s="706"/>
      <c r="RDT4" s="774"/>
      <c r="RDU4" s="774"/>
      <c r="RDV4" s="774"/>
      <c r="RDW4" s="774"/>
      <c r="RDX4" s="706"/>
      <c r="RDY4" s="774"/>
      <c r="RDZ4" s="774"/>
      <c r="REA4" s="774"/>
      <c r="REB4" s="774"/>
      <c r="REC4" s="706"/>
      <c r="RED4" s="774"/>
      <c r="REE4" s="774"/>
      <c r="REF4" s="774"/>
      <c r="REG4" s="774"/>
      <c r="REH4" s="706"/>
      <c r="REI4" s="774"/>
      <c r="REJ4" s="774"/>
      <c r="REK4" s="774"/>
      <c r="REL4" s="774"/>
      <c r="REM4" s="706"/>
      <c r="REN4" s="774"/>
      <c r="REO4" s="774"/>
      <c r="REP4" s="774"/>
      <c r="REQ4" s="774"/>
      <c r="RER4" s="706"/>
      <c r="RES4" s="774"/>
      <c r="RET4" s="774"/>
      <c r="REU4" s="774"/>
      <c r="REV4" s="774"/>
      <c r="REW4" s="706"/>
      <c r="REX4" s="774"/>
      <c r="REY4" s="774"/>
      <c r="REZ4" s="774"/>
      <c r="RFA4" s="774"/>
      <c r="RFB4" s="706"/>
      <c r="RFC4" s="774"/>
      <c r="RFD4" s="774"/>
      <c r="RFE4" s="774"/>
      <c r="RFF4" s="774"/>
      <c r="RFG4" s="706"/>
      <c r="RFH4" s="774"/>
      <c r="RFI4" s="774"/>
      <c r="RFJ4" s="774"/>
      <c r="RFK4" s="774"/>
      <c r="RFL4" s="706"/>
      <c r="RFM4" s="774"/>
      <c r="RFN4" s="774"/>
      <c r="RFO4" s="774"/>
      <c r="RFP4" s="774"/>
      <c r="RFQ4" s="706"/>
      <c r="RFR4" s="774"/>
      <c r="RFS4" s="774"/>
      <c r="RFT4" s="774"/>
      <c r="RFU4" s="774"/>
      <c r="RFV4" s="706"/>
      <c r="RFW4" s="774"/>
      <c r="RFX4" s="774"/>
      <c r="RFY4" s="774"/>
      <c r="RFZ4" s="774"/>
      <c r="RGA4" s="706"/>
      <c r="RGB4" s="774"/>
      <c r="RGC4" s="774"/>
      <c r="RGD4" s="774"/>
      <c r="RGE4" s="774"/>
      <c r="RGF4" s="706"/>
      <c r="RGG4" s="774"/>
      <c r="RGH4" s="774"/>
      <c r="RGI4" s="774"/>
      <c r="RGJ4" s="774"/>
      <c r="RGK4" s="706"/>
      <c r="RGL4" s="774"/>
      <c r="RGM4" s="774"/>
      <c r="RGN4" s="774"/>
      <c r="RGO4" s="774"/>
      <c r="RGP4" s="706"/>
      <c r="RGQ4" s="774"/>
      <c r="RGR4" s="774"/>
      <c r="RGS4" s="774"/>
      <c r="RGT4" s="774"/>
      <c r="RGU4" s="706"/>
      <c r="RGV4" s="774"/>
      <c r="RGW4" s="774"/>
      <c r="RGX4" s="774"/>
      <c r="RGY4" s="774"/>
      <c r="RGZ4" s="706"/>
      <c r="RHA4" s="774"/>
      <c r="RHB4" s="774"/>
      <c r="RHC4" s="774"/>
      <c r="RHD4" s="774"/>
      <c r="RHE4" s="706"/>
      <c r="RHF4" s="774"/>
      <c r="RHG4" s="774"/>
      <c r="RHH4" s="774"/>
      <c r="RHI4" s="774"/>
      <c r="RHJ4" s="706"/>
      <c r="RHK4" s="774"/>
      <c r="RHL4" s="774"/>
      <c r="RHM4" s="774"/>
      <c r="RHN4" s="774"/>
      <c r="RHO4" s="706"/>
      <c r="RHP4" s="774"/>
      <c r="RHQ4" s="774"/>
      <c r="RHR4" s="774"/>
      <c r="RHS4" s="774"/>
      <c r="RHT4" s="706"/>
      <c r="RHU4" s="774"/>
      <c r="RHV4" s="774"/>
      <c r="RHW4" s="774"/>
      <c r="RHX4" s="774"/>
      <c r="RHY4" s="706"/>
      <c r="RHZ4" s="774"/>
      <c r="RIA4" s="774"/>
      <c r="RIB4" s="774"/>
      <c r="RIC4" s="774"/>
      <c r="RID4" s="706"/>
      <c r="RIE4" s="774"/>
      <c r="RIF4" s="774"/>
      <c r="RIG4" s="774"/>
      <c r="RIH4" s="774"/>
      <c r="RII4" s="706"/>
      <c r="RIJ4" s="774"/>
      <c r="RIK4" s="774"/>
      <c r="RIL4" s="774"/>
      <c r="RIM4" s="774"/>
      <c r="RIN4" s="706"/>
      <c r="RIO4" s="774"/>
      <c r="RIP4" s="774"/>
      <c r="RIQ4" s="774"/>
      <c r="RIR4" s="774"/>
      <c r="RIS4" s="706"/>
      <c r="RIT4" s="774"/>
      <c r="RIU4" s="774"/>
      <c r="RIV4" s="774"/>
      <c r="RIW4" s="774"/>
      <c r="RIX4" s="706"/>
      <c r="RIY4" s="774"/>
      <c r="RIZ4" s="774"/>
      <c r="RJA4" s="774"/>
      <c r="RJB4" s="774"/>
      <c r="RJC4" s="706"/>
      <c r="RJD4" s="774"/>
      <c r="RJE4" s="774"/>
      <c r="RJF4" s="774"/>
      <c r="RJG4" s="774"/>
      <c r="RJH4" s="706"/>
      <c r="RJI4" s="774"/>
      <c r="RJJ4" s="774"/>
      <c r="RJK4" s="774"/>
      <c r="RJL4" s="774"/>
      <c r="RJM4" s="706"/>
      <c r="RJN4" s="774"/>
      <c r="RJO4" s="774"/>
      <c r="RJP4" s="774"/>
      <c r="RJQ4" s="774"/>
      <c r="RJR4" s="706"/>
      <c r="RJS4" s="774"/>
      <c r="RJT4" s="774"/>
      <c r="RJU4" s="774"/>
      <c r="RJV4" s="774"/>
      <c r="RJW4" s="706"/>
      <c r="RJX4" s="774"/>
      <c r="RJY4" s="774"/>
      <c r="RJZ4" s="774"/>
      <c r="RKA4" s="774"/>
      <c r="RKB4" s="706"/>
      <c r="RKC4" s="774"/>
      <c r="RKD4" s="774"/>
      <c r="RKE4" s="774"/>
      <c r="RKF4" s="774"/>
      <c r="RKG4" s="706"/>
      <c r="RKH4" s="774"/>
      <c r="RKI4" s="774"/>
      <c r="RKJ4" s="774"/>
      <c r="RKK4" s="774"/>
      <c r="RKL4" s="706"/>
      <c r="RKM4" s="774"/>
      <c r="RKN4" s="774"/>
      <c r="RKO4" s="774"/>
      <c r="RKP4" s="774"/>
      <c r="RKQ4" s="706"/>
      <c r="RKR4" s="774"/>
      <c r="RKS4" s="774"/>
      <c r="RKT4" s="774"/>
      <c r="RKU4" s="774"/>
      <c r="RKV4" s="706"/>
      <c r="RKW4" s="774"/>
      <c r="RKX4" s="774"/>
      <c r="RKY4" s="774"/>
      <c r="RKZ4" s="774"/>
      <c r="RLA4" s="706"/>
      <c r="RLB4" s="774"/>
      <c r="RLC4" s="774"/>
      <c r="RLD4" s="774"/>
      <c r="RLE4" s="774"/>
      <c r="RLF4" s="706"/>
      <c r="RLG4" s="774"/>
      <c r="RLH4" s="774"/>
      <c r="RLI4" s="774"/>
      <c r="RLJ4" s="774"/>
      <c r="RLK4" s="706"/>
      <c r="RLL4" s="774"/>
      <c r="RLM4" s="774"/>
      <c r="RLN4" s="774"/>
      <c r="RLO4" s="774"/>
      <c r="RLP4" s="706"/>
      <c r="RLQ4" s="774"/>
      <c r="RLR4" s="774"/>
      <c r="RLS4" s="774"/>
      <c r="RLT4" s="774"/>
      <c r="RLU4" s="706"/>
      <c r="RLV4" s="774"/>
      <c r="RLW4" s="774"/>
      <c r="RLX4" s="774"/>
      <c r="RLY4" s="774"/>
      <c r="RLZ4" s="706"/>
      <c r="RMA4" s="774"/>
      <c r="RMB4" s="774"/>
      <c r="RMC4" s="774"/>
      <c r="RMD4" s="774"/>
      <c r="RME4" s="706"/>
      <c r="RMF4" s="774"/>
      <c r="RMG4" s="774"/>
      <c r="RMH4" s="774"/>
      <c r="RMI4" s="774"/>
      <c r="RMJ4" s="706"/>
      <c r="RMK4" s="774"/>
      <c r="RML4" s="774"/>
      <c r="RMM4" s="774"/>
      <c r="RMN4" s="774"/>
      <c r="RMO4" s="706"/>
      <c r="RMP4" s="774"/>
      <c r="RMQ4" s="774"/>
      <c r="RMR4" s="774"/>
      <c r="RMS4" s="774"/>
      <c r="RMT4" s="706"/>
      <c r="RMU4" s="774"/>
      <c r="RMV4" s="774"/>
      <c r="RMW4" s="774"/>
      <c r="RMX4" s="774"/>
      <c r="RMY4" s="706"/>
      <c r="RMZ4" s="774"/>
      <c r="RNA4" s="774"/>
      <c r="RNB4" s="774"/>
      <c r="RNC4" s="774"/>
      <c r="RND4" s="706"/>
      <c r="RNE4" s="774"/>
      <c r="RNF4" s="774"/>
      <c r="RNG4" s="774"/>
      <c r="RNH4" s="774"/>
      <c r="RNI4" s="706"/>
      <c r="RNJ4" s="774"/>
      <c r="RNK4" s="774"/>
      <c r="RNL4" s="774"/>
      <c r="RNM4" s="774"/>
      <c r="RNN4" s="706"/>
      <c r="RNO4" s="774"/>
      <c r="RNP4" s="774"/>
      <c r="RNQ4" s="774"/>
      <c r="RNR4" s="774"/>
      <c r="RNS4" s="706"/>
      <c r="RNT4" s="774"/>
      <c r="RNU4" s="774"/>
      <c r="RNV4" s="774"/>
      <c r="RNW4" s="774"/>
      <c r="RNX4" s="706"/>
      <c r="RNY4" s="774"/>
      <c r="RNZ4" s="774"/>
      <c r="ROA4" s="774"/>
      <c r="ROB4" s="774"/>
      <c r="ROC4" s="706"/>
      <c r="ROD4" s="774"/>
      <c r="ROE4" s="774"/>
      <c r="ROF4" s="774"/>
      <c r="ROG4" s="774"/>
      <c r="ROH4" s="706"/>
      <c r="ROI4" s="774"/>
      <c r="ROJ4" s="774"/>
      <c r="ROK4" s="774"/>
      <c r="ROL4" s="774"/>
      <c r="ROM4" s="706"/>
      <c r="RON4" s="774"/>
      <c r="ROO4" s="774"/>
      <c r="ROP4" s="774"/>
      <c r="ROQ4" s="774"/>
      <c r="ROR4" s="706"/>
      <c r="ROS4" s="774"/>
      <c r="ROT4" s="774"/>
      <c r="ROU4" s="774"/>
      <c r="ROV4" s="774"/>
      <c r="ROW4" s="706"/>
      <c r="ROX4" s="774"/>
      <c r="ROY4" s="774"/>
      <c r="ROZ4" s="774"/>
      <c r="RPA4" s="774"/>
      <c r="RPB4" s="706"/>
      <c r="RPC4" s="774"/>
      <c r="RPD4" s="774"/>
      <c r="RPE4" s="774"/>
      <c r="RPF4" s="774"/>
      <c r="RPG4" s="706"/>
      <c r="RPH4" s="774"/>
      <c r="RPI4" s="774"/>
      <c r="RPJ4" s="774"/>
      <c r="RPK4" s="774"/>
      <c r="RPL4" s="706"/>
      <c r="RPM4" s="774"/>
      <c r="RPN4" s="774"/>
      <c r="RPO4" s="774"/>
      <c r="RPP4" s="774"/>
      <c r="RPQ4" s="706"/>
      <c r="RPR4" s="774"/>
      <c r="RPS4" s="774"/>
      <c r="RPT4" s="774"/>
      <c r="RPU4" s="774"/>
      <c r="RPV4" s="706"/>
      <c r="RPW4" s="774"/>
      <c r="RPX4" s="774"/>
      <c r="RPY4" s="774"/>
      <c r="RPZ4" s="774"/>
      <c r="RQA4" s="706"/>
      <c r="RQB4" s="774"/>
      <c r="RQC4" s="774"/>
      <c r="RQD4" s="774"/>
      <c r="RQE4" s="774"/>
      <c r="RQF4" s="706"/>
      <c r="RQG4" s="774"/>
      <c r="RQH4" s="774"/>
      <c r="RQI4" s="774"/>
      <c r="RQJ4" s="774"/>
      <c r="RQK4" s="706"/>
      <c r="RQL4" s="774"/>
      <c r="RQM4" s="774"/>
      <c r="RQN4" s="774"/>
      <c r="RQO4" s="774"/>
      <c r="RQP4" s="706"/>
      <c r="RQQ4" s="774"/>
      <c r="RQR4" s="774"/>
      <c r="RQS4" s="774"/>
      <c r="RQT4" s="774"/>
      <c r="RQU4" s="706"/>
      <c r="RQV4" s="774"/>
      <c r="RQW4" s="774"/>
      <c r="RQX4" s="774"/>
      <c r="RQY4" s="774"/>
      <c r="RQZ4" s="706"/>
      <c r="RRA4" s="774"/>
      <c r="RRB4" s="774"/>
      <c r="RRC4" s="774"/>
      <c r="RRD4" s="774"/>
      <c r="RRE4" s="706"/>
      <c r="RRF4" s="774"/>
      <c r="RRG4" s="774"/>
      <c r="RRH4" s="774"/>
      <c r="RRI4" s="774"/>
      <c r="RRJ4" s="706"/>
      <c r="RRK4" s="774"/>
      <c r="RRL4" s="774"/>
      <c r="RRM4" s="774"/>
      <c r="RRN4" s="774"/>
      <c r="RRO4" s="706"/>
      <c r="RRP4" s="774"/>
      <c r="RRQ4" s="774"/>
      <c r="RRR4" s="774"/>
      <c r="RRS4" s="774"/>
      <c r="RRT4" s="706"/>
      <c r="RRU4" s="774"/>
      <c r="RRV4" s="774"/>
      <c r="RRW4" s="774"/>
      <c r="RRX4" s="774"/>
      <c r="RRY4" s="706"/>
      <c r="RRZ4" s="774"/>
      <c r="RSA4" s="774"/>
      <c r="RSB4" s="774"/>
      <c r="RSC4" s="774"/>
      <c r="RSD4" s="706"/>
      <c r="RSE4" s="774"/>
      <c r="RSF4" s="774"/>
      <c r="RSG4" s="774"/>
      <c r="RSH4" s="774"/>
      <c r="RSI4" s="706"/>
      <c r="RSJ4" s="774"/>
      <c r="RSK4" s="774"/>
      <c r="RSL4" s="774"/>
      <c r="RSM4" s="774"/>
      <c r="RSN4" s="706"/>
      <c r="RSO4" s="774"/>
      <c r="RSP4" s="774"/>
      <c r="RSQ4" s="774"/>
      <c r="RSR4" s="774"/>
      <c r="RSS4" s="706"/>
      <c r="RST4" s="774"/>
      <c r="RSU4" s="774"/>
      <c r="RSV4" s="774"/>
      <c r="RSW4" s="774"/>
      <c r="RSX4" s="706"/>
      <c r="RSY4" s="774"/>
      <c r="RSZ4" s="774"/>
      <c r="RTA4" s="774"/>
      <c r="RTB4" s="774"/>
      <c r="RTC4" s="706"/>
      <c r="RTD4" s="774"/>
      <c r="RTE4" s="774"/>
      <c r="RTF4" s="774"/>
      <c r="RTG4" s="774"/>
      <c r="RTH4" s="706"/>
      <c r="RTI4" s="774"/>
      <c r="RTJ4" s="774"/>
      <c r="RTK4" s="774"/>
      <c r="RTL4" s="774"/>
      <c r="RTM4" s="706"/>
      <c r="RTN4" s="774"/>
      <c r="RTO4" s="774"/>
      <c r="RTP4" s="774"/>
      <c r="RTQ4" s="774"/>
      <c r="RTR4" s="706"/>
      <c r="RTS4" s="774"/>
      <c r="RTT4" s="774"/>
      <c r="RTU4" s="774"/>
      <c r="RTV4" s="774"/>
      <c r="RTW4" s="706"/>
      <c r="RTX4" s="774"/>
      <c r="RTY4" s="774"/>
      <c r="RTZ4" s="774"/>
      <c r="RUA4" s="774"/>
      <c r="RUB4" s="706"/>
      <c r="RUC4" s="774"/>
      <c r="RUD4" s="774"/>
      <c r="RUE4" s="774"/>
      <c r="RUF4" s="774"/>
      <c r="RUG4" s="706"/>
      <c r="RUH4" s="774"/>
      <c r="RUI4" s="774"/>
      <c r="RUJ4" s="774"/>
      <c r="RUK4" s="774"/>
      <c r="RUL4" s="706"/>
      <c r="RUM4" s="774"/>
      <c r="RUN4" s="774"/>
      <c r="RUO4" s="774"/>
      <c r="RUP4" s="774"/>
      <c r="RUQ4" s="706"/>
      <c r="RUR4" s="774"/>
      <c r="RUS4" s="774"/>
      <c r="RUT4" s="774"/>
      <c r="RUU4" s="774"/>
      <c r="RUV4" s="706"/>
      <c r="RUW4" s="774"/>
      <c r="RUX4" s="774"/>
      <c r="RUY4" s="774"/>
      <c r="RUZ4" s="774"/>
      <c r="RVA4" s="706"/>
      <c r="RVB4" s="774"/>
      <c r="RVC4" s="774"/>
      <c r="RVD4" s="774"/>
      <c r="RVE4" s="774"/>
      <c r="RVF4" s="706"/>
      <c r="RVG4" s="774"/>
      <c r="RVH4" s="774"/>
      <c r="RVI4" s="774"/>
      <c r="RVJ4" s="774"/>
      <c r="RVK4" s="706"/>
      <c r="RVL4" s="774"/>
      <c r="RVM4" s="774"/>
      <c r="RVN4" s="774"/>
      <c r="RVO4" s="774"/>
      <c r="RVP4" s="706"/>
      <c r="RVQ4" s="774"/>
      <c r="RVR4" s="774"/>
      <c r="RVS4" s="774"/>
      <c r="RVT4" s="774"/>
      <c r="RVU4" s="706"/>
      <c r="RVV4" s="774"/>
      <c r="RVW4" s="774"/>
      <c r="RVX4" s="774"/>
      <c r="RVY4" s="774"/>
      <c r="RVZ4" s="706"/>
      <c r="RWA4" s="774"/>
      <c r="RWB4" s="774"/>
      <c r="RWC4" s="774"/>
      <c r="RWD4" s="774"/>
      <c r="RWE4" s="706"/>
      <c r="RWF4" s="774"/>
      <c r="RWG4" s="774"/>
      <c r="RWH4" s="774"/>
      <c r="RWI4" s="774"/>
      <c r="RWJ4" s="706"/>
      <c r="RWK4" s="774"/>
      <c r="RWL4" s="774"/>
      <c r="RWM4" s="774"/>
      <c r="RWN4" s="774"/>
      <c r="RWO4" s="706"/>
      <c r="RWP4" s="774"/>
      <c r="RWQ4" s="774"/>
      <c r="RWR4" s="774"/>
      <c r="RWS4" s="774"/>
      <c r="RWT4" s="706"/>
      <c r="RWU4" s="774"/>
      <c r="RWV4" s="774"/>
      <c r="RWW4" s="774"/>
      <c r="RWX4" s="774"/>
      <c r="RWY4" s="706"/>
      <c r="RWZ4" s="774"/>
      <c r="RXA4" s="774"/>
      <c r="RXB4" s="774"/>
      <c r="RXC4" s="774"/>
      <c r="RXD4" s="706"/>
      <c r="RXE4" s="774"/>
      <c r="RXF4" s="774"/>
      <c r="RXG4" s="774"/>
      <c r="RXH4" s="774"/>
      <c r="RXI4" s="706"/>
      <c r="RXJ4" s="774"/>
      <c r="RXK4" s="774"/>
      <c r="RXL4" s="774"/>
      <c r="RXM4" s="774"/>
      <c r="RXN4" s="706"/>
      <c r="RXO4" s="774"/>
      <c r="RXP4" s="774"/>
      <c r="RXQ4" s="774"/>
      <c r="RXR4" s="774"/>
      <c r="RXS4" s="706"/>
      <c r="RXT4" s="774"/>
      <c r="RXU4" s="774"/>
      <c r="RXV4" s="774"/>
      <c r="RXW4" s="774"/>
      <c r="RXX4" s="706"/>
      <c r="RXY4" s="774"/>
      <c r="RXZ4" s="774"/>
      <c r="RYA4" s="774"/>
      <c r="RYB4" s="774"/>
      <c r="RYC4" s="706"/>
      <c r="RYD4" s="774"/>
      <c r="RYE4" s="774"/>
      <c r="RYF4" s="774"/>
      <c r="RYG4" s="774"/>
      <c r="RYH4" s="706"/>
      <c r="RYI4" s="774"/>
      <c r="RYJ4" s="774"/>
      <c r="RYK4" s="774"/>
      <c r="RYL4" s="774"/>
      <c r="RYM4" s="706"/>
      <c r="RYN4" s="774"/>
      <c r="RYO4" s="774"/>
      <c r="RYP4" s="774"/>
      <c r="RYQ4" s="774"/>
      <c r="RYR4" s="706"/>
      <c r="RYS4" s="774"/>
      <c r="RYT4" s="774"/>
      <c r="RYU4" s="774"/>
      <c r="RYV4" s="774"/>
      <c r="RYW4" s="706"/>
      <c r="RYX4" s="774"/>
      <c r="RYY4" s="774"/>
      <c r="RYZ4" s="774"/>
      <c r="RZA4" s="774"/>
      <c r="RZB4" s="706"/>
      <c r="RZC4" s="774"/>
      <c r="RZD4" s="774"/>
      <c r="RZE4" s="774"/>
      <c r="RZF4" s="774"/>
      <c r="RZG4" s="706"/>
      <c r="RZH4" s="774"/>
      <c r="RZI4" s="774"/>
      <c r="RZJ4" s="774"/>
      <c r="RZK4" s="774"/>
      <c r="RZL4" s="706"/>
      <c r="RZM4" s="774"/>
      <c r="RZN4" s="774"/>
      <c r="RZO4" s="774"/>
      <c r="RZP4" s="774"/>
      <c r="RZQ4" s="706"/>
      <c r="RZR4" s="774"/>
      <c r="RZS4" s="774"/>
      <c r="RZT4" s="774"/>
      <c r="RZU4" s="774"/>
      <c r="RZV4" s="706"/>
      <c r="RZW4" s="774"/>
      <c r="RZX4" s="774"/>
      <c r="RZY4" s="774"/>
      <c r="RZZ4" s="774"/>
      <c r="SAA4" s="706"/>
      <c r="SAB4" s="774"/>
      <c r="SAC4" s="774"/>
      <c r="SAD4" s="774"/>
      <c r="SAE4" s="774"/>
      <c r="SAF4" s="706"/>
      <c r="SAG4" s="774"/>
      <c r="SAH4" s="774"/>
      <c r="SAI4" s="774"/>
      <c r="SAJ4" s="774"/>
      <c r="SAK4" s="706"/>
      <c r="SAL4" s="774"/>
      <c r="SAM4" s="774"/>
      <c r="SAN4" s="774"/>
      <c r="SAO4" s="774"/>
      <c r="SAP4" s="706"/>
      <c r="SAQ4" s="774"/>
      <c r="SAR4" s="774"/>
      <c r="SAS4" s="774"/>
      <c r="SAT4" s="774"/>
      <c r="SAU4" s="706"/>
      <c r="SAV4" s="774"/>
      <c r="SAW4" s="774"/>
      <c r="SAX4" s="774"/>
      <c r="SAY4" s="774"/>
      <c r="SAZ4" s="706"/>
      <c r="SBA4" s="774"/>
      <c r="SBB4" s="774"/>
      <c r="SBC4" s="774"/>
      <c r="SBD4" s="774"/>
      <c r="SBE4" s="706"/>
      <c r="SBF4" s="774"/>
      <c r="SBG4" s="774"/>
      <c r="SBH4" s="774"/>
      <c r="SBI4" s="774"/>
      <c r="SBJ4" s="706"/>
      <c r="SBK4" s="774"/>
      <c r="SBL4" s="774"/>
      <c r="SBM4" s="774"/>
      <c r="SBN4" s="774"/>
      <c r="SBO4" s="706"/>
      <c r="SBP4" s="774"/>
      <c r="SBQ4" s="774"/>
      <c r="SBR4" s="774"/>
      <c r="SBS4" s="774"/>
      <c r="SBT4" s="706"/>
      <c r="SBU4" s="774"/>
      <c r="SBV4" s="774"/>
      <c r="SBW4" s="774"/>
      <c r="SBX4" s="774"/>
      <c r="SBY4" s="706"/>
      <c r="SBZ4" s="774"/>
      <c r="SCA4" s="774"/>
      <c r="SCB4" s="774"/>
      <c r="SCC4" s="774"/>
      <c r="SCD4" s="706"/>
      <c r="SCE4" s="774"/>
      <c r="SCF4" s="774"/>
      <c r="SCG4" s="774"/>
      <c r="SCH4" s="774"/>
      <c r="SCI4" s="706"/>
      <c r="SCJ4" s="774"/>
      <c r="SCK4" s="774"/>
      <c r="SCL4" s="774"/>
      <c r="SCM4" s="774"/>
      <c r="SCN4" s="706"/>
      <c r="SCO4" s="774"/>
      <c r="SCP4" s="774"/>
      <c r="SCQ4" s="774"/>
      <c r="SCR4" s="774"/>
      <c r="SCS4" s="706"/>
      <c r="SCT4" s="774"/>
      <c r="SCU4" s="774"/>
      <c r="SCV4" s="774"/>
      <c r="SCW4" s="774"/>
      <c r="SCX4" s="706"/>
      <c r="SCY4" s="774"/>
      <c r="SCZ4" s="774"/>
      <c r="SDA4" s="774"/>
      <c r="SDB4" s="774"/>
      <c r="SDC4" s="706"/>
      <c r="SDD4" s="774"/>
      <c r="SDE4" s="774"/>
      <c r="SDF4" s="774"/>
      <c r="SDG4" s="774"/>
      <c r="SDH4" s="706"/>
      <c r="SDI4" s="774"/>
      <c r="SDJ4" s="774"/>
      <c r="SDK4" s="774"/>
      <c r="SDL4" s="774"/>
      <c r="SDM4" s="706"/>
      <c r="SDN4" s="774"/>
      <c r="SDO4" s="774"/>
      <c r="SDP4" s="774"/>
      <c r="SDQ4" s="774"/>
      <c r="SDR4" s="706"/>
      <c r="SDS4" s="774"/>
      <c r="SDT4" s="774"/>
      <c r="SDU4" s="774"/>
      <c r="SDV4" s="774"/>
      <c r="SDW4" s="706"/>
      <c r="SDX4" s="774"/>
      <c r="SDY4" s="774"/>
      <c r="SDZ4" s="774"/>
      <c r="SEA4" s="774"/>
      <c r="SEB4" s="706"/>
      <c r="SEC4" s="774"/>
      <c r="SED4" s="774"/>
      <c r="SEE4" s="774"/>
      <c r="SEF4" s="774"/>
      <c r="SEG4" s="706"/>
      <c r="SEH4" s="774"/>
      <c r="SEI4" s="774"/>
      <c r="SEJ4" s="774"/>
      <c r="SEK4" s="774"/>
      <c r="SEL4" s="706"/>
      <c r="SEM4" s="774"/>
      <c r="SEN4" s="774"/>
      <c r="SEO4" s="774"/>
      <c r="SEP4" s="774"/>
      <c r="SEQ4" s="706"/>
      <c r="SER4" s="774"/>
      <c r="SES4" s="774"/>
      <c r="SET4" s="774"/>
      <c r="SEU4" s="774"/>
      <c r="SEV4" s="706"/>
      <c r="SEW4" s="774"/>
      <c r="SEX4" s="774"/>
      <c r="SEY4" s="774"/>
      <c r="SEZ4" s="774"/>
      <c r="SFA4" s="706"/>
      <c r="SFB4" s="774"/>
      <c r="SFC4" s="774"/>
      <c r="SFD4" s="774"/>
      <c r="SFE4" s="774"/>
      <c r="SFF4" s="706"/>
      <c r="SFG4" s="774"/>
      <c r="SFH4" s="774"/>
      <c r="SFI4" s="774"/>
      <c r="SFJ4" s="774"/>
      <c r="SFK4" s="706"/>
      <c r="SFL4" s="774"/>
      <c r="SFM4" s="774"/>
      <c r="SFN4" s="774"/>
      <c r="SFO4" s="774"/>
      <c r="SFP4" s="706"/>
      <c r="SFQ4" s="774"/>
      <c r="SFR4" s="774"/>
      <c r="SFS4" s="774"/>
      <c r="SFT4" s="774"/>
      <c r="SFU4" s="706"/>
      <c r="SFV4" s="774"/>
      <c r="SFW4" s="774"/>
      <c r="SFX4" s="774"/>
      <c r="SFY4" s="774"/>
      <c r="SFZ4" s="706"/>
      <c r="SGA4" s="774"/>
      <c r="SGB4" s="774"/>
      <c r="SGC4" s="774"/>
      <c r="SGD4" s="774"/>
      <c r="SGE4" s="706"/>
      <c r="SGF4" s="774"/>
      <c r="SGG4" s="774"/>
      <c r="SGH4" s="774"/>
      <c r="SGI4" s="774"/>
      <c r="SGJ4" s="706"/>
      <c r="SGK4" s="774"/>
      <c r="SGL4" s="774"/>
      <c r="SGM4" s="774"/>
      <c r="SGN4" s="774"/>
      <c r="SGO4" s="706"/>
      <c r="SGP4" s="774"/>
      <c r="SGQ4" s="774"/>
      <c r="SGR4" s="774"/>
      <c r="SGS4" s="774"/>
      <c r="SGT4" s="706"/>
      <c r="SGU4" s="774"/>
      <c r="SGV4" s="774"/>
      <c r="SGW4" s="774"/>
      <c r="SGX4" s="774"/>
      <c r="SGY4" s="706"/>
      <c r="SGZ4" s="774"/>
      <c r="SHA4" s="774"/>
      <c r="SHB4" s="774"/>
      <c r="SHC4" s="774"/>
      <c r="SHD4" s="706"/>
      <c r="SHE4" s="774"/>
      <c r="SHF4" s="774"/>
      <c r="SHG4" s="774"/>
      <c r="SHH4" s="774"/>
      <c r="SHI4" s="706"/>
      <c r="SHJ4" s="774"/>
      <c r="SHK4" s="774"/>
      <c r="SHL4" s="774"/>
      <c r="SHM4" s="774"/>
      <c r="SHN4" s="706"/>
      <c r="SHO4" s="774"/>
      <c r="SHP4" s="774"/>
      <c r="SHQ4" s="774"/>
      <c r="SHR4" s="774"/>
      <c r="SHS4" s="706"/>
      <c r="SHT4" s="774"/>
      <c r="SHU4" s="774"/>
      <c r="SHV4" s="774"/>
      <c r="SHW4" s="774"/>
      <c r="SHX4" s="706"/>
      <c r="SHY4" s="774"/>
      <c r="SHZ4" s="774"/>
      <c r="SIA4" s="774"/>
      <c r="SIB4" s="774"/>
      <c r="SIC4" s="706"/>
      <c r="SID4" s="774"/>
      <c r="SIE4" s="774"/>
      <c r="SIF4" s="774"/>
      <c r="SIG4" s="774"/>
      <c r="SIH4" s="706"/>
      <c r="SII4" s="774"/>
      <c r="SIJ4" s="774"/>
      <c r="SIK4" s="774"/>
      <c r="SIL4" s="774"/>
      <c r="SIM4" s="706"/>
      <c r="SIN4" s="774"/>
      <c r="SIO4" s="774"/>
      <c r="SIP4" s="774"/>
      <c r="SIQ4" s="774"/>
      <c r="SIR4" s="706"/>
      <c r="SIS4" s="774"/>
      <c r="SIT4" s="774"/>
      <c r="SIU4" s="774"/>
      <c r="SIV4" s="774"/>
      <c r="SIW4" s="706"/>
      <c r="SIX4" s="774"/>
      <c r="SIY4" s="774"/>
      <c r="SIZ4" s="774"/>
      <c r="SJA4" s="774"/>
      <c r="SJB4" s="706"/>
      <c r="SJC4" s="774"/>
      <c r="SJD4" s="774"/>
      <c r="SJE4" s="774"/>
      <c r="SJF4" s="774"/>
      <c r="SJG4" s="706"/>
      <c r="SJH4" s="774"/>
      <c r="SJI4" s="774"/>
      <c r="SJJ4" s="774"/>
      <c r="SJK4" s="774"/>
      <c r="SJL4" s="706"/>
      <c r="SJM4" s="774"/>
      <c r="SJN4" s="774"/>
      <c r="SJO4" s="774"/>
      <c r="SJP4" s="774"/>
      <c r="SJQ4" s="706"/>
      <c r="SJR4" s="774"/>
      <c r="SJS4" s="774"/>
      <c r="SJT4" s="774"/>
      <c r="SJU4" s="774"/>
      <c r="SJV4" s="706"/>
      <c r="SJW4" s="774"/>
      <c r="SJX4" s="774"/>
      <c r="SJY4" s="774"/>
      <c r="SJZ4" s="774"/>
      <c r="SKA4" s="706"/>
      <c r="SKB4" s="774"/>
      <c r="SKC4" s="774"/>
      <c r="SKD4" s="774"/>
      <c r="SKE4" s="774"/>
      <c r="SKF4" s="706"/>
      <c r="SKG4" s="774"/>
      <c r="SKH4" s="774"/>
      <c r="SKI4" s="774"/>
      <c r="SKJ4" s="774"/>
      <c r="SKK4" s="706"/>
      <c r="SKL4" s="774"/>
      <c r="SKM4" s="774"/>
      <c r="SKN4" s="774"/>
      <c r="SKO4" s="774"/>
      <c r="SKP4" s="706"/>
      <c r="SKQ4" s="774"/>
      <c r="SKR4" s="774"/>
      <c r="SKS4" s="774"/>
      <c r="SKT4" s="774"/>
      <c r="SKU4" s="706"/>
      <c r="SKV4" s="774"/>
      <c r="SKW4" s="774"/>
      <c r="SKX4" s="774"/>
      <c r="SKY4" s="774"/>
      <c r="SKZ4" s="706"/>
      <c r="SLA4" s="774"/>
      <c r="SLB4" s="774"/>
      <c r="SLC4" s="774"/>
      <c r="SLD4" s="774"/>
      <c r="SLE4" s="706"/>
      <c r="SLF4" s="774"/>
      <c r="SLG4" s="774"/>
      <c r="SLH4" s="774"/>
      <c r="SLI4" s="774"/>
      <c r="SLJ4" s="706"/>
      <c r="SLK4" s="774"/>
      <c r="SLL4" s="774"/>
      <c r="SLM4" s="774"/>
      <c r="SLN4" s="774"/>
      <c r="SLO4" s="706"/>
      <c r="SLP4" s="774"/>
      <c r="SLQ4" s="774"/>
      <c r="SLR4" s="774"/>
      <c r="SLS4" s="774"/>
      <c r="SLT4" s="706"/>
      <c r="SLU4" s="774"/>
      <c r="SLV4" s="774"/>
      <c r="SLW4" s="774"/>
      <c r="SLX4" s="774"/>
      <c r="SLY4" s="706"/>
      <c r="SLZ4" s="774"/>
      <c r="SMA4" s="774"/>
      <c r="SMB4" s="774"/>
      <c r="SMC4" s="774"/>
      <c r="SMD4" s="706"/>
      <c r="SME4" s="774"/>
      <c r="SMF4" s="774"/>
      <c r="SMG4" s="774"/>
      <c r="SMH4" s="774"/>
      <c r="SMI4" s="706"/>
      <c r="SMJ4" s="774"/>
      <c r="SMK4" s="774"/>
      <c r="SML4" s="774"/>
      <c r="SMM4" s="774"/>
      <c r="SMN4" s="706"/>
      <c r="SMO4" s="774"/>
      <c r="SMP4" s="774"/>
      <c r="SMQ4" s="774"/>
      <c r="SMR4" s="774"/>
      <c r="SMS4" s="706"/>
      <c r="SMT4" s="774"/>
      <c r="SMU4" s="774"/>
      <c r="SMV4" s="774"/>
      <c r="SMW4" s="774"/>
      <c r="SMX4" s="706"/>
      <c r="SMY4" s="774"/>
      <c r="SMZ4" s="774"/>
      <c r="SNA4" s="774"/>
      <c r="SNB4" s="774"/>
      <c r="SNC4" s="706"/>
      <c r="SND4" s="774"/>
      <c r="SNE4" s="774"/>
      <c r="SNF4" s="774"/>
      <c r="SNG4" s="774"/>
      <c r="SNH4" s="706"/>
      <c r="SNI4" s="774"/>
      <c r="SNJ4" s="774"/>
      <c r="SNK4" s="774"/>
      <c r="SNL4" s="774"/>
      <c r="SNM4" s="706"/>
      <c r="SNN4" s="774"/>
      <c r="SNO4" s="774"/>
      <c r="SNP4" s="774"/>
      <c r="SNQ4" s="774"/>
      <c r="SNR4" s="706"/>
      <c r="SNS4" s="774"/>
      <c r="SNT4" s="774"/>
      <c r="SNU4" s="774"/>
      <c r="SNV4" s="774"/>
      <c r="SNW4" s="706"/>
      <c r="SNX4" s="774"/>
      <c r="SNY4" s="774"/>
      <c r="SNZ4" s="774"/>
      <c r="SOA4" s="774"/>
      <c r="SOB4" s="706"/>
      <c r="SOC4" s="774"/>
      <c r="SOD4" s="774"/>
      <c r="SOE4" s="774"/>
      <c r="SOF4" s="774"/>
      <c r="SOG4" s="706"/>
      <c r="SOH4" s="774"/>
      <c r="SOI4" s="774"/>
      <c r="SOJ4" s="774"/>
      <c r="SOK4" s="774"/>
      <c r="SOL4" s="706"/>
      <c r="SOM4" s="774"/>
      <c r="SON4" s="774"/>
      <c r="SOO4" s="774"/>
      <c r="SOP4" s="774"/>
      <c r="SOQ4" s="706"/>
      <c r="SOR4" s="774"/>
      <c r="SOS4" s="774"/>
      <c r="SOT4" s="774"/>
      <c r="SOU4" s="774"/>
      <c r="SOV4" s="706"/>
      <c r="SOW4" s="774"/>
      <c r="SOX4" s="774"/>
      <c r="SOY4" s="774"/>
      <c r="SOZ4" s="774"/>
      <c r="SPA4" s="706"/>
      <c r="SPB4" s="774"/>
      <c r="SPC4" s="774"/>
      <c r="SPD4" s="774"/>
      <c r="SPE4" s="774"/>
      <c r="SPF4" s="706"/>
      <c r="SPG4" s="774"/>
      <c r="SPH4" s="774"/>
      <c r="SPI4" s="774"/>
      <c r="SPJ4" s="774"/>
      <c r="SPK4" s="706"/>
      <c r="SPL4" s="774"/>
      <c r="SPM4" s="774"/>
      <c r="SPN4" s="774"/>
      <c r="SPO4" s="774"/>
      <c r="SPP4" s="706"/>
      <c r="SPQ4" s="774"/>
      <c r="SPR4" s="774"/>
      <c r="SPS4" s="774"/>
      <c r="SPT4" s="774"/>
      <c r="SPU4" s="706"/>
      <c r="SPV4" s="774"/>
      <c r="SPW4" s="774"/>
      <c r="SPX4" s="774"/>
      <c r="SPY4" s="774"/>
      <c r="SPZ4" s="706"/>
      <c r="SQA4" s="774"/>
      <c r="SQB4" s="774"/>
      <c r="SQC4" s="774"/>
      <c r="SQD4" s="774"/>
      <c r="SQE4" s="706"/>
      <c r="SQF4" s="774"/>
      <c r="SQG4" s="774"/>
      <c r="SQH4" s="774"/>
      <c r="SQI4" s="774"/>
      <c r="SQJ4" s="706"/>
      <c r="SQK4" s="774"/>
      <c r="SQL4" s="774"/>
      <c r="SQM4" s="774"/>
      <c r="SQN4" s="774"/>
      <c r="SQO4" s="706"/>
      <c r="SQP4" s="774"/>
      <c r="SQQ4" s="774"/>
      <c r="SQR4" s="774"/>
      <c r="SQS4" s="774"/>
      <c r="SQT4" s="706"/>
      <c r="SQU4" s="774"/>
      <c r="SQV4" s="774"/>
      <c r="SQW4" s="774"/>
      <c r="SQX4" s="774"/>
      <c r="SQY4" s="706"/>
      <c r="SQZ4" s="774"/>
      <c r="SRA4" s="774"/>
      <c r="SRB4" s="774"/>
      <c r="SRC4" s="774"/>
      <c r="SRD4" s="706"/>
      <c r="SRE4" s="774"/>
      <c r="SRF4" s="774"/>
      <c r="SRG4" s="774"/>
      <c r="SRH4" s="774"/>
      <c r="SRI4" s="706"/>
      <c r="SRJ4" s="774"/>
      <c r="SRK4" s="774"/>
      <c r="SRL4" s="774"/>
      <c r="SRM4" s="774"/>
      <c r="SRN4" s="706"/>
      <c r="SRO4" s="774"/>
      <c r="SRP4" s="774"/>
      <c r="SRQ4" s="774"/>
      <c r="SRR4" s="774"/>
      <c r="SRS4" s="706"/>
      <c r="SRT4" s="774"/>
      <c r="SRU4" s="774"/>
      <c r="SRV4" s="774"/>
      <c r="SRW4" s="774"/>
      <c r="SRX4" s="706"/>
      <c r="SRY4" s="774"/>
      <c r="SRZ4" s="774"/>
      <c r="SSA4" s="774"/>
      <c r="SSB4" s="774"/>
      <c r="SSC4" s="706"/>
      <c r="SSD4" s="774"/>
      <c r="SSE4" s="774"/>
      <c r="SSF4" s="774"/>
      <c r="SSG4" s="774"/>
      <c r="SSH4" s="706"/>
      <c r="SSI4" s="774"/>
      <c r="SSJ4" s="774"/>
      <c r="SSK4" s="774"/>
      <c r="SSL4" s="774"/>
      <c r="SSM4" s="706"/>
      <c r="SSN4" s="774"/>
      <c r="SSO4" s="774"/>
      <c r="SSP4" s="774"/>
      <c r="SSQ4" s="774"/>
      <c r="SSR4" s="706"/>
      <c r="SSS4" s="774"/>
      <c r="SST4" s="774"/>
      <c r="SSU4" s="774"/>
      <c r="SSV4" s="774"/>
      <c r="SSW4" s="706"/>
      <c r="SSX4" s="774"/>
      <c r="SSY4" s="774"/>
      <c r="SSZ4" s="774"/>
      <c r="STA4" s="774"/>
      <c r="STB4" s="706"/>
      <c r="STC4" s="774"/>
      <c r="STD4" s="774"/>
      <c r="STE4" s="774"/>
      <c r="STF4" s="774"/>
      <c r="STG4" s="706"/>
      <c r="STH4" s="774"/>
      <c r="STI4" s="774"/>
      <c r="STJ4" s="774"/>
      <c r="STK4" s="774"/>
      <c r="STL4" s="706"/>
      <c r="STM4" s="774"/>
      <c r="STN4" s="774"/>
      <c r="STO4" s="774"/>
      <c r="STP4" s="774"/>
      <c r="STQ4" s="706"/>
      <c r="STR4" s="774"/>
      <c r="STS4" s="774"/>
      <c r="STT4" s="774"/>
      <c r="STU4" s="774"/>
      <c r="STV4" s="706"/>
      <c r="STW4" s="774"/>
      <c r="STX4" s="774"/>
      <c r="STY4" s="774"/>
      <c r="STZ4" s="774"/>
      <c r="SUA4" s="706"/>
      <c r="SUB4" s="774"/>
      <c r="SUC4" s="774"/>
      <c r="SUD4" s="774"/>
      <c r="SUE4" s="774"/>
      <c r="SUF4" s="706"/>
      <c r="SUG4" s="774"/>
      <c r="SUH4" s="774"/>
      <c r="SUI4" s="774"/>
      <c r="SUJ4" s="774"/>
      <c r="SUK4" s="706"/>
      <c r="SUL4" s="774"/>
      <c r="SUM4" s="774"/>
      <c r="SUN4" s="774"/>
      <c r="SUO4" s="774"/>
      <c r="SUP4" s="706"/>
      <c r="SUQ4" s="774"/>
      <c r="SUR4" s="774"/>
      <c r="SUS4" s="774"/>
      <c r="SUT4" s="774"/>
      <c r="SUU4" s="706"/>
      <c r="SUV4" s="774"/>
      <c r="SUW4" s="774"/>
      <c r="SUX4" s="774"/>
      <c r="SUY4" s="774"/>
      <c r="SUZ4" s="706"/>
      <c r="SVA4" s="774"/>
      <c r="SVB4" s="774"/>
      <c r="SVC4" s="774"/>
      <c r="SVD4" s="774"/>
      <c r="SVE4" s="706"/>
      <c r="SVF4" s="774"/>
      <c r="SVG4" s="774"/>
      <c r="SVH4" s="774"/>
      <c r="SVI4" s="774"/>
      <c r="SVJ4" s="706"/>
      <c r="SVK4" s="774"/>
      <c r="SVL4" s="774"/>
      <c r="SVM4" s="774"/>
      <c r="SVN4" s="774"/>
      <c r="SVO4" s="706"/>
      <c r="SVP4" s="774"/>
      <c r="SVQ4" s="774"/>
      <c r="SVR4" s="774"/>
      <c r="SVS4" s="774"/>
      <c r="SVT4" s="706"/>
      <c r="SVU4" s="774"/>
      <c r="SVV4" s="774"/>
      <c r="SVW4" s="774"/>
      <c r="SVX4" s="774"/>
      <c r="SVY4" s="706"/>
      <c r="SVZ4" s="774"/>
      <c r="SWA4" s="774"/>
      <c r="SWB4" s="774"/>
      <c r="SWC4" s="774"/>
      <c r="SWD4" s="706"/>
      <c r="SWE4" s="774"/>
      <c r="SWF4" s="774"/>
      <c r="SWG4" s="774"/>
      <c r="SWH4" s="774"/>
      <c r="SWI4" s="706"/>
      <c r="SWJ4" s="774"/>
      <c r="SWK4" s="774"/>
      <c r="SWL4" s="774"/>
      <c r="SWM4" s="774"/>
      <c r="SWN4" s="706"/>
      <c r="SWO4" s="774"/>
      <c r="SWP4" s="774"/>
      <c r="SWQ4" s="774"/>
      <c r="SWR4" s="774"/>
      <c r="SWS4" s="706"/>
      <c r="SWT4" s="774"/>
      <c r="SWU4" s="774"/>
      <c r="SWV4" s="774"/>
      <c r="SWW4" s="774"/>
      <c r="SWX4" s="706"/>
      <c r="SWY4" s="774"/>
      <c r="SWZ4" s="774"/>
      <c r="SXA4" s="774"/>
      <c r="SXB4" s="774"/>
      <c r="SXC4" s="706"/>
      <c r="SXD4" s="774"/>
      <c r="SXE4" s="774"/>
      <c r="SXF4" s="774"/>
      <c r="SXG4" s="774"/>
      <c r="SXH4" s="706"/>
      <c r="SXI4" s="774"/>
      <c r="SXJ4" s="774"/>
      <c r="SXK4" s="774"/>
      <c r="SXL4" s="774"/>
      <c r="SXM4" s="706"/>
      <c r="SXN4" s="774"/>
      <c r="SXO4" s="774"/>
      <c r="SXP4" s="774"/>
      <c r="SXQ4" s="774"/>
      <c r="SXR4" s="706"/>
      <c r="SXS4" s="774"/>
      <c r="SXT4" s="774"/>
      <c r="SXU4" s="774"/>
      <c r="SXV4" s="774"/>
      <c r="SXW4" s="706"/>
      <c r="SXX4" s="774"/>
      <c r="SXY4" s="774"/>
      <c r="SXZ4" s="774"/>
      <c r="SYA4" s="774"/>
      <c r="SYB4" s="706"/>
      <c r="SYC4" s="774"/>
      <c r="SYD4" s="774"/>
      <c r="SYE4" s="774"/>
      <c r="SYF4" s="774"/>
      <c r="SYG4" s="706"/>
      <c r="SYH4" s="774"/>
      <c r="SYI4" s="774"/>
      <c r="SYJ4" s="774"/>
      <c r="SYK4" s="774"/>
      <c r="SYL4" s="706"/>
      <c r="SYM4" s="774"/>
      <c r="SYN4" s="774"/>
      <c r="SYO4" s="774"/>
      <c r="SYP4" s="774"/>
      <c r="SYQ4" s="706"/>
      <c r="SYR4" s="774"/>
      <c r="SYS4" s="774"/>
      <c r="SYT4" s="774"/>
      <c r="SYU4" s="774"/>
      <c r="SYV4" s="706"/>
      <c r="SYW4" s="774"/>
      <c r="SYX4" s="774"/>
      <c r="SYY4" s="774"/>
      <c r="SYZ4" s="774"/>
      <c r="SZA4" s="706"/>
      <c r="SZB4" s="774"/>
      <c r="SZC4" s="774"/>
      <c r="SZD4" s="774"/>
      <c r="SZE4" s="774"/>
      <c r="SZF4" s="706"/>
      <c r="SZG4" s="774"/>
      <c r="SZH4" s="774"/>
      <c r="SZI4" s="774"/>
      <c r="SZJ4" s="774"/>
      <c r="SZK4" s="706"/>
      <c r="SZL4" s="774"/>
      <c r="SZM4" s="774"/>
      <c r="SZN4" s="774"/>
      <c r="SZO4" s="774"/>
      <c r="SZP4" s="706"/>
      <c r="SZQ4" s="774"/>
      <c r="SZR4" s="774"/>
      <c r="SZS4" s="774"/>
      <c r="SZT4" s="774"/>
      <c r="SZU4" s="706"/>
      <c r="SZV4" s="774"/>
      <c r="SZW4" s="774"/>
      <c r="SZX4" s="774"/>
      <c r="SZY4" s="774"/>
      <c r="SZZ4" s="706"/>
      <c r="TAA4" s="774"/>
      <c r="TAB4" s="774"/>
      <c r="TAC4" s="774"/>
      <c r="TAD4" s="774"/>
      <c r="TAE4" s="706"/>
      <c r="TAF4" s="774"/>
      <c r="TAG4" s="774"/>
      <c r="TAH4" s="774"/>
      <c r="TAI4" s="774"/>
      <c r="TAJ4" s="706"/>
      <c r="TAK4" s="774"/>
      <c r="TAL4" s="774"/>
      <c r="TAM4" s="774"/>
      <c r="TAN4" s="774"/>
      <c r="TAO4" s="706"/>
      <c r="TAP4" s="774"/>
      <c r="TAQ4" s="774"/>
      <c r="TAR4" s="774"/>
      <c r="TAS4" s="774"/>
      <c r="TAT4" s="706"/>
      <c r="TAU4" s="774"/>
      <c r="TAV4" s="774"/>
      <c r="TAW4" s="774"/>
      <c r="TAX4" s="774"/>
      <c r="TAY4" s="706"/>
      <c r="TAZ4" s="774"/>
      <c r="TBA4" s="774"/>
      <c r="TBB4" s="774"/>
      <c r="TBC4" s="774"/>
      <c r="TBD4" s="706"/>
      <c r="TBE4" s="774"/>
      <c r="TBF4" s="774"/>
      <c r="TBG4" s="774"/>
      <c r="TBH4" s="774"/>
      <c r="TBI4" s="706"/>
      <c r="TBJ4" s="774"/>
      <c r="TBK4" s="774"/>
      <c r="TBL4" s="774"/>
      <c r="TBM4" s="774"/>
      <c r="TBN4" s="706"/>
      <c r="TBO4" s="774"/>
      <c r="TBP4" s="774"/>
      <c r="TBQ4" s="774"/>
      <c r="TBR4" s="774"/>
      <c r="TBS4" s="706"/>
      <c r="TBT4" s="774"/>
      <c r="TBU4" s="774"/>
      <c r="TBV4" s="774"/>
      <c r="TBW4" s="774"/>
      <c r="TBX4" s="706"/>
      <c r="TBY4" s="774"/>
      <c r="TBZ4" s="774"/>
      <c r="TCA4" s="774"/>
      <c r="TCB4" s="774"/>
      <c r="TCC4" s="706"/>
      <c r="TCD4" s="774"/>
      <c r="TCE4" s="774"/>
      <c r="TCF4" s="774"/>
      <c r="TCG4" s="774"/>
      <c r="TCH4" s="706"/>
      <c r="TCI4" s="774"/>
      <c r="TCJ4" s="774"/>
      <c r="TCK4" s="774"/>
      <c r="TCL4" s="774"/>
      <c r="TCM4" s="706"/>
      <c r="TCN4" s="774"/>
      <c r="TCO4" s="774"/>
      <c r="TCP4" s="774"/>
      <c r="TCQ4" s="774"/>
      <c r="TCR4" s="706"/>
      <c r="TCS4" s="774"/>
      <c r="TCT4" s="774"/>
      <c r="TCU4" s="774"/>
      <c r="TCV4" s="774"/>
      <c r="TCW4" s="706"/>
      <c r="TCX4" s="774"/>
      <c r="TCY4" s="774"/>
      <c r="TCZ4" s="774"/>
      <c r="TDA4" s="774"/>
      <c r="TDB4" s="706"/>
      <c r="TDC4" s="774"/>
      <c r="TDD4" s="774"/>
      <c r="TDE4" s="774"/>
      <c r="TDF4" s="774"/>
      <c r="TDG4" s="706"/>
      <c r="TDH4" s="774"/>
      <c r="TDI4" s="774"/>
      <c r="TDJ4" s="774"/>
      <c r="TDK4" s="774"/>
      <c r="TDL4" s="706"/>
      <c r="TDM4" s="774"/>
      <c r="TDN4" s="774"/>
      <c r="TDO4" s="774"/>
      <c r="TDP4" s="774"/>
      <c r="TDQ4" s="706"/>
      <c r="TDR4" s="774"/>
      <c r="TDS4" s="774"/>
      <c r="TDT4" s="774"/>
      <c r="TDU4" s="774"/>
      <c r="TDV4" s="706"/>
      <c r="TDW4" s="774"/>
      <c r="TDX4" s="774"/>
      <c r="TDY4" s="774"/>
      <c r="TDZ4" s="774"/>
      <c r="TEA4" s="706"/>
      <c r="TEB4" s="774"/>
      <c r="TEC4" s="774"/>
      <c r="TED4" s="774"/>
      <c r="TEE4" s="774"/>
      <c r="TEF4" s="706"/>
      <c r="TEG4" s="774"/>
      <c r="TEH4" s="774"/>
      <c r="TEI4" s="774"/>
      <c r="TEJ4" s="774"/>
      <c r="TEK4" s="706"/>
      <c r="TEL4" s="774"/>
      <c r="TEM4" s="774"/>
      <c r="TEN4" s="774"/>
      <c r="TEO4" s="774"/>
      <c r="TEP4" s="706"/>
      <c r="TEQ4" s="774"/>
      <c r="TER4" s="774"/>
      <c r="TES4" s="774"/>
      <c r="TET4" s="774"/>
      <c r="TEU4" s="706"/>
      <c r="TEV4" s="774"/>
      <c r="TEW4" s="774"/>
      <c r="TEX4" s="774"/>
      <c r="TEY4" s="774"/>
      <c r="TEZ4" s="706"/>
      <c r="TFA4" s="774"/>
      <c r="TFB4" s="774"/>
      <c r="TFC4" s="774"/>
      <c r="TFD4" s="774"/>
      <c r="TFE4" s="706"/>
      <c r="TFF4" s="774"/>
      <c r="TFG4" s="774"/>
      <c r="TFH4" s="774"/>
      <c r="TFI4" s="774"/>
      <c r="TFJ4" s="706"/>
      <c r="TFK4" s="774"/>
      <c r="TFL4" s="774"/>
      <c r="TFM4" s="774"/>
      <c r="TFN4" s="774"/>
      <c r="TFO4" s="706"/>
      <c r="TFP4" s="774"/>
      <c r="TFQ4" s="774"/>
      <c r="TFR4" s="774"/>
      <c r="TFS4" s="774"/>
      <c r="TFT4" s="706"/>
      <c r="TFU4" s="774"/>
      <c r="TFV4" s="774"/>
      <c r="TFW4" s="774"/>
      <c r="TFX4" s="774"/>
      <c r="TFY4" s="706"/>
      <c r="TFZ4" s="774"/>
      <c r="TGA4" s="774"/>
      <c r="TGB4" s="774"/>
      <c r="TGC4" s="774"/>
      <c r="TGD4" s="706"/>
      <c r="TGE4" s="774"/>
      <c r="TGF4" s="774"/>
      <c r="TGG4" s="774"/>
      <c r="TGH4" s="774"/>
      <c r="TGI4" s="706"/>
      <c r="TGJ4" s="774"/>
      <c r="TGK4" s="774"/>
      <c r="TGL4" s="774"/>
      <c r="TGM4" s="774"/>
      <c r="TGN4" s="706"/>
      <c r="TGO4" s="774"/>
      <c r="TGP4" s="774"/>
      <c r="TGQ4" s="774"/>
      <c r="TGR4" s="774"/>
      <c r="TGS4" s="706"/>
      <c r="TGT4" s="774"/>
      <c r="TGU4" s="774"/>
      <c r="TGV4" s="774"/>
      <c r="TGW4" s="774"/>
      <c r="TGX4" s="706"/>
      <c r="TGY4" s="774"/>
      <c r="TGZ4" s="774"/>
      <c r="THA4" s="774"/>
      <c r="THB4" s="774"/>
      <c r="THC4" s="706"/>
      <c r="THD4" s="774"/>
      <c r="THE4" s="774"/>
      <c r="THF4" s="774"/>
      <c r="THG4" s="774"/>
      <c r="THH4" s="706"/>
      <c r="THI4" s="774"/>
      <c r="THJ4" s="774"/>
      <c r="THK4" s="774"/>
      <c r="THL4" s="774"/>
      <c r="THM4" s="706"/>
      <c r="THN4" s="774"/>
      <c r="THO4" s="774"/>
      <c r="THP4" s="774"/>
      <c r="THQ4" s="774"/>
      <c r="THR4" s="706"/>
      <c r="THS4" s="774"/>
      <c r="THT4" s="774"/>
      <c r="THU4" s="774"/>
      <c r="THV4" s="774"/>
      <c r="THW4" s="706"/>
      <c r="THX4" s="774"/>
      <c r="THY4" s="774"/>
      <c r="THZ4" s="774"/>
      <c r="TIA4" s="774"/>
      <c r="TIB4" s="706"/>
      <c r="TIC4" s="774"/>
      <c r="TID4" s="774"/>
      <c r="TIE4" s="774"/>
      <c r="TIF4" s="774"/>
      <c r="TIG4" s="706"/>
      <c r="TIH4" s="774"/>
      <c r="TII4" s="774"/>
      <c r="TIJ4" s="774"/>
      <c r="TIK4" s="774"/>
      <c r="TIL4" s="706"/>
      <c r="TIM4" s="774"/>
      <c r="TIN4" s="774"/>
      <c r="TIO4" s="774"/>
      <c r="TIP4" s="774"/>
      <c r="TIQ4" s="706"/>
      <c r="TIR4" s="774"/>
      <c r="TIS4" s="774"/>
      <c r="TIT4" s="774"/>
      <c r="TIU4" s="774"/>
      <c r="TIV4" s="706"/>
      <c r="TIW4" s="774"/>
      <c r="TIX4" s="774"/>
      <c r="TIY4" s="774"/>
      <c r="TIZ4" s="774"/>
      <c r="TJA4" s="706"/>
      <c r="TJB4" s="774"/>
      <c r="TJC4" s="774"/>
      <c r="TJD4" s="774"/>
      <c r="TJE4" s="774"/>
      <c r="TJF4" s="706"/>
      <c r="TJG4" s="774"/>
      <c r="TJH4" s="774"/>
      <c r="TJI4" s="774"/>
      <c r="TJJ4" s="774"/>
      <c r="TJK4" s="706"/>
      <c r="TJL4" s="774"/>
      <c r="TJM4" s="774"/>
      <c r="TJN4" s="774"/>
      <c r="TJO4" s="774"/>
      <c r="TJP4" s="706"/>
      <c r="TJQ4" s="774"/>
      <c r="TJR4" s="774"/>
      <c r="TJS4" s="774"/>
      <c r="TJT4" s="774"/>
      <c r="TJU4" s="706"/>
      <c r="TJV4" s="774"/>
      <c r="TJW4" s="774"/>
      <c r="TJX4" s="774"/>
      <c r="TJY4" s="774"/>
      <c r="TJZ4" s="706"/>
      <c r="TKA4" s="774"/>
      <c r="TKB4" s="774"/>
      <c r="TKC4" s="774"/>
      <c r="TKD4" s="774"/>
      <c r="TKE4" s="706"/>
      <c r="TKF4" s="774"/>
      <c r="TKG4" s="774"/>
      <c r="TKH4" s="774"/>
      <c r="TKI4" s="774"/>
      <c r="TKJ4" s="706"/>
      <c r="TKK4" s="774"/>
      <c r="TKL4" s="774"/>
      <c r="TKM4" s="774"/>
      <c r="TKN4" s="774"/>
      <c r="TKO4" s="706"/>
      <c r="TKP4" s="774"/>
      <c r="TKQ4" s="774"/>
      <c r="TKR4" s="774"/>
      <c r="TKS4" s="774"/>
      <c r="TKT4" s="706"/>
      <c r="TKU4" s="774"/>
      <c r="TKV4" s="774"/>
      <c r="TKW4" s="774"/>
      <c r="TKX4" s="774"/>
      <c r="TKY4" s="706"/>
      <c r="TKZ4" s="774"/>
      <c r="TLA4" s="774"/>
      <c r="TLB4" s="774"/>
      <c r="TLC4" s="774"/>
      <c r="TLD4" s="706"/>
      <c r="TLE4" s="774"/>
      <c r="TLF4" s="774"/>
      <c r="TLG4" s="774"/>
      <c r="TLH4" s="774"/>
      <c r="TLI4" s="706"/>
      <c r="TLJ4" s="774"/>
      <c r="TLK4" s="774"/>
      <c r="TLL4" s="774"/>
      <c r="TLM4" s="774"/>
      <c r="TLN4" s="706"/>
      <c r="TLO4" s="774"/>
      <c r="TLP4" s="774"/>
      <c r="TLQ4" s="774"/>
      <c r="TLR4" s="774"/>
      <c r="TLS4" s="706"/>
      <c r="TLT4" s="774"/>
      <c r="TLU4" s="774"/>
      <c r="TLV4" s="774"/>
      <c r="TLW4" s="774"/>
      <c r="TLX4" s="706"/>
      <c r="TLY4" s="774"/>
      <c r="TLZ4" s="774"/>
      <c r="TMA4" s="774"/>
      <c r="TMB4" s="774"/>
      <c r="TMC4" s="706"/>
      <c r="TMD4" s="774"/>
      <c r="TME4" s="774"/>
      <c r="TMF4" s="774"/>
      <c r="TMG4" s="774"/>
      <c r="TMH4" s="706"/>
      <c r="TMI4" s="774"/>
      <c r="TMJ4" s="774"/>
      <c r="TMK4" s="774"/>
      <c r="TML4" s="774"/>
      <c r="TMM4" s="706"/>
      <c r="TMN4" s="774"/>
      <c r="TMO4" s="774"/>
      <c r="TMP4" s="774"/>
      <c r="TMQ4" s="774"/>
      <c r="TMR4" s="706"/>
      <c r="TMS4" s="774"/>
      <c r="TMT4" s="774"/>
      <c r="TMU4" s="774"/>
      <c r="TMV4" s="774"/>
      <c r="TMW4" s="706"/>
      <c r="TMX4" s="774"/>
      <c r="TMY4" s="774"/>
      <c r="TMZ4" s="774"/>
      <c r="TNA4" s="774"/>
      <c r="TNB4" s="706"/>
      <c r="TNC4" s="774"/>
      <c r="TND4" s="774"/>
      <c r="TNE4" s="774"/>
      <c r="TNF4" s="774"/>
      <c r="TNG4" s="706"/>
      <c r="TNH4" s="774"/>
      <c r="TNI4" s="774"/>
      <c r="TNJ4" s="774"/>
      <c r="TNK4" s="774"/>
      <c r="TNL4" s="706"/>
      <c r="TNM4" s="774"/>
      <c r="TNN4" s="774"/>
      <c r="TNO4" s="774"/>
      <c r="TNP4" s="774"/>
      <c r="TNQ4" s="706"/>
      <c r="TNR4" s="774"/>
      <c r="TNS4" s="774"/>
      <c r="TNT4" s="774"/>
      <c r="TNU4" s="774"/>
      <c r="TNV4" s="706"/>
      <c r="TNW4" s="774"/>
      <c r="TNX4" s="774"/>
      <c r="TNY4" s="774"/>
      <c r="TNZ4" s="774"/>
      <c r="TOA4" s="706"/>
      <c r="TOB4" s="774"/>
      <c r="TOC4" s="774"/>
      <c r="TOD4" s="774"/>
      <c r="TOE4" s="774"/>
      <c r="TOF4" s="706"/>
      <c r="TOG4" s="774"/>
      <c r="TOH4" s="774"/>
      <c r="TOI4" s="774"/>
      <c r="TOJ4" s="774"/>
      <c r="TOK4" s="706"/>
      <c r="TOL4" s="774"/>
      <c r="TOM4" s="774"/>
      <c r="TON4" s="774"/>
      <c r="TOO4" s="774"/>
      <c r="TOP4" s="706"/>
      <c r="TOQ4" s="774"/>
      <c r="TOR4" s="774"/>
      <c r="TOS4" s="774"/>
      <c r="TOT4" s="774"/>
      <c r="TOU4" s="706"/>
      <c r="TOV4" s="774"/>
      <c r="TOW4" s="774"/>
      <c r="TOX4" s="774"/>
      <c r="TOY4" s="774"/>
      <c r="TOZ4" s="706"/>
      <c r="TPA4" s="774"/>
      <c r="TPB4" s="774"/>
      <c r="TPC4" s="774"/>
      <c r="TPD4" s="774"/>
      <c r="TPE4" s="706"/>
      <c r="TPF4" s="774"/>
      <c r="TPG4" s="774"/>
      <c r="TPH4" s="774"/>
      <c r="TPI4" s="774"/>
      <c r="TPJ4" s="706"/>
      <c r="TPK4" s="774"/>
      <c r="TPL4" s="774"/>
      <c r="TPM4" s="774"/>
      <c r="TPN4" s="774"/>
      <c r="TPO4" s="706"/>
      <c r="TPP4" s="774"/>
      <c r="TPQ4" s="774"/>
      <c r="TPR4" s="774"/>
      <c r="TPS4" s="774"/>
      <c r="TPT4" s="706"/>
      <c r="TPU4" s="774"/>
      <c r="TPV4" s="774"/>
      <c r="TPW4" s="774"/>
      <c r="TPX4" s="774"/>
      <c r="TPY4" s="706"/>
      <c r="TPZ4" s="774"/>
      <c r="TQA4" s="774"/>
      <c r="TQB4" s="774"/>
      <c r="TQC4" s="774"/>
      <c r="TQD4" s="706"/>
      <c r="TQE4" s="774"/>
      <c r="TQF4" s="774"/>
      <c r="TQG4" s="774"/>
      <c r="TQH4" s="774"/>
      <c r="TQI4" s="706"/>
      <c r="TQJ4" s="774"/>
      <c r="TQK4" s="774"/>
      <c r="TQL4" s="774"/>
      <c r="TQM4" s="774"/>
      <c r="TQN4" s="706"/>
      <c r="TQO4" s="774"/>
      <c r="TQP4" s="774"/>
      <c r="TQQ4" s="774"/>
      <c r="TQR4" s="774"/>
      <c r="TQS4" s="706"/>
      <c r="TQT4" s="774"/>
      <c r="TQU4" s="774"/>
      <c r="TQV4" s="774"/>
      <c r="TQW4" s="774"/>
      <c r="TQX4" s="706"/>
      <c r="TQY4" s="774"/>
      <c r="TQZ4" s="774"/>
      <c r="TRA4" s="774"/>
      <c r="TRB4" s="774"/>
      <c r="TRC4" s="706"/>
      <c r="TRD4" s="774"/>
      <c r="TRE4" s="774"/>
      <c r="TRF4" s="774"/>
      <c r="TRG4" s="774"/>
      <c r="TRH4" s="706"/>
      <c r="TRI4" s="774"/>
      <c r="TRJ4" s="774"/>
      <c r="TRK4" s="774"/>
      <c r="TRL4" s="774"/>
      <c r="TRM4" s="706"/>
      <c r="TRN4" s="774"/>
      <c r="TRO4" s="774"/>
      <c r="TRP4" s="774"/>
      <c r="TRQ4" s="774"/>
      <c r="TRR4" s="706"/>
      <c r="TRS4" s="774"/>
      <c r="TRT4" s="774"/>
      <c r="TRU4" s="774"/>
      <c r="TRV4" s="774"/>
      <c r="TRW4" s="706"/>
      <c r="TRX4" s="774"/>
      <c r="TRY4" s="774"/>
      <c r="TRZ4" s="774"/>
      <c r="TSA4" s="774"/>
      <c r="TSB4" s="706"/>
      <c r="TSC4" s="774"/>
      <c r="TSD4" s="774"/>
      <c r="TSE4" s="774"/>
      <c r="TSF4" s="774"/>
      <c r="TSG4" s="706"/>
      <c r="TSH4" s="774"/>
      <c r="TSI4" s="774"/>
      <c r="TSJ4" s="774"/>
      <c r="TSK4" s="774"/>
      <c r="TSL4" s="706"/>
      <c r="TSM4" s="774"/>
      <c r="TSN4" s="774"/>
      <c r="TSO4" s="774"/>
      <c r="TSP4" s="774"/>
      <c r="TSQ4" s="706"/>
      <c r="TSR4" s="774"/>
      <c r="TSS4" s="774"/>
      <c r="TST4" s="774"/>
      <c r="TSU4" s="774"/>
      <c r="TSV4" s="706"/>
      <c r="TSW4" s="774"/>
      <c r="TSX4" s="774"/>
      <c r="TSY4" s="774"/>
      <c r="TSZ4" s="774"/>
      <c r="TTA4" s="706"/>
      <c r="TTB4" s="774"/>
      <c r="TTC4" s="774"/>
      <c r="TTD4" s="774"/>
      <c r="TTE4" s="774"/>
      <c r="TTF4" s="706"/>
      <c r="TTG4" s="774"/>
      <c r="TTH4" s="774"/>
      <c r="TTI4" s="774"/>
      <c r="TTJ4" s="774"/>
      <c r="TTK4" s="706"/>
      <c r="TTL4" s="774"/>
      <c r="TTM4" s="774"/>
      <c r="TTN4" s="774"/>
      <c r="TTO4" s="774"/>
      <c r="TTP4" s="706"/>
      <c r="TTQ4" s="774"/>
      <c r="TTR4" s="774"/>
      <c r="TTS4" s="774"/>
      <c r="TTT4" s="774"/>
      <c r="TTU4" s="706"/>
      <c r="TTV4" s="774"/>
      <c r="TTW4" s="774"/>
      <c r="TTX4" s="774"/>
      <c r="TTY4" s="774"/>
      <c r="TTZ4" s="706"/>
      <c r="TUA4" s="774"/>
      <c r="TUB4" s="774"/>
      <c r="TUC4" s="774"/>
      <c r="TUD4" s="774"/>
      <c r="TUE4" s="706"/>
      <c r="TUF4" s="774"/>
      <c r="TUG4" s="774"/>
      <c r="TUH4" s="774"/>
      <c r="TUI4" s="774"/>
      <c r="TUJ4" s="706"/>
      <c r="TUK4" s="774"/>
      <c r="TUL4" s="774"/>
      <c r="TUM4" s="774"/>
      <c r="TUN4" s="774"/>
      <c r="TUO4" s="706"/>
      <c r="TUP4" s="774"/>
      <c r="TUQ4" s="774"/>
      <c r="TUR4" s="774"/>
      <c r="TUS4" s="774"/>
      <c r="TUT4" s="706"/>
      <c r="TUU4" s="774"/>
      <c r="TUV4" s="774"/>
      <c r="TUW4" s="774"/>
      <c r="TUX4" s="774"/>
      <c r="TUY4" s="706"/>
      <c r="TUZ4" s="774"/>
      <c r="TVA4" s="774"/>
      <c r="TVB4" s="774"/>
      <c r="TVC4" s="774"/>
      <c r="TVD4" s="706"/>
      <c r="TVE4" s="774"/>
      <c r="TVF4" s="774"/>
      <c r="TVG4" s="774"/>
      <c r="TVH4" s="774"/>
      <c r="TVI4" s="706"/>
      <c r="TVJ4" s="774"/>
      <c r="TVK4" s="774"/>
      <c r="TVL4" s="774"/>
      <c r="TVM4" s="774"/>
      <c r="TVN4" s="706"/>
      <c r="TVO4" s="774"/>
      <c r="TVP4" s="774"/>
      <c r="TVQ4" s="774"/>
      <c r="TVR4" s="774"/>
      <c r="TVS4" s="706"/>
      <c r="TVT4" s="774"/>
      <c r="TVU4" s="774"/>
      <c r="TVV4" s="774"/>
      <c r="TVW4" s="774"/>
      <c r="TVX4" s="706"/>
      <c r="TVY4" s="774"/>
      <c r="TVZ4" s="774"/>
      <c r="TWA4" s="774"/>
      <c r="TWB4" s="774"/>
      <c r="TWC4" s="706"/>
      <c r="TWD4" s="774"/>
      <c r="TWE4" s="774"/>
      <c r="TWF4" s="774"/>
      <c r="TWG4" s="774"/>
      <c r="TWH4" s="706"/>
      <c r="TWI4" s="774"/>
      <c r="TWJ4" s="774"/>
      <c r="TWK4" s="774"/>
      <c r="TWL4" s="774"/>
      <c r="TWM4" s="706"/>
      <c r="TWN4" s="774"/>
      <c r="TWO4" s="774"/>
      <c r="TWP4" s="774"/>
      <c r="TWQ4" s="774"/>
      <c r="TWR4" s="706"/>
      <c r="TWS4" s="774"/>
      <c r="TWT4" s="774"/>
      <c r="TWU4" s="774"/>
      <c r="TWV4" s="774"/>
      <c r="TWW4" s="706"/>
      <c r="TWX4" s="774"/>
      <c r="TWY4" s="774"/>
      <c r="TWZ4" s="774"/>
      <c r="TXA4" s="774"/>
      <c r="TXB4" s="706"/>
      <c r="TXC4" s="774"/>
      <c r="TXD4" s="774"/>
      <c r="TXE4" s="774"/>
      <c r="TXF4" s="774"/>
      <c r="TXG4" s="706"/>
      <c r="TXH4" s="774"/>
      <c r="TXI4" s="774"/>
      <c r="TXJ4" s="774"/>
      <c r="TXK4" s="774"/>
      <c r="TXL4" s="706"/>
      <c r="TXM4" s="774"/>
      <c r="TXN4" s="774"/>
      <c r="TXO4" s="774"/>
      <c r="TXP4" s="774"/>
      <c r="TXQ4" s="706"/>
      <c r="TXR4" s="774"/>
      <c r="TXS4" s="774"/>
      <c r="TXT4" s="774"/>
      <c r="TXU4" s="774"/>
      <c r="TXV4" s="706"/>
      <c r="TXW4" s="774"/>
      <c r="TXX4" s="774"/>
      <c r="TXY4" s="774"/>
      <c r="TXZ4" s="774"/>
      <c r="TYA4" s="706"/>
      <c r="TYB4" s="774"/>
      <c r="TYC4" s="774"/>
      <c r="TYD4" s="774"/>
      <c r="TYE4" s="774"/>
      <c r="TYF4" s="706"/>
      <c r="TYG4" s="774"/>
      <c r="TYH4" s="774"/>
      <c r="TYI4" s="774"/>
      <c r="TYJ4" s="774"/>
      <c r="TYK4" s="706"/>
      <c r="TYL4" s="774"/>
      <c r="TYM4" s="774"/>
      <c r="TYN4" s="774"/>
      <c r="TYO4" s="774"/>
      <c r="TYP4" s="706"/>
      <c r="TYQ4" s="774"/>
      <c r="TYR4" s="774"/>
      <c r="TYS4" s="774"/>
      <c r="TYT4" s="774"/>
      <c r="TYU4" s="706"/>
      <c r="TYV4" s="774"/>
      <c r="TYW4" s="774"/>
      <c r="TYX4" s="774"/>
      <c r="TYY4" s="774"/>
      <c r="TYZ4" s="706"/>
      <c r="TZA4" s="774"/>
      <c r="TZB4" s="774"/>
      <c r="TZC4" s="774"/>
      <c r="TZD4" s="774"/>
      <c r="TZE4" s="706"/>
      <c r="TZF4" s="774"/>
      <c r="TZG4" s="774"/>
      <c r="TZH4" s="774"/>
      <c r="TZI4" s="774"/>
      <c r="TZJ4" s="706"/>
      <c r="TZK4" s="774"/>
      <c r="TZL4" s="774"/>
      <c r="TZM4" s="774"/>
      <c r="TZN4" s="774"/>
      <c r="TZO4" s="706"/>
      <c r="TZP4" s="774"/>
      <c r="TZQ4" s="774"/>
      <c r="TZR4" s="774"/>
      <c r="TZS4" s="774"/>
      <c r="TZT4" s="706"/>
      <c r="TZU4" s="774"/>
      <c r="TZV4" s="774"/>
      <c r="TZW4" s="774"/>
      <c r="TZX4" s="774"/>
      <c r="TZY4" s="706"/>
      <c r="TZZ4" s="774"/>
      <c r="UAA4" s="774"/>
      <c r="UAB4" s="774"/>
      <c r="UAC4" s="774"/>
      <c r="UAD4" s="706"/>
      <c r="UAE4" s="774"/>
      <c r="UAF4" s="774"/>
      <c r="UAG4" s="774"/>
      <c r="UAH4" s="774"/>
      <c r="UAI4" s="706"/>
      <c r="UAJ4" s="774"/>
      <c r="UAK4" s="774"/>
      <c r="UAL4" s="774"/>
      <c r="UAM4" s="774"/>
      <c r="UAN4" s="706"/>
      <c r="UAO4" s="774"/>
      <c r="UAP4" s="774"/>
      <c r="UAQ4" s="774"/>
      <c r="UAR4" s="774"/>
      <c r="UAS4" s="706"/>
      <c r="UAT4" s="774"/>
      <c r="UAU4" s="774"/>
      <c r="UAV4" s="774"/>
      <c r="UAW4" s="774"/>
      <c r="UAX4" s="706"/>
      <c r="UAY4" s="774"/>
      <c r="UAZ4" s="774"/>
      <c r="UBA4" s="774"/>
      <c r="UBB4" s="774"/>
      <c r="UBC4" s="706"/>
      <c r="UBD4" s="774"/>
      <c r="UBE4" s="774"/>
      <c r="UBF4" s="774"/>
      <c r="UBG4" s="774"/>
      <c r="UBH4" s="706"/>
      <c r="UBI4" s="774"/>
      <c r="UBJ4" s="774"/>
      <c r="UBK4" s="774"/>
      <c r="UBL4" s="774"/>
      <c r="UBM4" s="706"/>
      <c r="UBN4" s="774"/>
      <c r="UBO4" s="774"/>
      <c r="UBP4" s="774"/>
      <c r="UBQ4" s="774"/>
      <c r="UBR4" s="706"/>
      <c r="UBS4" s="774"/>
      <c r="UBT4" s="774"/>
      <c r="UBU4" s="774"/>
      <c r="UBV4" s="774"/>
      <c r="UBW4" s="706"/>
      <c r="UBX4" s="774"/>
      <c r="UBY4" s="774"/>
      <c r="UBZ4" s="774"/>
      <c r="UCA4" s="774"/>
      <c r="UCB4" s="706"/>
      <c r="UCC4" s="774"/>
      <c r="UCD4" s="774"/>
      <c r="UCE4" s="774"/>
      <c r="UCF4" s="774"/>
      <c r="UCG4" s="706"/>
      <c r="UCH4" s="774"/>
      <c r="UCI4" s="774"/>
      <c r="UCJ4" s="774"/>
      <c r="UCK4" s="774"/>
      <c r="UCL4" s="706"/>
      <c r="UCM4" s="774"/>
      <c r="UCN4" s="774"/>
      <c r="UCO4" s="774"/>
      <c r="UCP4" s="774"/>
      <c r="UCQ4" s="706"/>
      <c r="UCR4" s="774"/>
      <c r="UCS4" s="774"/>
      <c r="UCT4" s="774"/>
      <c r="UCU4" s="774"/>
      <c r="UCV4" s="706"/>
      <c r="UCW4" s="774"/>
      <c r="UCX4" s="774"/>
      <c r="UCY4" s="774"/>
      <c r="UCZ4" s="774"/>
      <c r="UDA4" s="706"/>
      <c r="UDB4" s="774"/>
      <c r="UDC4" s="774"/>
      <c r="UDD4" s="774"/>
      <c r="UDE4" s="774"/>
      <c r="UDF4" s="706"/>
      <c r="UDG4" s="774"/>
      <c r="UDH4" s="774"/>
      <c r="UDI4" s="774"/>
      <c r="UDJ4" s="774"/>
      <c r="UDK4" s="706"/>
      <c r="UDL4" s="774"/>
      <c r="UDM4" s="774"/>
      <c r="UDN4" s="774"/>
      <c r="UDO4" s="774"/>
      <c r="UDP4" s="706"/>
      <c r="UDQ4" s="774"/>
      <c r="UDR4" s="774"/>
      <c r="UDS4" s="774"/>
      <c r="UDT4" s="774"/>
      <c r="UDU4" s="706"/>
      <c r="UDV4" s="774"/>
      <c r="UDW4" s="774"/>
      <c r="UDX4" s="774"/>
      <c r="UDY4" s="774"/>
      <c r="UDZ4" s="706"/>
      <c r="UEA4" s="774"/>
      <c r="UEB4" s="774"/>
      <c r="UEC4" s="774"/>
      <c r="UED4" s="774"/>
      <c r="UEE4" s="706"/>
      <c r="UEF4" s="774"/>
      <c r="UEG4" s="774"/>
      <c r="UEH4" s="774"/>
      <c r="UEI4" s="774"/>
      <c r="UEJ4" s="706"/>
      <c r="UEK4" s="774"/>
      <c r="UEL4" s="774"/>
      <c r="UEM4" s="774"/>
      <c r="UEN4" s="774"/>
      <c r="UEO4" s="706"/>
      <c r="UEP4" s="774"/>
      <c r="UEQ4" s="774"/>
      <c r="UER4" s="774"/>
      <c r="UES4" s="774"/>
      <c r="UET4" s="706"/>
      <c r="UEU4" s="774"/>
      <c r="UEV4" s="774"/>
      <c r="UEW4" s="774"/>
      <c r="UEX4" s="774"/>
      <c r="UEY4" s="706"/>
      <c r="UEZ4" s="774"/>
      <c r="UFA4" s="774"/>
      <c r="UFB4" s="774"/>
      <c r="UFC4" s="774"/>
      <c r="UFD4" s="706"/>
      <c r="UFE4" s="774"/>
      <c r="UFF4" s="774"/>
      <c r="UFG4" s="774"/>
      <c r="UFH4" s="774"/>
      <c r="UFI4" s="706"/>
      <c r="UFJ4" s="774"/>
      <c r="UFK4" s="774"/>
      <c r="UFL4" s="774"/>
      <c r="UFM4" s="774"/>
      <c r="UFN4" s="706"/>
      <c r="UFO4" s="774"/>
      <c r="UFP4" s="774"/>
      <c r="UFQ4" s="774"/>
      <c r="UFR4" s="774"/>
      <c r="UFS4" s="706"/>
      <c r="UFT4" s="774"/>
      <c r="UFU4" s="774"/>
      <c r="UFV4" s="774"/>
      <c r="UFW4" s="774"/>
      <c r="UFX4" s="706"/>
      <c r="UFY4" s="774"/>
      <c r="UFZ4" s="774"/>
      <c r="UGA4" s="774"/>
      <c r="UGB4" s="774"/>
      <c r="UGC4" s="706"/>
      <c r="UGD4" s="774"/>
      <c r="UGE4" s="774"/>
      <c r="UGF4" s="774"/>
      <c r="UGG4" s="774"/>
      <c r="UGH4" s="706"/>
      <c r="UGI4" s="774"/>
      <c r="UGJ4" s="774"/>
      <c r="UGK4" s="774"/>
      <c r="UGL4" s="774"/>
      <c r="UGM4" s="706"/>
      <c r="UGN4" s="774"/>
      <c r="UGO4" s="774"/>
      <c r="UGP4" s="774"/>
      <c r="UGQ4" s="774"/>
      <c r="UGR4" s="706"/>
      <c r="UGS4" s="774"/>
      <c r="UGT4" s="774"/>
      <c r="UGU4" s="774"/>
      <c r="UGV4" s="774"/>
      <c r="UGW4" s="706"/>
      <c r="UGX4" s="774"/>
      <c r="UGY4" s="774"/>
      <c r="UGZ4" s="774"/>
      <c r="UHA4" s="774"/>
      <c r="UHB4" s="706"/>
      <c r="UHC4" s="774"/>
      <c r="UHD4" s="774"/>
      <c r="UHE4" s="774"/>
      <c r="UHF4" s="774"/>
      <c r="UHG4" s="706"/>
      <c r="UHH4" s="774"/>
      <c r="UHI4" s="774"/>
      <c r="UHJ4" s="774"/>
      <c r="UHK4" s="774"/>
      <c r="UHL4" s="706"/>
      <c r="UHM4" s="774"/>
      <c r="UHN4" s="774"/>
      <c r="UHO4" s="774"/>
      <c r="UHP4" s="774"/>
      <c r="UHQ4" s="706"/>
      <c r="UHR4" s="774"/>
      <c r="UHS4" s="774"/>
      <c r="UHT4" s="774"/>
      <c r="UHU4" s="774"/>
      <c r="UHV4" s="706"/>
      <c r="UHW4" s="774"/>
      <c r="UHX4" s="774"/>
      <c r="UHY4" s="774"/>
      <c r="UHZ4" s="774"/>
      <c r="UIA4" s="706"/>
      <c r="UIB4" s="774"/>
      <c r="UIC4" s="774"/>
      <c r="UID4" s="774"/>
      <c r="UIE4" s="774"/>
      <c r="UIF4" s="706"/>
      <c r="UIG4" s="774"/>
      <c r="UIH4" s="774"/>
      <c r="UII4" s="774"/>
      <c r="UIJ4" s="774"/>
      <c r="UIK4" s="706"/>
      <c r="UIL4" s="774"/>
      <c r="UIM4" s="774"/>
      <c r="UIN4" s="774"/>
      <c r="UIO4" s="774"/>
      <c r="UIP4" s="706"/>
      <c r="UIQ4" s="774"/>
      <c r="UIR4" s="774"/>
      <c r="UIS4" s="774"/>
      <c r="UIT4" s="774"/>
      <c r="UIU4" s="706"/>
      <c r="UIV4" s="774"/>
      <c r="UIW4" s="774"/>
      <c r="UIX4" s="774"/>
      <c r="UIY4" s="774"/>
      <c r="UIZ4" s="706"/>
      <c r="UJA4" s="774"/>
      <c r="UJB4" s="774"/>
      <c r="UJC4" s="774"/>
      <c r="UJD4" s="774"/>
      <c r="UJE4" s="706"/>
      <c r="UJF4" s="774"/>
      <c r="UJG4" s="774"/>
      <c r="UJH4" s="774"/>
      <c r="UJI4" s="774"/>
      <c r="UJJ4" s="706"/>
      <c r="UJK4" s="774"/>
      <c r="UJL4" s="774"/>
      <c r="UJM4" s="774"/>
      <c r="UJN4" s="774"/>
      <c r="UJO4" s="706"/>
      <c r="UJP4" s="774"/>
      <c r="UJQ4" s="774"/>
      <c r="UJR4" s="774"/>
      <c r="UJS4" s="774"/>
      <c r="UJT4" s="706"/>
      <c r="UJU4" s="774"/>
      <c r="UJV4" s="774"/>
      <c r="UJW4" s="774"/>
      <c r="UJX4" s="774"/>
      <c r="UJY4" s="706"/>
      <c r="UJZ4" s="774"/>
      <c r="UKA4" s="774"/>
      <c r="UKB4" s="774"/>
      <c r="UKC4" s="774"/>
      <c r="UKD4" s="706"/>
      <c r="UKE4" s="774"/>
      <c r="UKF4" s="774"/>
      <c r="UKG4" s="774"/>
      <c r="UKH4" s="774"/>
      <c r="UKI4" s="706"/>
      <c r="UKJ4" s="774"/>
      <c r="UKK4" s="774"/>
      <c r="UKL4" s="774"/>
      <c r="UKM4" s="774"/>
      <c r="UKN4" s="706"/>
      <c r="UKO4" s="774"/>
      <c r="UKP4" s="774"/>
      <c r="UKQ4" s="774"/>
      <c r="UKR4" s="774"/>
      <c r="UKS4" s="706"/>
      <c r="UKT4" s="774"/>
      <c r="UKU4" s="774"/>
      <c r="UKV4" s="774"/>
      <c r="UKW4" s="774"/>
      <c r="UKX4" s="706"/>
      <c r="UKY4" s="774"/>
      <c r="UKZ4" s="774"/>
      <c r="ULA4" s="774"/>
      <c r="ULB4" s="774"/>
      <c r="ULC4" s="706"/>
      <c r="ULD4" s="774"/>
      <c r="ULE4" s="774"/>
      <c r="ULF4" s="774"/>
      <c r="ULG4" s="774"/>
      <c r="ULH4" s="706"/>
      <c r="ULI4" s="774"/>
      <c r="ULJ4" s="774"/>
      <c r="ULK4" s="774"/>
      <c r="ULL4" s="774"/>
      <c r="ULM4" s="706"/>
      <c r="ULN4" s="774"/>
      <c r="ULO4" s="774"/>
      <c r="ULP4" s="774"/>
      <c r="ULQ4" s="774"/>
      <c r="ULR4" s="706"/>
      <c r="ULS4" s="774"/>
      <c r="ULT4" s="774"/>
      <c r="ULU4" s="774"/>
      <c r="ULV4" s="774"/>
      <c r="ULW4" s="706"/>
      <c r="ULX4" s="774"/>
      <c r="ULY4" s="774"/>
      <c r="ULZ4" s="774"/>
      <c r="UMA4" s="774"/>
      <c r="UMB4" s="706"/>
      <c r="UMC4" s="774"/>
      <c r="UMD4" s="774"/>
      <c r="UME4" s="774"/>
      <c r="UMF4" s="774"/>
      <c r="UMG4" s="706"/>
      <c r="UMH4" s="774"/>
      <c r="UMI4" s="774"/>
      <c r="UMJ4" s="774"/>
      <c r="UMK4" s="774"/>
      <c r="UML4" s="706"/>
      <c r="UMM4" s="774"/>
      <c r="UMN4" s="774"/>
      <c r="UMO4" s="774"/>
      <c r="UMP4" s="774"/>
      <c r="UMQ4" s="706"/>
      <c r="UMR4" s="774"/>
      <c r="UMS4" s="774"/>
      <c r="UMT4" s="774"/>
      <c r="UMU4" s="774"/>
      <c r="UMV4" s="706"/>
      <c r="UMW4" s="774"/>
      <c r="UMX4" s="774"/>
      <c r="UMY4" s="774"/>
      <c r="UMZ4" s="774"/>
      <c r="UNA4" s="706"/>
      <c r="UNB4" s="774"/>
      <c r="UNC4" s="774"/>
      <c r="UND4" s="774"/>
      <c r="UNE4" s="774"/>
      <c r="UNF4" s="706"/>
      <c r="UNG4" s="774"/>
      <c r="UNH4" s="774"/>
      <c r="UNI4" s="774"/>
      <c r="UNJ4" s="774"/>
      <c r="UNK4" s="706"/>
      <c r="UNL4" s="774"/>
      <c r="UNM4" s="774"/>
      <c r="UNN4" s="774"/>
      <c r="UNO4" s="774"/>
      <c r="UNP4" s="706"/>
      <c r="UNQ4" s="774"/>
      <c r="UNR4" s="774"/>
      <c r="UNS4" s="774"/>
      <c r="UNT4" s="774"/>
      <c r="UNU4" s="706"/>
      <c r="UNV4" s="774"/>
      <c r="UNW4" s="774"/>
      <c r="UNX4" s="774"/>
      <c r="UNY4" s="774"/>
      <c r="UNZ4" s="706"/>
      <c r="UOA4" s="774"/>
      <c r="UOB4" s="774"/>
      <c r="UOC4" s="774"/>
      <c r="UOD4" s="774"/>
      <c r="UOE4" s="706"/>
      <c r="UOF4" s="774"/>
      <c r="UOG4" s="774"/>
      <c r="UOH4" s="774"/>
      <c r="UOI4" s="774"/>
      <c r="UOJ4" s="706"/>
      <c r="UOK4" s="774"/>
      <c r="UOL4" s="774"/>
      <c r="UOM4" s="774"/>
      <c r="UON4" s="774"/>
      <c r="UOO4" s="706"/>
      <c r="UOP4" s="774"/>
      <c r="UOQ4" s="774"/>
      <c r="UOR4" s="774"/>
      <c r="UOS4" s="774"/>
      <c r="UOT4" s="706"/>
      <c r="UOU4" s="774"/>
      <c r="UOV4" s="774"/>
      <c r="UOW4" s="774"/>
      <c r="UOX4" s="774"/>
      <c r="UOY4" s="706"/>
      <c r="UOZ4" s="774"/>
      <c r="UPA4" s="774"/>
      <c r="UPB4" s="774"/>
      <c r="UPC4" s="774"/>
      <c r="UPD4" s="706"/>
      <c r="UPE4" s="774"/>
      <c r="UPF4" s="774"/>
      <c r="UPG4" s="774"/>
      <c r="UPH4" s="774"/>
      <c r="UPI4" s="706"/>
      <c r="UPJ4" s="774"/>
      <c r="UPK4" s="774"/>
      <c r="UPL4" s="774"/>
      <c r="UPM4" s="774"/>
      <c r="UPN4" s="706"/>
      <c r="UPO4" s="774"/>
      <c r="UPP4" s="774"/>
      <c r="UPQ4" s="774"/>
      <c r="UPR4" s="774"/>
      <c r="UPS4" s="706"/>
      <c r="UPT4" s="774"/>
      <c r="UPU4" s="774"/>
      <c r="UPV4" s="774"/>
      <c r="UPW4" s="774"/>
      <c r="UPX4" s="706"/>
      <c r="UPY4" s="774"/>
      <c r="UPZ4" s="774"/>
      <c r="UQA4" s="774"/>
      <c r="UQB4" s="774"/>
      <c r="UQC4" s="706"/>
      <c r="UQD4" s="774"/>
      <c r="UQE4" s="774"/>
      <c r="UQF4" s="774"/>
      <c r="UQG4" s="774"/>
      <c r="UQH4" s="706"/>
      <c r="UQI4" s="774"/>
      <c r="UQJ4" s="774"/>
      <c r="UQK4" s="774"/>
      <c r="UQL4" s="774"/>
      <c r="UQM4" s="706"/>
      <c r="UQN4" s="774"/>
      <c r="UQO4" s="774"/>
      <c r="UQP4" s="774"/>
      <c r="UQQ4" s="774"/>
      <c r="UQR4" s="706"/>
      <c r="UQS4" s="774"/>
      <c r="UQT4" s="774"/>
      <c r="UQU4" s="774"/>
      <c r="UQV4" s="774"/>
      <c r="UQW4" s="706"/>
      <c r="UQX4" s="774"/>
      <c r="UQY4" s="774"/>
      <c r="UQZ4" s="774"/>
      <c r="URA4" s="774"/>
      <c r="URB4" s="706"/>
      <c r="URC4" s="774"/>
      <c r="URD4" s="774"/>
      <c r="URE4" s="774"/>
      <c r="URF4" s="774"/>
      <c r="URG4" s="706"/>
      <c r="URH4" s="774"/>
      <c r="URI4" s="774"/>
      <c r="URJ4" s="774"/>
      <c r="URK4" s="774"/>
      <c r="URL4" s="706"/>
      <c r="URM4" s="774"/>
      <c r="URN4" s="774"/>
      <c r="URO4" s="774"/>
      <c r="URP4" s="774"/>
      <c r="URQ4" s="706"/>
      <c r="URR4" s="774"/>
      <c r="URS4" s="774"/>
      <c r="URT4" s="774"/>
      <c r="URU4" s="774"/>
      <c r="URV4" s="706"/>
      <c r="URW4" s="774"/>
      <c r="URX4" s="774"/>
      <c r="URY4" s="774"/>
      <c r="URZ4" s="774"/>
      <c r="USA4" s="706"/>
      <c r="USB4" s="774"/>
      <c r="USC4" s="774"/>
      <c r="USD4" s="774"/>
      <c r="USE4" s="774"/>
      <c r="USF4" s="706"/>
      <c r="USG4" s="774"/>
      <c r="USH4" s="774"/>
      <c r="USI4" s="774"/>
      <c r="USJ4" s="774"/>
      <c r="USK4" s="706"/>
      <c r="USL4" s="774"/>
      <c r="USM4" s="774"/>
      <c r="USN4" s="774"/>
      <c r="USO4" s="774"/>
      <c r="USP4" s="706"/>
      <c r="USQ4" s="774"/>
      <c r="USR4" s="774"/>
      <c r="USS4" s="774"/>
      <c r="UST4" s="774"/>
      <c r="USU4" s="706"/>
      <c r="USV4" s="774"/>
      <c r="USW4" s="774"/>
      <c r="USX4" s="774"/>
      <c r="USY4" s="774"/>
      <c r="USZ4" s="706"/>
      <c r="UTA4" s="774"/>
      <c r="UTB4" s="774"/>
      <c r="UTC4" s="774"/>
      <c r="UTD4" s="774"/>
      <c r="UTE4" s="706"/>
      <c r="UTF4" s="774"/>
      <c r="UTG4" s="774"/>
      <c r="UTH4" s="774"/>
      <c r="UTI4" s="774"/>
      <c r="UTJ4" s="706"/>
      <c r="UTK4" s="774"/>
      <c r="UTL4" s="774"/>
      <c r="UTM4" s="774"/>
      <c r="UTN4" s="774"/>
      <c r="UTO4" s="706"/>
      <c r="UTP4" s="774"/>
      <c r="UTQ4" s="774"/>
      <c r="UTR4" s="774"/>
      <c r="UTS4" s="774"/>
      <c r="UTT4" s="706"/>
      <c r="UTU4" s="774"/>
      <c r="UTV4" s="774"/>
      <c r="UTW4" s="774"/>
      <c r="UTX4" s="774"/>
      <c r="UTY4" s="706"/>
      <c r="UTZ4" s="774"/>
      <c r="UUA4" s="774"/>
      <c r="UUB4" s="774"/>
      <c r="UUC4" s="774"/>
      <c r="UUD4" s="706"/>
      <c r="UUE4" s="774"/>
      <c r="UUF4" s="774"/>
      <c r="UUG4" s="774"/>
      <c r="UUH4" s="774"/>
      <c r="UUI4" s="706"/>
      <c r="UUJ4" s="774"/>
      <c r="UUK4" s="774"/>
      <c r="UUL4" s="774"/>
      <c r="UUM4" s="774"/>
      <c r="UUN4" s="706"/>
      <c r="UUO4" s="774"/>
      <c r="UUP4" s="774"/>
      <c r="UUQ4" s="774"/>
      <c r="UUR4" s="774"/>
      <c r="UUS4" s="706"/>
      <c r="UUT4" s="774"/>
      <c r="UUU4" s="774"/>
      <c r="UUV4" s="774"/>
      <c r="UUW4" s="774"/>
      <c r="UUX4" s="706"/>
      <c r="UUY4" s="774"/>
      <c r="UUZ4" s="774"/>
      <c r="UVA4" s="774"/>
      <c r="UVB4" s="774"/>
      <c r="UVC4" s="706"/>
      <c r="UVD4" s="774"/>
      <c r="UVE4" s="774"/>
      <c r="UVF4" s="774"/>
      <c r="UVG4" s="774"/>
      <c r="UVH4" s="706"/>
      <c r="UVI4" s="774"/>
      <c r="UVJ4" s="774"/>
      <c r="UVK4" s="774"/>
      <c r="UVL4" s="774"/>
      <c r="UVM4" s="706"/>
      <c r="UVN4" s="774"/>
      <c r="UVO4" s="774"/>
      <c r="UVP4" s="774"/>
      <c r="UVQ4" s="774"/>
      <c r="UVR4" s="706"/>
      <c r="UVS4" s="774"/>
      <c r="UVT4" s="774"/>
      <c r="UVU4" s="774"/>
      <c r="UVV4" s="774"/>
      <c r="UVW4" s="706"/>
      <c r="UVX4" s="774"/>
      <c r="UVY4" s="774"/>
      <c r="UVZ4" s="774"/>
      <c r="UWA4" s="774"/>
      <c r="UWB4" s="706"/>
      <c r="UWC4" s="774"/>
      <c r="UWD4" s="774"/>
      <c r="UWE4" s="774"/>
      <c r="UWF4" s="774"/>
      <c r="UWG4" s="706"/>
      <c r="UWH4" s="774"/>
      <c r="UWI4" s="774"/>
      <c r="UWJ4" s="774"/>
      <c r="UWK4" s="774"/>
      <c r="UWL4" s="706"/>
      <c r="UWM4" s="774"/>
      <c r="UWN4" s="774"/>
      <c r="UWO4" s="774"/>
      <c r="UWP4" s="774"/>
      <c r="UWQ4" s="706"/>
      <c r="UWR4" s="774"/>
      <c r="UWS4" s="774"/>
      <c r="UWT4" s="774"/>
      <c r="UWU4" s="774"/>
      <c r="UWV4" s="706"/>
      <c r="UWW4" s="774"/>
      <c r="UWX4" s="774"/>
      <c r="UWY4" s="774"/>
      <c r="UWZ4" s="774"/>
      <c r="UXA4" s="706"/>
      <c r="UXB4" s="774"/>
      <c r="UXC4" s="774"/>
      <c r="UXD4" s="774"/>
      <c r="UXE4" s="774"/>
      <c r="UXF4" s="706"/>
      <c r="UXG4" s="774"/>
      <c r="UXH4" s="774"/>
      <c r="UXI4" s="774"/>
      <c r="UXJ4" s="774"/>
      <c r="UXK4" s="706"/>
      <c r="UXL4" s="774"/>
      <c r="UXM4" s="774"/>
      <c r="UXN4" s="774"/>
      <c r="UXO4" s="774"/>
      <c r="UXP4" s="706"/>
      <c r="UXQ4" s="774"/>
      <c r="UXR4" s="774"/>
      <c r="UXS4" s="774"/>
      <c r="UXT4" s="774"/>
      <c r="UXU4" s="706"/>
      <c r="UXV4" s="774"/>
      <c r="UXW4" s="774"/>
      <c r="UXX4" s="774"/>
      <c r="UXY4" s="774"/>
      <c r="UXZ4" s="706"/>
      <c r="UYA4" s="774"/>
      <c r="UYB4" s="774"/>
      <c r="UYC4" s="774"/>
      <c r="UYD4" s="774"/>
      <c r="UYE4" s="706"/>
      <c r="UYF4" s="774"/>
      <c r="UYG4" s="774"/>
      <c r="UYH4" s="774"/>
      <c r="UYI4" s="774"/>
      <c r="UYJ4" s="706"/>
      <c r="UYK4" s="774"/>
      <c r="UYL4" s="774"/>
      <c r="UYM4" s="774"/>
      <c r="UYN4" s="774"/>
      <c r="UYO4" s="706"/>
      <c r="UYP4" s="774"/>
      <c r="UYQ4" s="774"/>
      <c r="UYR4" s="774"/>
      <c r="UYS4" s="774"/>
      <c r="UYT4" s="706"/>
      <c r="UYU4" s="774"/>
      <c r="UYV4" s="774"/>
      <c r="UYW4" s="774"/>
      <c r="UYX4" s="774"/>
      <c r="UYY4" s="706"/>
      <c r="UYZ4" s="774"/>
      <c r="UZA4" s="774"/>
      <c r="UZB4" s="774"/>
      <c r="UZC4" s="774"/>
      <c r="UZD4" s="706"/>
      <c r="UZE4" s="774"/>
      <c r="UZF4" s="774"/>
      <c r="UZG4" s="774"/>
      <c r="UZH4" s="774"/>
      <c r="UZI4" s="706"/>
      <c r="UZJ4" s="774"/>
      <c r="UZK4" s="774"/>
      <c r="UZL4" s="774"/>
      <c r="UZM4" s="774"/>
      <c r="UZN4" s="706"/>
      <c r="UZO4" s="774"/>
      <c r="UZP4" s="774"/>
      <c r="UZQ4" s="774"/>
      <c r="UZR4" s="774"/>
      <c r="UZS4" s="706"/>
      <c r="UZT4" s="774"/>
      <c r="UZU4" s="774"/>
      <c r="UZV4" s="774"/>
      <c r="UZW4" s="774"/>
      <c r="UZX4" s="706"/>
      <c r="UZY4" s="774"/>
      <c r="UZZ4" s="774"/>
      <c r="VAA4" s="774"/>
      <c r="VAB4" s="774"/>
      <c r="VAC4" s="706"/>
      <c r="VAD4" s="774"/>
      <c r="VAE4" s="774"/>
      <c r="VAF4" s="774"/>
      <c r="VAG4" s="774"/>
      <c r="VAH4" s="706"/>
      <c r="VAI4" s="774"/>
      <c r="VAJ4" s="774"/>
      <c r="VAK4" s="774"/>
      <c r="VAL4" s="774"/>
      <c r="VAM4" s="706"/>
      <c r="VAN4" s="774"/>
      <c r="VAO4" s="774"/>
      <c r="VAP4" s="774"/>
      <c r="VAQ4" s="774"/>
      <c r="VAR4" s="706"/>
      <c r="VAS4" s="774"/>
      <c r="VAT4" s="774"/>
      <c r="VAU4" s="774"/>
      <c r="VAV4" s="774"/>
      <c r="VAW4" s="706"/>
      <c r="VAX4" s="774"/>
      <c r="VAY4" s="774"/>
      <c r="VAZ4" s="774"/>
      <c r="VBA4" s="774"/>
      <c r="VBB4" s="706"/>
      <c r="VBC4" s="774"/>
      <c r="VBD4" s="774"/>
      <c r="VBE4" s="774"/>
      <c r="VBF4" s="774"/>
      <c r="VBG4" s="706"/>
      <c r="VBH4" s="774"/>
      <c r="VBI4" s="774"/>
      <c r="VBJ4" s="774"/>
      <c r="VBK4" s="774"/>
      <c r="VBL4" s="706"/>
      <c r="VBM4" s="774"/>
      <c r="VBN4" s="774"/>
      <c r="VBO4" s="774"/>
      <c r="VBP4" s="774"/>
      <c r="VBQ4" s="706"/>
      <c r="VBR4" s="774"/>
      <c r="VBS4" s="774"/>
      <c r="VBT4" s="774"/>
      <c r="VBU4" s="774"/>
      <c r="VBV4" s="706"/>
      <c r="VBW4" s="774"/>
      <c r="VBX4" s="774"/>
      <c r="VBY4" s="774"/>
      <c r="VBZ4" s="774"/>
      <c r="VCA4" s="706"/>
      <c r="VCB4" s="774"/>
      <c r="VCC4" s="774"/>
      <c r="VCD4" s="774"/>
      <c r="VCE4" s="774"/>
      <c r="VCF4" s="706"/>
      <c r="VCG4" s="774"/>
      <c r="VCH4" s="774"/>
      <c r="VCI4" s="774"/>
      <c r="VCJ4" s="774"/>
      <c r="VCK4" s="706"/>
      <c r="VCL4" s="774"/>
      <c r="VCM4" s="774"/>
      <c r="VCN4" s="774"/>
      <c r="VCO4" s="774"/>
      <c r="VCP4" s="706"/>
      <c r="VCQ4" s="774"/>
      <c r="VCR4" s="774"/>
      <c r="VCS4" s="774"/>
      <c r="VCT4" s="774"/>
      <c r="VCU4" s="706"/>
      <c r="VCV4" s="774"/>
      <c r="VCW4" s="774"/>
      <c r="VCX4" s="774"/>
      <c r="VCY4" s="774"/>
      <c r="VCZ4" s="706"/>
      <c r="VDA4" s="774"/>
      <c r="VDB4" s="774"/>
      <c r="VDC4" s="774"/>
      <c r="VDD4" s="774"/>
      <c r="VDE4" s="706"/>
      <c r="VDF4" s="774"/>
      <c r="VDG4" s="774"/>
      <c r="VDH4" s="774"/>
      <c r="VDI4" s="774"/>
      <c r="VDJ4" s="706"/>
      <c r="VDK4" s="774"/>
      <c r="VDL4" s="774"/>
      <c r="VDM4" s="774"/>
      <c r="VDN4" s="774"/>
      <c r="VDO4" s="706"/>
      <c r="VDP4" s="774"/>
      <c r="VDQ4" s="774"/>
      <c r="VDR4" s="774"/>
      <c r="VDS4" s="774"/>
      <c r="VDT4" s="706"/>
      <c r="VDU4" s="774"/>
      <c r="VDV4" s="774"/>
      <c r="VDW4" s="774"/>
      <c r="VDX4" s="774"/>
      <c r="VDY4" s="706"/>
      <c r="VDZ4" s="774"/>
      <c r="VEA4" s="774"/>
      <c r="VEB4" s="774"/>
      <c r="VEC4" s="774"/>
      <c r="VED4" s="706"/>
      <c r="VEE4" s="774"/>
      <c r="VEF4" s="774"/>
      <c r="VEG4" s="774"/>
      <c r="VEH4" s="774"/>
      <c r="VEI4" s="706"/>
      <c r="VEJ4" s="774"/>
      <c r="VEK4" s="774"/>
      <c r="VEL4" s="774"/>
      <c r="VEM4" s="774"/>
      <c r="VEN4" s="706"/>
      <c r="VEO4" s="774"/>
      <c r="VEP4" s="774"/>
      <c r="VEQ4" s="774"/>
      <c r="VER4" s="774"/>
      <c r="VES4" s="706"/>
      <c r="VET4" s="774"/>
      <c r="VEU4" s="774"/>
      <c r="VEV4" s="774"/>
      <c r="VEW4" s="774"/>
      <c r="VEX4" s="706"/>
      <c r="VEY4" s="774"/>
      <c r="VEZ4" s="774"/>
      <c r="VFA4" s="774"/>
      <c r="VFB4" s="774"/>
      <c r="VFC4" s="706"/>
      <c r="VFD4" s="774"/>
      <c r="VFE4" s="774"/>
      <c r="VFF4" s="774"/>
      <c r="VFG4" s="774"/>
      <c r="VFH4" s="706"/>
      <c r="VFI4" s="774"/>
      <c r="VFJ4" s="774"/>
      <c r="VFK4" s="774"/>
      <c r="VFL4" s="774"/>
      <c r="VFM4" s="706"/>
      <c r="VFN4" s="774"/>
      <c r="VFO4" s="774"/>
      <c r="VFP4" s="774"/>
      <c r="VFQ4" s="774"/>
      <c r="VFR4" s="706"/>
      <c r="VFS4" s="774"/>
      <c r="VFT4" s="774"/>
      <c r="VFU4" s="774"/>
      <c r="VFV4" s="774"/>
      <c r="VFW4" s="706"/>
      <c r="VFX4" s="774"/>
      <c r="VFY4" s="774"/>
      <c r="VFZ4" s="774"/>
      <c r="VGA4" s="774"/>
      <c r="VGB4" s="706"/>
      <c r="VGC4" s="774"/>
      <c r="VGD4" s="774"/>
      <c r="VGE4" s="774"/>
      <c r="VGF4" s="774"/>
      <c r="VGG4" s="706"/>
      <c r="VGH4" s="774"/>
      <c r="VGI4" s="774"/>
      <c r="VGJ4" s="774"/>
      <c r="VGK4" s="774"/>
      <c r="VGL4" s="706"/>
      <c r="VGM4" s="774"/>
      <c r="VGN4" s="774"/>
      <c r="VGO4" s="774"/>
      <c r="VGP4" s="774"/>
      <c r="VGQ4" s="706"/>
      <c r="VGR4" s="774"/>
      <c r="VGS4" s="774"/>
      <c r="VGT4" s="774"/>
      <c r="VGU4" s="774"/>
      <c r="VGV4" s="706"/>
      <c r="VGW4" s="774"/>
      <c r="VGX4" s="774"/>
      <c r="VGY4" s="774"/>
      <c r="VGZ4" s="774"/>
      <c r="VHA4" s="706"/>
      <c r="VHB4" s="774"/>
      <c r="VHC4" s="774"/>
      <c r="VHD4" s="774"/>
      <c r="VHE4" s="774"/>
      <c r="VHF4" s="706"/>
      <c r="VHG4" s="774"/>
      <c r="VHH4" s="774"/>
      <c r="VHI4" s="774"/>
      <c r="VHJ4" s="774"/>
      <c r="VHK4" s="706"/>
      <c r="VHL4" s="774"/>
      <c r="VHM4" s="774"/>
      <c r="VHN4" s="774"/>
      <c r="VHO4" s="774"/>
      <c r="VHP4" s="706"/>
      <c r="VHQ4" s="774"/>
      <c r="VHR4" s="774"/>
      <c r="VHS4" s="774"/>
      <c r="VHT4" s="774"/>
      <c r="VHU4" s="706"/>
      <c r="VHV4" s="774"/>
      <c r="VHW4" s="774"/>
      <c r="VHX4" s="774"/>
      <c r="VHY4" s="774"/>
      <c r="VHZ4" s="706"/>
      <c r="VIA4" s="774"/>
      <c r="VIB4" s="774"/>
      <c r="VIC4" s="774"/>
      <c r="VID4" s="774"/>
      <c r="VIE4" s="706"/>
      <c r="VIF4" s="774"/>
      <c r="VIG4" s="774"/>
      <c r="VIH4" s="774"/>
      <c r="VII4" s="774"/>
      <c r="VIJ4" s="706"/>
      <c r="VIK4" s="774"/>
      <c r="VIL4" s="774"/>
      <c r="VIM4" s="774"/>
      <c r="VIN4" s="774"/>
      <c r="VIO4" s="706"/>
      <c r="VIP4" s="774"/>
      <c r="VIQ4" s="774"/>
      <c r="VIR4" s="774"/>
      <c r="VIS4" s="774"/>
      <c r="VIT4" s="706"/>
      <c r="VIU4" s="774"/>
      <c r="VIV4" s="774"/>
      <c r="VIW4" s="774"/>
      <c r="VIX4" s="774"/>
      <c r="VIY4" s="706"/>
      <c r="VIZ4" s="774"/>
      <c r="VJA4" s="774"/>
      <c r="VJB4" s="774"/>
      <c r="VJC4" s="774"/>
      <c r="VJD4" s="706"/>
      <c r="VJE4" s="774"/>
      <c r="VJF4" s="774"/>
      <c r="VJG4" s="774"/>
      <c r="VJH4" s="774"/>
      <c r="VJI4" s="706"/>
      <c r="VJJ4" s="774"/>
      <c r="VJK4" s="774"/>
      <c r="VJL4" s="774"/>
      <c r="VJM4" s="774"/>
      <c r="VJN4" s="706"/>
      <c r="VJO4" s="774"/>
      <c r="VJP4" s="774"/>
      <c r="VJQ4" s="774"/>
      <c r="VJR4" s="774"/>
      <c r="VJS4" s="706"/>
      <c r="VJT4" s="774"/>
      <c r="VJU4" s="774"/>
      <c r="VJV4" s="774"/>
      <c r="VJW4" s="774"/>
      <c r="VJX4" s="706"/>
      <c r="VJY4" s="774"/>
      <c r="VJZ4" s="774"/>
      <c r="VKA4" s="774"/>
      <c r="VKB4" s="774"/>
      <c r="VKC4" s="706"/>
      <c r="VKD4" s="774"/>
      <c r="VKE4" s="774"/>
      <c r="VKF4" s="774"/>
      <c r="VKG4" s="774"/>
      <c r="VKH4" s="706"/>
      <c r="VKI4" s="774"/>
      <c r="VKJ4" s="774"/>
      <c r="VKK4" s="774"/>
      <c r="VKL4" s="774"/>
      <c r="VKM4" s="706"/>
      <c r="VKN4" s="774"/>
      <c r="VKO4" s="774"/>
      <c r="VKP4" s="774"/>
      <c r="VKQ4" s="774"/>
      <c r="VKR4" s="706"/>
      <c r="VKS4" s="774"/>
      <c r="VKT4" s="774"/>
      <c r="VKU4" s="774"/>
      <c r="VKV4" s="774"/>
      <c r="VKW4" s="706"/>
      <c r="VKX4" s="774"/>
      <c r="VKY4" s="774"/>
      <c r="VKZ4" s="774"/>
      <c r="VLA4" s="774"/>
      <c r="VLB4" s="706"/>
      <c r="VLC4" s="774"/>
      <c r="VLD4" s="774"/>
      <c r="VLE4" s="774"/>
      <c r="VLF4" s="774"/>
      <c r="VLG4" s="706"/>
      <c r="VLH4" s="774"/>
      <c r="VLI4" s="774"/>
      <c r="VLJ4" s="774"/>
      <c r="VLK4" s="774"/>
      <c r="VLL4" s="706"/>
      <c r="VLM4" s="774"/>
      <c r="VLN4" s="774"/>
      <c r="VLO4" s="774"/>
      <c r="VLP4" s="774"/>
      <c r="VLQ4" s="706"/>
      <c r="VLR4" s="774"/>
      <c r="VLS4" s="774"/>
      <c r="VLT4" s="774"/>
      <c r="VLU4" s="774"/>
      <c r="VLV4" s="706"/>
      <c r="VLW4" s="774"/>
      <c r="VLX4" s="774"/>
      <c r="VLY4" s="774"/>
      <c r="VLZ4" s="774"/>
      <c r="VMA4" s="706"/>
      <c r="VMB4" s="774"/>
      <c r="VMC4" s="774"/>
      <c r="VMD4" s="774"/>
      <c r="VME4" s="774"/>
      <c r="VMF4" s="706"/>
      <c r="VMG4" s="774"/>
      <c r="VMH4" s="774"/>
      <c r="VMI4" s="774"/>
      <c r="VMJ4" s="774"/>
      <c r="VMK4" s="706"/>
      <c r="VML4" s="774"/>
      <c r="VMM4" s="774"/>
      <c r="VMN4" s="774"/>
      <c r="VMO4" s="774"/>
      <c r="VMP4" s="706"/>
      <c r="VMQ4" s="774"/>
      <c r="VMR4" s="774"/>
      <c r="VMS4" s="774"/>
      <c r="VMT4" s="774"/>
      <c r="VMU4" s="706"/>
      <c r="VMV4" s="774"/>
      <c r="VMW4" s="774"/>
      <c r="VMX4" s="774"/>
      <c r="VMY4" s="774"/>
      <c r="VMZ4" s="706"/>
      <c r="VNA4" s="774"/>
      <c r="VNB4" s="774"/>
      <c r="VNC4" s="774"/>
      <c r="VND4" s="774"/>
      <c r="VNE4" s="706"/>
      <c r="VNF4" s="774"/>
      <c r="VNG4" s="774"/>
      <c r="VNH4" s="774"/>
      <c r="VNI4" s="774"/>
      <c r="VNJ4" s="706"/>
      <c r="VNK4" s="774"/>
      <c r="VNL4" s="774"/>
      <c r="VNM4" s="774"/>
      <c r="VNN4" s="774"/>
      <c r="VNO4" s="706"/>
      <c r="VNP4" s="774"/>
      <c r="VNQ4" s="774"/>
      <c r="VNR4" s="774"/>
      <c r="VNS4" s="774"/>
      <c r="VNT4" s="706"/>
      <c r="VNU4" s="774"/>
      <c r="VNV4" s="774"/>
      <c r="VNW4" s="774"/>
      <c r="VNX4" s="774"/>
      <c r="VNY4" s="706"/>
      <c r="VNZ4" s="774"/>
      <c r="VOA4" s="774"/>
      <c r="VOB4" s="774"/>
      <c r="VOC4" s="774"/>
      <c r="VOD4" s="706"/>
      <c r="VOE4" s="774"/>
      <c r="VOF4" s="774"/>
      <c r="VOG4" s="774"/>
      <c r="VOH4" s="774"/>
      <c r="VOI4" s="706"/>
      <c r="VOJ4" s="774"/>
      <c r="VOK4" s="774"/>
      <c r="VOL4" s="774"/>
      <c r="VOM4" s="774"/>
      <c r="VON4" s="706"/>
      <c r="VOO4" s="774"/>
      <c r="VOP4" s="774"/>
      <c r="VOQ4" s="774"/>
      <c r="VOR4" s="774"/>
      <c r="VOS4" s="706"/>
      <c r="VOT4" s="774"/>
      <c r="VOU4" s="774"/>
      <c r="VOV4" s="774"/>
      <c r="VOW4" s="774"/>
      <c r="VOX4" s="706"/>
      <c r="VOY4" s="774"/>
      <c r="VOZ4" s="774"/>
      <c r="VPA4" s="774"/>
      <c r="VPB4" s="774"/>
      <c r="VPC4" s="706"/>
      <c r="VPD4" s="774"/>
      <c r="VPE4" s="774"/>
      <c r="VPF4" s="774"/>
      <c r="VPG4" s="774"/>
      <c r="VPH4" s="706"/>
      <c r="VPI4" s="774"/>
      <c r="VPJ4" s="774"/>
      <c r="VPK4" s="774"/>
      <c r="VPL4" s="774"/>
      <c r="VPM4" s="706"/>
      <c r="VPN4" s="774"/>
      <c r="VPO4" s="774"/>
      <c r="VPP4" s="774"/>
      <c r="VPQ4" s="774"/>
      <c r="VPR4" s="706"/>
      <c r="VPS4" s="774"/>
      <c r="VPT4" s="774"/>
      <c r="VPU4" s="774"/>
      <c r="VPV4" s="774"/>
      <c r="VPW4" s="706"/>
      <c r="VPX4" s="774"/>
      <c r="VPY4" s="774"/>
      <c r="VPZ4" s="774"/>
      <c r="VQA4" s="774"/>
      <c r="VQB4" s="706"/>
      <c r="VQC4" s="774"/>
      <c r="VQD4" s="774"/>
      <c r="VQE4" s="774"/>
      <c r="VQF4" s="774"/>
      <c r="VQG4" s="706"/>
      <c r="VQH4" s="774"/>
      <c r="VQI4" s="774"/>
      <c r="VQJ4" s="774"/>
      <c r="VQK4" s="774"/>
      <c r="VQL4" s="706"/>
      <c r="VQM4" s="774"/>
      <c r="VQN4" s="774"/>
      <c r="VQO4" s="774"/>
      <c r="VQP4" s="774"/>
      <c r="VQQ4" s="706"/>
      <c r="VQR4" s="774"/>
      <c r="VQS4" s="774"/>
      <c r="VQT4" s="774"/>
      <c r="VQU4" s="774"/>
      <c r="VQV4" s="706"/>
      <c r="VQW4" s="774"/>
      <c r="VQX4" s="774"/>
      <c r="VQY4" s="774"/>
      <c r="VQZ4" s="774"/>
      <c r="VRA4" s="706"/>
      <c r="VRB4" s="774"/>
      <c r="VRC4" s="774"/>
      <c r="VRD4" s="774"/>
      <c r="VRE4" s="774"/>
      <c r="VRF4" s="706"/>
      <c r="VRG4" s="774"/>
      <c r="VRH4" s="774"/>
      <c r="VRI4" s="774"/>
      <c r="VRJ4" s="774"/>
      <c r="VRK4" s="706"/>
      <c r="VRL4" s="774"/>
      <c r="VRM4" s="774"/>
      <c r="VRN4" s="774"/>
      <c r="VRO4" s="774"/>
      <c r="VRP4" s="706"/>
      <c r="VRQ4" s="774"/>
      <c r="VRR4" s="774"/>
      <c r="VRS4" s="774"/>
      <c r="VRT4" s="774"/>
      <c r="VRU4" s="706"/>
      <c r="VRV4" s="774"/>
      <c r="VRW4" s="774"/>
      <c r="VRX4" s="774"/>
      <c r="VRY4" s="774"/>
      <c r="VRZ4" s="706"/>
      <c r="VSA4" s="774"/>
      <c r="VSB4" s="774"/>
      <c r="VSC4" s="774"/>
      <c r="VSD4" s="774"/>
      <c r="VSE4" s="706"/>
      <c r="VSF4" s="774"/>
      <c r="VSG4" s="774"/>
      <c r="VSH4" s="774"/>
      <c r="VSI4" s="774"/>
      <c r="VSJ4" s="706"/>
      <c r="VSK4" s="774"/>
      <c r="VSL4" s="774"/>
      <c r="VSM4" s="774"/>
      <c r="VSN4" s="774"/>
      <c r="VSO4" s="706"/>
      <c r="VSP4" s="774"/>
      <c r="VSQ4" s="774"/>
      <c r="VSR4" s="774"/>
      <c r="VSS4" s="774"/>
      <c r="VST4" s="706"/>
      <c r="VSU4" s="774"/>
      <c r="VSV4" s="774"/>
      <c r="VSW4" s="774"/>
      <c r="VSX4" s="774"/>
      <c r="VSY4" s="706"/>
      <c r="VSZ4" s="774"/>
      <c r="VTA4" s="774"/>
      <c r="VTB4" s="774"/>
      <c r="VTC4" s="774"/>
      <c r="VTD4" s="706"/>
      <c r="VTE4" s="774"/>
      <c r="VTF4" s="774"/>
      <c r="VTG4" s="774"/>
      <c r="VTH4" s="774"/>
      <c r="VTI4" s="706"/>
      <c r="VTJ4" s="774"/>
      <c r="VTK4" s="774"/>
      <c r="VTL4" s="774"/>
      <c r="VTM4" s="774"/>
      <c r="VTN4" s="706"/>
      <c r="VTO4" s="774"/>
      <c r="VTP4" s="774"/>
      <c r="VTQ4" s="774"/>
      <c r="VTR4" s="774"/>
      <c r="VTS4" s="706"/>
      <c r="VTT4" s="774"/>
      <c r="VTU4" s="774"/>
      <c r="VTV4" s="774"/>
      <c r="VTW4" s="774"/>
      <c r="VTX4" s="706"/>
      <c r="VTY4" s="774"/>
      <c r="VTZ4" s="774"/>
      <c r="VUA4" s="774"/>
      <c r="VUB4" s="774"/>
      <c r="VUC4" s="706"/>
      <c r="VUD4" s="774"/>
      <c r="VUE4" s="774"/>
      <c r="VUF4" s="774"/>
      <c r="VUG4" s="774"/>
      <c r="VUH4" s="706"/>
      <c r="VUI4" s="774"/>
      <c r="VUJ4" s="774"/>
      <c r="VUK4" s="774"/>
      <c r="VUL4" s="774"/>
      <c r="VUM4" s="706"/>
      <c r="VUN4" s="774"/>
      <c r="VUO4" s="774"/>
      <c r="VUP4" s="774"/>
      <c r="VUQ4" s="774"/>
      <c r="VUR4" s="706"/>
      <c r="VUS4" s="774"/>
      <c r="VUT4" s="774"/>
      <c r="VUU4" s="774"/>
      <c r="VUV4" s="774"/>
      <c r="VUW4" s="706"/>
      <c r="VUX4" s="774"/>
      <c r="VUY4" s="774"/>
      <c r="VUZ4" s="774"/>
      <c r="VVA4" s="774"/>
      <c r="VVB4" s="706"/>
      <c r="VVC4" s="774"/>
      <c r="VVD4" s="774"/>
      <c r="VVE4" s="774"/>
      <c r="VVF4" s="774"/>
      <c r="VVG4" s="706"/>
      <c r="VVH4" s="774"/>
      <c r="VVI4" s="774"/>
      <c r="VVJ4" s="774"/>
      <c r="VVK4" s="774"/>
      <c r="VVL4" s="706"/>
      <c r="VVM4" s="774"/>
      <c r="VVN4" s="774"/>
      <c r="VVO4" s="774"/>
      <c r="VVP4" s="774"/>
      <c r="VVQ4" s="706"/>
      <c r="VVR4" s="774"/>
      <c r="VVS4" s="774"/>
      <c r="VVT4" s="774"/>
      <c r="VVU4" s="774"/>
      <c r="VVV4" s="706"/>
      <c r="VVW4" s="774"/>
      <c r="VVX4" s="774"/>
      <c r="VVY4" s="774"/>
      <c r="VVZ4" s="774"/>
      <c r="VWA4" s="706"/>
      <c r="VWB4" s="774"/>
      <c r="VWC4" s="774"/>
      <c r="VWD4" s="774"/>
      <c r="VWE4" s="774"/>
      <c r="VWF4" s="706"/>
      <c r="VWG4" s="774"/>
      <c r="VWH4" s="774"/>
      <c r="VWI4" s="774"/>
      <c r="VWJ4" s="774"/>
      <c r="VWK4" s="706"/>
      <c r="VWL4" s="774"/>
      <c r="VWM4" s="774"/>
      <c r="VWN4" s="774"/>
      <c r="VWO4" s="774"/>
      <c r="VWP4" s="706"/>
      <c r="VWQ4" s="774"/>
      <c r="VWR4" s="774"/>
      <c r="VWS4" s="774"/>
      <c r="VWT4" s="774"/>
      <c r="VWU4" s="706"/>
      <c r="VWV4" s="774"/>
      <c r="VWW4" s="774"/>
      <c r="VWX4" s="774"/>
      <c r="VWY4" s="774"/>
      <c r="VWZ4" s="706"/>
      <c r="VXA4" s="774"/>
      <c r="VXB4" s="774"/>
      <c r="VXC4" s="774"/>
      <c r="VXD4" s="774"/>
      <c r="VXE4" s="706"/>
      <c r="VXF4" s="774"/>
      <c r="VXG4" s="774"/>
      <c r="VXH4" s="774"/>
      <c r="VXI4" s="774"/>
      <c r="VXJ4" s="706"/>
      <c r="VXK4" s="774"/>
      <c r="VXL4" s="774"/>
      <c r="VXM4" s="774"/>
      <c r="VXN4" s="774"/>
      <c r="VXO4" s="706"/>
      <c r="VXP4" s="774"/>
      <c r="VXQ4" s="774"/>
      <c r="VXR4" s="774"/>
      <c r="VXS4" s="774"/>
      <c r="VXT4" s="706"/>
      <c r="VXU4" s="774"/>
      <c r="VXV4" s="774"/>
      <c r="VXW4" s="774"/>
      <c r="VXX4" s="774"/>
      <c r="VXY4" s="706"/>
      <c r="VXZ4" s="774"/>
      <c r="VYA4" s="774"/>
      <c r="VYB4" s="774"/>
      <c r="VYC4" s="774"/>
      <c r="VYD4" s="706"/>
      <c r="VYE4" s="774"/>
      <c r="VYF4" s="774"/>
      <c r="VYG4" s="774"/>
      <c r="VYH4" s="774"/>
      <c r="VYI4" s="706"/>
      <c r="VYJ4" s="774"/>
      <c r="VYK4" s="774"/>
      <c r="VYL4" s="774"/>
      <c r="VYM4" s="774"/>
      <c r="VYN4" s="706"/>
      <c r="VYO4" s="774"/>
      <c r="VYP4" s="774"/>
      <c r="VYQ4" s="774"/>
      <c r="VYR4" s="774"/>
      <c r="VYS4" s="706"/>
      <c r="VYT4" s="774"/>
      <c r="VYU4" s="774"/>
      <c r="VYV4" s="774"/>
      <c r="VYW4" s="774"/>
      <c r="VYX4" s="706"/>
      <c r="VYY4" s="774"/>
      <c r="VYZ4" s="774"/>
      <c r="VZA4" s="774"/>
      <c r="VZB4" s="774"/>
      <c r="VZC4" s="706"/>
      <c r="VZD4" s="774"/>
      <c r="VZE4" s="774"/>
      <c r="VZF4" s="774"/>
      <c r="VZG4" s="774"/>
      <c r="VZH4" s="706"/>
      <c r="VZI4" s="774"/>
      <c r="VZJ4" s="774"/>
      <c r="VZK4" s="774"/>
      <c r="VZL4" s="774"/>
      <c r="VZM4" s="706"/>
      <c r="VZN4" s="774"/>
      <c r="VZO4" s="774"/>
      <c r="VZP4" s="774"/>
      <c r="VZQ4" s="774"/>
      <c r="VZR4" s="706"/>
      <c r="VZS4" s="774"/>
      <c r="VZT4" s="774"/>
      <c r="VZU4" s="774"/>
      <c r="VZV4" s="774"/>
      <c r="VZW4" s="706"/>
      <c r="VZX4" s="774"/>
      <c r="VZY4" s="774"/>
      <c r="VZZ4" s="774"/>
      <c r="WAA4" s="774"/>
      <c r="WAB4" s="706"/>
      <c r="WAC4" s="774"/>
      <c r="WAD4" s="774"/>
      <c r="WAE4" s="774"/>
      <c r="WAF4" s="774"/>
      <c r="WAG4" s="706"/>
      <c r="WAH4" s="774"/>
      <c r="WAI4" s="774"/>
      <c r="WAJ4" s="774"/>
      <c r="WAK4" s="774"/>
      <c r="WAL4" s="706"/>
      <c r="WAM4" s="774"/>
      <c r="WAN4" s="774"/>
      <c r="WAO4" s="774"/>
      <c r="WAP4" s="774"/>
      <c r="WAQ4" s="706"/>
      <c r="WAR4" s="774"/>
      <c r="WAS4" s="774"/>
      <c r="WAT4" s="774"/>
      <c r="WAU4" s="774"/>
      <c r="WAV4" s="706"/>
      <c r="WAW4" s="774"/>
      <c r="WAX4" s="774"/>
      <c r="WAY4" s="774"/>
      <c r="WAZ4" s="774"/>
      <c r="WBA4" s="706"/>
      <c r="WBB4" s="774"/>
      <c r="WBC4" s="774"/>
      <c r="WBD4" s="774"/>
      <c r="WBE4" s="774"/>
      <c r="WBF4" s="706"/>
      <c r="WBG4" s="774"/>
      <c r="WBH4" s="774"/>
      <c r="WBI4" s="774"/>
      <c r="WBJ4" s="774"/>
      <c r="WBK4" s="706"/>
      <c r="WBL4" s="774"/>
      <c r="WBM4" s="774"/>
      <c r="WBN4" s="774"/>
      <c r="WBO4" s="774"/>
      <c r="WBP4" s="706"/>
      <c r="WBQ4" s="774"/>
      <c r="WBR4" s="774"/>
      <c r="WBS4" s="774"/>
      <c r="WBT4" s="774"/>
      <c r="WBU4" s="706"/>
      <c r="WBV4" s="774"/>
      <c r="WBW4" s="774"/>
      <c r="WBX4" s="774"/>
      <c r="WBY4" s="774"/>
      <c r="WBZ4" s="706"/>
      <c r="WCA4" s="774"/>
      <c r="WCB4" s="774"/>
      <c r="WCC4" s="774"/>
      <c r="WCD4" s="774"/>
      <c r="WCE4" s="706"/>
      <c r="WCF4" s="774"/>
      <c r="WCG4" s="774"/>
      <c r="WCH4" s="774"/>
      <c r="WCI4" s="774"/>
      <c r="WCJ4" s="706"/>
      <c r="WCK4" s="774"/>
      <c r="WCL4" s="774"/>
      <c r="WCM4" s="774"/>
      <c r="WCN4" s="774"/>
      <c r="WCO4" s="706"/>
      <c r="WCP4" s="774"/>
      <c r="WCQ4" s="774"/>
      <c r="WCR4" s="774"/>
      <c r="WCS4" s="774"/>
      <c r="WCT4" s="706"/>
      <c r="WCU4" s="774"/>
      <c r="WCV4" s="774"/>
      <c r="WCW4" s="774"/>
      <c r="WCX4" s="774"/>
      <c r="WCY4" s="706"/>
      <c r="WCZ4" s="774"/>
      <c r="WDA4" s="774"/>
      <c r="WDB4" s="774"/>
      <c r="WDC4" s="774"/>
      <c r="WDD4" s="706"/>
      <c r="WDE4" s="774"/>
      <c r="WDF4" s="774"/>
      <c r="WDG4" s="774"/>
      <c r="WDH4" s="774"/>
      <c r="WDI4" s="706"/>
      <c r="WDJ4" s="774"/>
      <c r="WDK4" s="774"/>
      <c r="WDL4" s="774"/>
      <c r="WDM4" s="774"/>
      <c r="WDN4" s="706"/>
      <c r="WDO4" s="774"/>
      <c r="WDP4" s="774"/>
      <c r="WDQ4" s="774"/>
      <c r="WDR4" s="774"/>
      <c r="WDS4" s="706"/>
      <c r="WDT4" s="774"/>
      <c r="WDU4" s="774"/>
      <c r="WDV4" s="774"/>
      <c r="WDW4" s="774"/>
      <c r="WDX4" s="706"/>
      <c r="WDY4" s="774"/>
      <c r="WDZ4" s="774"/>
      <c r="WEA4" s="774"/>
      <c r="WEB4" s="774"/>
      <c r="WEC4" s="706"/>
      <c r="WED4" s="774"/>
      <c r="WEE4" s="774"/>
      <c r="WEF4" s="774"/>
      <c r="WEG4" s="774"/>
      <c r="WEH4" s="706"/>
      <c r="WEI4" s="774"/>
      <c r="WEJ4" s="774"/>
      <c r="WEK4" s="774"/>
      <c r="WEL4" s="774"/>
      <c r="WEM4" s="706"/>
      <c r="WEN4" s="774"/>
      <c r="WEO4" s="774"/>
      <c r="WEP4" s="774"/>
      <c r="WEQ4" s="774"/>
      <c r="WER4" s="706"/>
      <c r="WES4" s="774"/>
      <c r="WET4" s="774"/>
      <c r="WEU4" s="774"/>
      <c r="WEV4" s="774"/>
      <c r="WEW4" s="706"/>
      <c r="WEX4" s="774"/>
      <c r="WEY4" s="774"/>
      <c r="WEZ4" s="774"/>
      <c r="WFA4" s="774"/>
      <c r="WFB4" s="706"/>
      <c r="WFC4" s="774"/>
      <c r="WFD4" s="774"/>
      <c r="WFE4" s="774"/>
      <c r="WFF4" s="774"/>
      <c r="WFG4" s="706"/>
      <c r="WFH4" s="774"/>
      <c r="WFI4" s="774"/>
      <c r="WFJ4" s="774"/>
      <c r="WFK4" s="774"/>
      <c r="WFL4" s="706"/>
      <c r="WFM4" s="774"/>
      <c r="WFN4" s="774"/>
      <c r="WFO4" s="774"/>
      <c r="WFP4" s="774"/>
      <c r="WFQ4" s="706"/>
      <c r="WFR4" s="774"/>
      <c r="WFS4" s="774"/>
      <c r="WFT4" s="774"/>
      <c r="WFU4" s="774"/>
      <c r="WFV4" s="706"/>
      <c r="WFW4" s="774"/>
      <c r="WFX4" s="774"/>
      <c r="WFY4" s="774"/>
      <c r="WFZ4" s="774"/>
      <c r="WGA4" s="706"/>
      <c r="WGB4" s="774"/>
      <c r="WGC4" s="774"/>
      <c r="WGD4" s="774"/>
      <c r="WGE4" s="774"/>
      <c r="WGF4" s="706"/>
      <c r="WGG4" s="774"/>
      <c r="WGH4" s="774"/>
      <c r="WGI4" s="774"/>
      <c r="WGJ4" s="774"/>
      <c r="WGK4" s="706"/>
      <c r="WGL4" s="774"/>
      <c r="WGM4" s="774"/>
      <c r="WGN4" s="774"/>
      <c r="WGO4" s="774"/>
      <c r="WGP4" s="706"/>
      <c r="WGQ4" s="774"/>
      <c r="WGR4" s="774"/>
      <c r="WGS4" s="774"/>
      <c r="WGT4" s="774"/>
      <c r="WGU4" s="706"/>
      <c r="WGV4" s="774"/>
      <c r="WGW4" s="774"/>
      <c r="WGX4" s="774"/>
      <c r="WGY4" s="774"/>
      <c r="WGZ4" s="706"/>
      <c r="WHA4" s="774"/>
      <c r="WHB4" s="774"/>
      <c r="WHC4" s="774"/>
      <c r="WHD4" s="774"/>
      <c r="WHE4" s="706"/>
      <c r="WHF4" s="774"/>
      <c r="WHG4" s="774"/>
      <c r="WHH4" s="774"/>
      <c r="WHI4" s="774"/>
      <c r="WHJ4" s="706"/>
      <c r="WHK4" s="774"/>
      <c r="WHL4" s="774"/>
      <c r="WHM4" s="774"/>
      <c r="WHN4" s="774"/>
      <c r="WHO4" s="706"/>
      <c r="WHP4" s="774"/>
      <c r="WHQ4" s="774"/>
      <c r="WHR4" s="774"/>
      <c r="WHS4" s="774"/>
      <c r="WHT4" s="706"/>
      <c r="WHU4" s="774"/>
      <c r="WHV4" s="774"/>
      <c r="WHW4" s="774"/>
      <c r="WHX4" s="774"/>
      <c r="WHY4" s="706"/>
      <c r="WHZ4" s="774"/>
      <c r="WIA4" s="774"/>
      <c r="WIB4" s="774"/>
      <c r="WIC4" s="774"/>
      <c r="WID4" s="706"/>
      <c r="WIE4" s="774"/>
      <c r="WIF4" s="774"/>
      <c r="WIG4" s="774"/>
      <c r="WIH4" s="774"/>
      <c r="WII4" s="706"/>
      <c r="WIJ4" s="774"/>
      <c r="WIK4" s="774"/>
      <c r="WIL4" s="774"/>
      <c r="WIM4" s="774"/>
      <c r="WIN4" s="706"/>
      <c r="WIO4" s="774"/>
      <c r="WIP4" s="774"/>
      <c r="WIQ4" s="774"/>
      <c r="WIR4" s="774"/>
      <c r="WIS4" s="706"/>
      <c r="WIT4" s="774"/>
      <c r="WIU4" s="774"/>
      <c r="WIV4" s="774"/>
      <c r="WIW4" s="774"/>
      <c r="WIX4" s="706"/>
      <c r="WIY4" s="774"/>
      <c r="WIZ4" s="774"/>
      <c r="WJA4" s="774"/>
      <c r="WJB4" s="774"/>
      <c r="WJC4" s="706"/>
      <c r="WJD4" s="774"/>
      <c r="WJE4" s="774"/>
      <c r="WJF4" s="774"/>
      <c r="WJG4" s="774"/>
      <c r="WJH4" s="706"/>
      <c r="WJI4" s="774"/>
      <c r="WJJ4" s="774"/>
      <c r="WJK4" s="774"/>
      <c r="WJL4" s="774"/>
      <c r="WJM4" s="706"/>
      <c r="WJN4" s="774"/>
      <c r="WJO4" s="774"/>
      <c r="WJP4" s="774"/>
      <c r="WJQ4" s="774"/>
      <c r="WJR4" s="706"/>
      <c r="WJS4" s="774"/>
      <c r="WJT4" s="774"/>
      <c r="WJU4" s="774"/>
      <c r="WJV4" s="774"/>
      <c r="WJW4" s="706"/>
      <c r="WJX4" s="774"/>
      <c r="WJY4" s="774"/>
      <c r="WJZ4" s="774"/>
      <c r="WKA4" s="774"/>
      <c r="WKB4" s="706"/>
      <c r="WKC4" s="774"/>
      <c r="WKD4" s="774"/>
      <c r="WKE4" s="774"/>
      <c r="WKF4" s="774"/>
      <c r="WKG4" s="706"/>
      <c r="WKH4" s="774"/>
      <c r="WKI4" s="774"/>
      <c r="WKJ4" s="774"/>
      <c r="WKK4" s="774"/>
      <c r="WKL4" s="706"/>
      <c r="WKM4" s="774"/>
      <c r="WKN4" s="774"/>
      <c r="WKO4" s="774"/>
      <c r="WKP4" s="774"/>
      <c r="WKQ4" s="706"/>
      <c r="WKR4" s="774"/>
      <c r="WKS4" s="774"/>
      <c r="WKT4" s="774"/>
      <c r="WKU4" s="774"/>
      <c r="WKV4" s="706"/>
      <c r="WKW4" s="774"/>
      <c r="WKX4" s="774"/>
      <c r="WKY4" s="774"/>
      <c r="WKZ4" s="774"/>
      <c r="WLA4" s="706"/>
      <c r="WLB4" s="774"/>
      <c r="WLC4" s="774"/>
      <c r="WLD4" s="774"/>
      <c r="WLE4" s="774"/>
      <c r="WLF4" s="706"/>
      <c r="WLG4" s="774"/>
      <c r="WLH4" s="774"/>
      <c r="WLI4" s="774"/>
      <c r="WLJ4" s="774"/>
      <c r="WLK4" s="706"/>
      <c r="WLL4" s="774"/>
      <c r="WLM4" s="774"/>
      <c r="WLN4" s="774"/>
      <c r="WLO4" s="774"/>
      <c r="WLP4" s="706"/>
      <c r="WLQ4" s="774"/>
      <c r="WLR4" s="774"/>
      <c r="WLS4" s="774"/>
      <c r="WLT4" s="774"/>
      <c r="WLU4" s="706"/>
      <c r="WLV4" s="774"/>
      <c r="WLW4" s="774"/>
      <c r="WLX4" s="774"/>
      <c r="WLY4" s="774"/>
      <c r="WLZ4" s="706"/>
      <c r="WMA4" s="774"/>
      <c r="WMB4" s="774"/>
      <c r="WMC4" s="774"/>
      <c r="WMD4" s="774"/>
      <c r="WME4" s="706"/>
      <c r="WMF4" s="774"/>
      <c r="WMG4" s="774"/>
      <c r="WMH4" s="774"/>
      <c r="WMI4" s="774"/>
      <c r="WMJ4" s="706"/>
      <c r="WMK4" s="774"/>
      <c r="WML4" s="774"/>
      <c r="WMM4" s="774"/>
      <c r="WMN4" s="774"/>
      <c r="WMO4" s="706"/>
      <c r="WMP4" s="774"/>
      <c r="WMQ4" s="774"/>
      <c r="WMR4" s="774"/>
      <c r="WMS4" s="774"/>
      <c r="WMT4" s="706"/>
      <c r="WMU4" s="774"/>
      <c r="WMV4" s="774"/>
      <c r="WMW4" s="774"/>
      <c r="WMX4" s="774"/>
      <c r="WMY4" s="706"/>
      <c r="WMZ4" s="774"/>
      <c r="WNA4" s="774"/>
      <c r="WNB4" s="774"/>
      <c r="WNC4" s="774"/>
      <c r="WND4" s="706"/>
      <c r="WNE4" s="774"/>
      <c r="WNF4" s="774"/>
      <c r="WNG4" s="774"/>
      <c r="WNH4" s="774"/>
      <c r="WNI4" s="706"/>
      <c r="WNJ4" s="774"/>
      <c r="WNK4" s="774"/>
      <c r="WNL4" s="774"/>
      <c r="WNM4" s="774"/>
      <c r="WNN4" s="706"/>
      <c r="WNO4" s="774"/>
      <c r="WNP4" s="774"/>
      <c r="WNQ4" s="774"/>
      <c r="WNR4" s="774"/>
      <c r="WNS4" s="706"/>
      <c r="WNT4" s="774"/>
      <c r="WNU4" s="774"/>
      <c r="WNV4" s="774"/>
      <c r="WNW4" s="774"/>
      <c r="WNX4" s="706"/>
      <c r="WNY4" s="774"/>
      <c r="WNZ4" s="774"/>
      <c r="WOA4" s="774"/>
      <c r="WOB4" s="774"/>
      <c r="WOC4" s="706"/>
      <c r="WOD4" s="774"/>
      <c r="WOE4" s="774"/>
      <c r="WOF4" s="774"/>
      <c r="WOG4" s="774"/>
      <c r="WOH4" s="706"/>
      <c r="WOI4" s="774"/>
      <c r="WOJ4" s="774"/>
      <c r="WOK4" s="774"/>
      <c r="WOL4" s="774"/>
      <c r="WOM4" s="706"/>
      <c r="WON4" s="774"/>
      <c r="WOO4" s="774"/>
      <c r="WOP4" s="774"/>
      <c r="WOQ4" s="774"/>
      <c r="WOR4" s="706"/>
      <c r="WOS4" s="774"/>
      <c r="WOT4" s="774"/>
      <c r="WOU4" s="774"/>
      <c r="WOV4" s="774"/>
      <c r="WOW4" s="706"/>
      <c r="WOX4" s="774"/>
      <c r="WOY4" s="774"/>
      <c r="WOZ4" s="774"/>
      <c r="WPA4" s="774"/>
      <c r="WPB4" s="706"/>
      <c r="WPC4" s="774"/>
      <c r="WPD4" s="774"/>
      <c r="WPE4" s="774"/>
      <c r="WPF4" s="774"/>
      <c r="WPG4" s="706"/>
      <c r="WPH4" s="774"/>
      <c r="WPI4" s="774"/>
      <c r="WPJ4" s="774"/>
      <c r="WPK4" s="774"/>
      <c r="WPL4" s="706"/>
      <c r="WPM4" s="774"/>
      <c r="WPN4" s="774"/>
      <c r="WPO4" s="774"/>
      <c r="WPP4" s="774"/>
      <c r="WPQ4" s="706"/>
      <c r="WPR4" s="774"/>
      <c r="WPS4" s="774"/>
      <c r="WPT4" s="774"/>
      <c r="WPU4" s="774"/>
      <c r="WPV4" s="706"/>
      <c r="WPW4" s="774"/>
      <c r="WPX4" s="774"/>
      <c r="WPY4" s="774"/>
      <c r="WPZ4" s="774"/>
      <c r="WQA4" s="706"/>
      <c r="WQB4" s="774"/>
      <c r="WQC4" s="774"/>
      <c r="WQD4" s="774"/>
      <c r="WQE4" s="774"/>
      <c r="WQF4" s="706"/>
      <c r="WQG4" s="774"/>
      <c r="WQH4" s="774"/>
      <c r="WQI4" s="774"/>
      <c r="WQJ4" s="774"/>
      <c r="WQK4" s="706"/>
      <c r="WQL4" s="774"/>
      <c r="WQM4" s="774"/>
      <c r="WQN4" s="774"/>
      <c r="WQO4" s="774"/>
      <c r="WQP4" s="706"/>
      <c r="WQQ4" s="774"/>
      <c r="WQR4" s="774"/>
      <c r="WQS4" s="774"/>
      <c r="WQT4" s="774"/>
      <c r="WQU4" s="706"/>
      <c r="WQV4" s="774"/>
      <c r="WQW4" s="774"/>
      <c r="WQX4" s="774"/>
      <c r="WQY4" s="774"/>
      <c r="WQZ4" s="706"/>
      <c r="WRA4" s="774"/>
      <c r="WRB4" s="774"/>
      <c r="WRC4" s="774"/>
      <c r="WRD4" s="774"/>
      <c r="WRE4" s="706"/>
      <c r="WRF4" s="774"/>
      <c r="WRG4" s="774"/>
      <c r="WRH4" s="774"/>
      <c r="WRI4" s="774"/>
      <c r="WRJ4" s="706"/>
      <c r="WRK4" s="774"/>
      <c r="WRL4" s="774"/>
      <c r="WRM4" s="774"/>
      <c r="WRN4" s="774"/>
      <c r="WRO4" s="706"/>
      <c r="WRP4" s="774"/>
      <c r="WRQ4" s="774"/>
      <c r="WRR4" s="774"/>
      <c r="WRS4" s="774"/>
      <c r="WRT4" s="706"/>
      <c r="WRU4" s="774"/>
      <c r="WRV4" s="774"/>
      <c r="WRW4" s="774"/>
      <c r="WRX4" s="774"/>
      <c r="WRY4" s="706"/>
      <c r="WRZ4" s="774"/>
      <c r="WSA4" s="774"/>
      <c r="WSB4" s="774"/>
      <c r="WSC4" s="774"/>
      <c r="WSD4" s="706"/>
      <c r="WSE4" s="774"/>
      <c r="WSF4" s="774"/>
      <c r="WSG4" s="774"/>
      <c r="WSH4" s="774"/>
      <c r="WSI4" s="706"/>
      <c r="WSJ4" s="774"/>
      <c r="WSK4" s="774"/>
      <c r="WSL4" s="774"/>
      <c r="WSM4" s="774"/>
      <c r="WSN4" s="706"/>
      <c r="WSO4" s="774"/>
      <c r="WSP4" s="774"/>
      <c r="WSQ4" s="774"/>
      <c r="WSR4" s="774"/>
      <c r="WSS4" s="706"/>
      <c r="WST4" s="774"/>
      <c r="WSU4" s="774"/>
      <c r="WSV4" s="774"/>
      <c r="WSW4" s="774"/>
      <c r="WSX4" s="706"/>
      <c r="WSY4" s="774"/>
      <c r="WSZ4" s="774"/>
      <c r="WTA4" s="774"/>
      <c r="WTB4" s="774"/>
      <c r="WTC4" s="706"/>
      <c r="WTD4" s="774"/>
      <c r="WTE4" s="774"/>
      <c r="WTF4" s="774"/>
      <c r="WTG4" s="774"/>
      <c r="WTH4" s="706"/>
      <c r="WTI4" s="774"/>
      <c r="WTJ4" s="774"/>
      <c r="WTK4" s="774"/>
      <c r="WTL4" s="774"/>
      <c r="WTM4" s="706"/>
      <c r="WTN4" s="774"/>
      <c r="WTO4" s="774"/>
      <c r="WTP4" s="774"/>
      <c r="WTQ4" s="774"/>
      <c r="WTR4" s="706"/>
      <c r="WTS4" s="774"/>
      <c r="WTT4" s="774"/>
      <c r="WTU4" s="774"/>
      <c r="WTV4" s="774"/>
      <c r="WTW4" s="706"/>
      <c r="WTX4" s="774"/>
      <c r="WTY4" s="774"/>
      <c r="WTZ4" s="774"/>
      <c r="WUA4" s="774"/>
      <c r="WUB4" s="706"/>
      <c r="WUC4" s="774"/>
      <c r="WUD4" s="774"/>
      <c r="WUE4" s="774"/>
      <c r="WUF4" s="774"/>
      <c r="WUG4" s="706"/>
      <c r="WUH4" s="774"/>
      <c r="WUI4" s="774"/>
      <c r="WUJ4" s="774"/>
      <c r="WUK4" s="774"/>
      <c r="WUL4" s="706"/>
      <c r="WUM4" s="774"/>
      <c r="WUN4" s="774"/>
      <c r="WUO4" s="774"/>
      <c r="WUP4" s="774"/>
      <c r="WUQ4" s="706"/>
      <c r="WUR4" s="774"/>
      <c r="WUS4" s="774"/>
      <c r="WUT4" s="774"/>
      <c r="WUU4" s="774"/>
      <c r="WUV4" s="706"/>
      <c r="WUW4" s="774"/>
      <c r="WUX4" s="774"/>
      <c r="WUY4" s="774"/>
      <c r="WUZ4" s="774"/>
      <c r="WVA4" s="706"/>
      <c r="WVB4" s="774"/>
      <c r="WVC4" s="774"/>
      <c r="WVD4" s="774"/>
      <c r="WVE4" s="774"/>
      <c r="WVF4" s="706"/>
      <c r="WVG4" s="774"/>
      <c r="WVH4" s="774"/>
      <c r="WVI4" s="774"/>
      <c r="WVJ4" s="774"/>
      <c r="WVK4" s="706"/>
      <c r="WVL4" s="774"/>
      <c r="WVM4" s="774"/>
      <c r="WVN4" s="774"/>
      <c r="WVO4" s="774"/>
      <c r="WVP4" s="706"/>
      <c r="WVQ4" s="774"/>
      <c r="WVR4" s="774"/>
      <c r="WVS4" s="774"/>
      <c r="WVT4" s="774"/>
      <c r="WVU4" s="706"/>
      <c r="WVV4" s="774"/>
      <c r="WVW4" s="774"/>
      <c r="WVX4" s="774"/>
      <c r="WVY4" s="774"/>
      <c r="WVZ4" s="706"/>
      <c r="WWA4" s="774"/>
      <c r="WWB4" s="774"/>
      <c r="WWC4" s="774"/>
      <c r="WWD4" s="774"/>
      <c r="WWE4" s="706"/>
      <c r="WWF4" s="774"/>
      <c r="WWG4" s="774"/>
      <c r="WWH4" s="774"/>
      <c r="WWI4" s="774"/>
      <c r="WWJ4" s="706"/>
      <c r="WWK4" s="774"/>
      <c r="WWL4" s="774"/>
      <c r="WWM4" s="774"/>
      <c r="WWN4" s="774"/>
      <c r="WWO4" s="706"/>
      <c r="WWP4" s="774"/>
      <c r="WWQ4" s="774"/>
      <c r="WWR4" s="774"/>
      <c r="WWS4" s="774"/>
      <c r="WWT4" s="706"/>
      <c r="WWU4" s="774"/>
      <c r="WWV4" s="774"/>
      <c r="WWW4" s="774"/>
      <c r="WWX4" s="774"/>
      <c r="WWY4" s="706"/>
      <c r="WWZ4" s="774"/>
      <c r="WXA4" s="774"/>
      <c r="WXB4" s="774"/>
      <c r="WXC4" s="774"/>
      <c r="WXD4" s="706"/>
      <c r="WXE4" s="774"/>
      <c r="WXF4" s="774"/>
      <c r="WXG4" s="774"/>
      <c r="WXH4" s="774"/>
      <c r="WXI4" s="706"/>
      <c r="WXJ4" s="774"/>
      <c r="WXK4" s="774"/>
      <c r="WXL4" s="774"/>
      <c r="WXM4" s="774"/>
      <c r="WXN4" s="706"/>
      <c r="WXO4" s="774"/>
      <c r="WXP4" s="774"/>
      <c r="WXQ4" s="774"/>
      <c r="WXR4" s="774"/>
      <c r="WXS4" s="706"/>
      <c r="WXT4" s="774"/>
      <c r="WXU4" s="774"/>
      <c r="WXV4" s="774"/>
      <c r="WXW4" s="774"/>
      <c r="WXX4" s="706"/>
      <c r="WXY4" s="774"/>
      <c r="WXZ4" s="774"/>
      <c r="WYA4" s="774"/>
      <c r="WYB4" s="774"/>
      <c r="WYC4" s="706"/>
      <c r="WYD4" s="774"/>
      <c r="WYE4" s="774"/>
      <c r="WYF4" s="774"/>
      <c r="WYG4" s="774"/>
      <c r="WYH4" s="706"/>
      <c r="WYI4" s="774"/>
      <c r="WYJ4" s="774"/>
      <c r="WYK4" s="774"/>
      <c r="WYL4" s="774"/>
      <c r="WYM4" s="706"/>
      <c r="WYN4" s="774"/>
      <c r="WYO4" s="774"/>
      <c r="WYP4" s="774"/>
      <c r="WYQ4" s="774"/>
      <c r="WYR4" s="706"/>
      <c r="WYS4" s="774"/>
      <c r="WYT4" s="774"/>
      <c r="WYU4" s="774"/>
      <c r="WYV4" s="774"/>
      <c r="WYW4" s="706"/>
      <c r="WYX4" s="774"/>
      <c r="WYY4" s="774"/>
      <c r="WYZ4" s="774"/>
      <c r="WZA4" s="774"/>
      <c r="WZB4" s="706"/>
      <c r="WZC4" s="774"/>
      <c r="WZD4" s="774"/>
      <c r="WZE4" s="774"/>
      <c r="WZF4" s="774"/>
      <c r="WZG4" s="706"/>
      <c r="WZH4" s="774"/>
      <c r="WZI4" s="774"/>
      <c r="WZJ4" s="774"/>
      <c r="WZK4" s="774"/>
      <c r="WZL4" s="706"/>
      <c r="WZM4" s="774"/>
      <c r="WZN4" s="774"/>
      <c r="WZO4" s="774"/>
      <c r="WZP4" s="774"/>
      <c r="WZQ4" s="706"/>
      <c r="WZR4" s="774"/>
      <c r="WZS4" s="774"/>
      <c r="WZT4" s="774"/>
      <c r="WZU4" s="774"/>
      <c r="WZV4" s="706"/>
      <c r="WZW4" s="774"/>
      <c r="WZX4" s="774"/>
      <c r="WZY4" s="774"/>
      <c r="WZZ4" s="774"/>
      <c r="XAA4" s="706"/>
      <c r="XAB4" s="774"/>
      <c r="XAC4" s="774"/>
      <c r="XAD4" s="774"/>
      <c r="XAE4" s="774"/>
      <c r="XAF4" s="706"/>
      <c r="XAG4" s="774"/>
      <c r="XAH4" s="774"/>
      <c r="XAI4" s="774"/>
      <c r="XAJ4" s="774"/>
      <c r="XAK4" s="706"/>
      <c r="XAL4" s="774"/>
      <c r="XAM4" s="774"/>
      <c r="XAN4" s="774"/>
      <c r="XAO4" s="774"/>
      <c r="XAP4" s="706"/>
      <c r="XAQ4" s="774"/>
      <c r="XAR4" s="774"/>
      <c r="XAS4" s="774"/>
      <c r="XAT4" s="774"/>
      <c r="XAU4" s="706"/>
      <c r="XAV4" s="774"/>
      <c r="XAW4" s="774"/>
      <c r="XAX4" s="774"/>
      <c r="XAY4" s="774"/>
      <c r="XAZ4" s="706"/>
      <c r="XBA4" s="774"/>
      <c r="XBB4" s="774"/>
      <c r="XBC4" s="774"/>
      <c r="XBD4" s="774"/>
      <c r="XBE4" s="706"/>
      <c r="XBF4" s="774"/>
      <c r="XBG4" s="774"/>
      <c r="XBH4" s="774"/>
      <c r="XBI4" s="774"/>
      <c r="XBJ4" s="706"/>
      <c r="XBK4" s="774"/>
      <c r="XBL4" s="774"/>
      <c r="XBM4" s="774"/>
      <c r="XBN4" s="774"/>
      <c r="XBO4" s="706"/>
      <c r="XBP4" s="774"/>
      <c r="XBQ4" s="774"/>
      <c r="XBR4" s="774"/>
      <c r="XBS4" s="774"/>
      <c r="XBT4" s="706"/>
      <c r="XBU4" s="774"/>
      <c r="XBV4" s="774"/>
      <c r="XBW4" s="774"/>
      <c r="XBX4" s="774"/>
      <c r="XBY4" s="706"/>
      <c r="XBZ4" s="774"/>
      <c r="XCA4" s="774"/>
      <c r="XCB4" s="774"/>
      <c r="XCC4" s="774"/>
      <c r="XCD4" s="706"/>
      <c r="XCE4" s="774"/>
      <c r="XCF4" s="774"/>
      <c r="XCG4" s="774"/>
      <c r="XCH4" s="774"/>
      <c r="XCI4" s="706"/>
      <c r="XCJ4" s="774"/>
      <c r="XCK4" s="774"/>
      <c r="XCL4" s="774"/>
      <c r="XCM4" s="774"/>
      <c r="XCN4" s="706"/>
      <c r="XCO4" s="774"/>
      <c r="XCP4" s="774"/>
      <c r="XCQ4" s="774"/>
      <c r="XCR4" s="774"/>
      <c r="XCS4" s="706"/>
      <c r="XCT4" s="774"/>
      <c r="XCU4" s="774"/>
      <c r="XCV4" s="774"/>
      <c r="XCW4" s="774"/>
      <c r="XCX4" s="706"/>
      <c r="XCY4" s="774"/>
      <c r="XCZ4" s="774"/>
      <c r="XDA4" s="774"/>
      <c r="XDB4" s="774"/>
      <c r="XDC4" s="706"/>
      <c r="XDD4" s="774"/>
      <c r="XDE4" s="774"/>
      <c r="XDF4" s="774"/>
      <c r="XDG4" s="774"/>
      <c r="XDH4" s="706"/>
      <c r="XDI4" s="774"/>
      <c r="XDJ4" s="774"/>
      <c r="XDK4" s="774"/>
      <c r="XDL4" s="774"/>
      <c r="XDM4" s="706"/>
      <c r="XDN4" s="774"/>
      <c r="XDO4" s="774"/>
      <c r="XDP4" s="774"/>
      <c r="XDQ4" s="774"/>
      <c r="XDR4" s="706"/>
      <c r="XDS4" s="774"/>
      <c r="XDT4" s="774"/>
      <c r="XDU4" s="774"/>
      <c r="XDV4" s="774"/>
      <c r="XDW4" s="706"/>
      <c r="XDX4" s="774"/>
      <c r="XDY4" s="774"/>
      <c r="XDZ4" s="774"/>
      <c r="XEA4" s="774"/>
      <c r="XEB4" s="706"/>
      <c r="XEC4" s="774"/>
      <c r="XED4" s="774"/>
      <c r="XEE4" s="774"/>
      <c r="XEF4" s="774"/>
      <c r="XEG4" s="706"/>
      <c r="XEH4" s="774"/>
      <c r="XEI4" s="774"/>
      <c r="XEJ4" s="774"/>
      <c r="XEK4" s="774"/>
      <c r="XEL4" s="706"/>
      <c r="XEM4" s="774"/>
      <c r="XEN4" s="774"/>
      <c r="XEO4" s="774"/>
      <c r="XEP4" s="774"/>
      <c r="XEQ4" s="706"/>
      <c r="XER4" s="774"/>
      <c r="XES4" s="774"/>
      <c r="XET4" s="774"/>
      <c r="XEU4" s="774"/>
      <c r="XEV4" s="706"/>
      <c r="XEW4" s="774"/>
      <c r="XEX4" s="774"/>
      <c r="XEY4" s="774"/>
      <c r="XEZ4" s="774"/>
      <c r="XFA4" s="706"/>
      <c r="XFB4" s="774"/>
      <c r="XFC4" s="774"/>
      <c r="XFD4" s="774"/>
    </row>
    <row r="5" spans="1:16384" x14ac:dyDescent="0.2">
      <c r="A5" s="419"/>
      <c r="B5" s="400"/>
      <c r="C5" s="606"/>
      <c r="D5" s="794"/>
      <c r="E5" s="794"/>
      <c r="F5" s="794"/>
    </row>
    <row r="6" spans="1:16384" ht="48" customHeight="1" x14ac:dyDescent="0.2">
      <c r="A6" s="793" t="s">
        <v>1046</v>
      </c>
      <c r="B6" s="793"/>
      <c r="C6" s="793"/>
      <c r="D6" s="793"/>
      <c r="E6" s="793"/>
      <c r="F6" s="793"/>
    </row>
    <row r="7" spans="1:16384" ht="15.75" thickBot="1" x14ac:dyDescent="0.25">
      <c r="A7" s="419"/>
      <c r="B7" s="694"/>
      <c r="C7" s="695"/>
      <c r="D7" s="696"/>
      <c r="E7" s="696"/>
      <c r="F7" s="693"/>
    </row>
    <row r="8" spans="1:16384" ht="33.75" customHeight="1" thickBot="1" x14ac:dyDescent="0.25">
      <c r="A8" s="791" t="s">
        <v>235</v>
      </c>
      <c r="B8" s="792" t="s">
        <v>236</v>
      </c>
      <c r="C8" s="792" t="s">
        <v>237</v>
      </c>
      <c r="D8" s="792" t="s">
        <v>70</v>
      </c>
      <c r="E8" s="789" t="s">
        <v>1045</v>
      </c>
      <c r="F8" s="790" t="s">
        <v>1057</v>
      </c>
    </row>
    <row r="9" spans="1:16384" ht="40.700000000000003" customHeight="1" thickBot="1" x14ac:dyDescent="0.25">
      <c r="A9" s="791"/>
      <c r="B9" s="792"/>
      <c r="C9" s="789"/>
      <c r="D9" s="792"/>
      <c r="E9" s="789"/>
      <c r="F9" s="790"/>
    </row>
    <row r="10" spans="1:16384" s="366" customFormat="1" ht="57.75" thickBot="1" x14ac:dyDescent="0.25">
      <c r="A10" s="420">
        <v>1</v>
      </c>
      <c r="B10" s="401" t="str">
        <f>IF(C10&gt;0,VLOOKUP(C10,Программа!A$5:B$4988,2))</f>
        <v xml:space="preserve">Муниципальная программа "Формирование современной городской среды на территории городского поселения Тутаев"
</v>
      </c>
      <c r="C10" s="402" t="s">
        <v>220</v>
      </c>
      <c r="D10" s="403">
        <f>SUMIFS(Пр11!G$10:G$687,Пр11!$D$10:$D$687,C10)</f>
        <v>117636042</v>
      </c>
      <c r="E10" s="404">
        <f>SUMIFS(Пр11!H$10:H$687,Пр11!$D$10:$D$687,C10)</f>
        <v>11072362</v>
      </c>
      <c r="F10" s="684">
        <f>E10/D10*100</f>
        <v>9.4123891043528989</v>
      </c>
    </row>
    <row r="11" spans="1:16384" s="365" customFormat="1" ht="30.75" thickBot="1" x14ac:dyDescent="0.25">
      <c r="A11" s="421" t="s">
        <v>238</v>
      </c>
      <c r="B11" s="405" t="str">
        <f>IF(C11&gt;0,VLOOKUP(C11,Программа!A$5:B$4988,2))</f>
        <v>Повышение уровня благоустройства дворовых территорий</v>
      </c>
      <c r="C11" s="406" t="s">
        <v>540</v>
      </c>
      <c r="D11" s="407">
        <f>SUMIFS(Пр11!G$10:G$687,Пр11!$D$10:$D$687,C11)</f>
        <v>7219409</v>
      </c>
      <c r="E11" s="407">
        <f>SUMIFS(Пр11!H$10:H$687,Пр11!$D$10:$D$687,C11)</f>
        <v>2265486.46</v>
      </c>
      <c r="F11" s="684">
        <f t="shared" ref="F11:F55" si="0">E11/D11*100</f>
        <v>31.380497489475939</v>
      </c>
    </row>
    <row r="12" spans="1:16384" ht="35.25" hidden="1" customHeight="1" thickBot="1" x14ac:dyDescent="0.25">
      <c r="A12" s="422" t="s">
        <v>239</v>
      </c>
      <c r="B12" s="405" t="str">
        <f>IF(C12&gt;0,VLOOKUP(C12,Программа!A$5:B$4988,2))</f>
        <v>Повышение  уровня благоустройства  мест массового отдыха  населения (городских парков)</v>
      </c>
      <c r="C12" s="406" t="s">
        <v>542</v>
      </c>
      <c r="D12" s="407">
        <f>SUMIFS(Пр11!G$10:G$687,Пр11!$D$10:$D$687,C12)</f>
        <v>0</v>
      </c>
      <c r="E12" s="407">
        <f>SUMIFS(Пр11!H$10:H$687,Пр11!$D$10:$D$687,C12)</f>
        <v>0</v>
      </c>
      <c r="F12" s="684" t="e">
        <f t="shared" si="0"/>
        <v>#DIV/0!</v>
      </c>
    </row>
    <row r="13" spans="1:16384" ht="45.75" thickBot="1" x14ac:dyDescent="0.25">
      <c r="A13" s="422"/>
      <c r="B13" s="405" t="str">
        <f>IF(C13&gt;0,VLOOKUP(C13,Программа!A$5:B$4988,2))</f>
        <v>Реализация проектов создания комфортной городской среды в малых городах и исторических поселениях</v>
      </c>
      <c r="C13" s="406" t="s">
        <v>729</v>
      </c>
      <c r="D13" s="407">
        <f>SUMIFS(Пр11!G$10:G$687,Пр11!$D$10:$D$687,C13)</f>
        <v>3655627</v>
      </c>
      <c r="E13" s="407">
        <f>SUMIFS(Пр11!H$10:H$687,Пр11!$D$10:$D$687,C13)</f>
        <v>435846.40000000002</v>
      </c>
      <c r="F13" s="684">
        <f t="shared" si="0"/>
        <v>11.922616831531228</v>
      </c>
    </row>
    <row r="14" spans="1:16384" ht="30.75" thickBot="1" x14ac:dyDescent="0.25">
      <c r="A14" s="422"/>
      <c r="B14" s="405" t="str">
        <f>IF(C14&gt;0,VLOOKUP(C14,Программа!A$5:B$4988,2))</f>
        <v>Реализация   проекта "Формирование комфортной городской среды"</v>
      </c>
      <c r="C14" s="406" t="s">
        <v>730</v>
      </c>
      <c r="D14" s="407">
        <f>SUMIFS(Пр11!G$10:G$687,Пр11!$D$10:$D$687,C14)</f>
        <v>106761006</v>
      </c>
      <c r="E14" s="407">
        <f>SUMIFS(Пр11!H$10:H$687,Пр11!$D$10:$D$687,C14)</f>
        <v>8371029.1399999997</v>
      </c>
      <c r="F14" s="684">
        <f t="shared" si="0"/>
        <v>7.840905077271378</v>
      </c>
    </row>
    <row r="15" spans="1:16384" s="366" customFormat="1" ht="43.5" thickBot="1" x14ac:dyDescent="0.25">
      <c r="A15" s="420" t="s">
        <v>241</v>
      </c>
      <c r="B15" s="401" t="str">
        <f>IF(C15&gt;0,VLOOKUP(C15,Программа!A$5:B$4988,2))</f>
        <v>Муниципальная программа "Благоустройство и озеленение территории городского поселения Тутаев"</v>
      </c>
      <c r="C15" s="402" t="s">
        <v>216</v>
      </c>
      <c r="D15" s="403">
        <f>SUMIFS(Пр11!G$10:G$687,Пр11!$D$10:$D$687,C15)</f>
        <v>58169311</v>
      </c>
      <c r="E15" s="404">
        <f>SUMIFS(Пр11!H$10:H$687,Пр11!$D$10:$D$687,C15)</f>
        <v>9067427.3300000001</v>
      </c>
      <c r="F15" s="684">
        <f t="shared" si="0"/>
        <v>15.587991630157008</v>
      </c>
    </row>
    <row r="16" spans="1:16384" s="365" customFormat="1" ht="30.75" thickBot="1" x14ac:dyDescent="0.25">
      <c r="A16" s="423" t="s">
        <v>242</v>
      </c>
      <c r="B16" s="405" t="str">
        <f>IF(C16&gt;0,VLOOKUP(C16,Программа!A$5:B$4988,2))</f>
        <v>Благоустройство и озеленение  территории городского поселения Тутаев</v>
      </c>
      <c r="C16" s="406" t="s">
        <v>541</v>
      </c>
      <c r="D16" s="407">
        <f>SUMIFS(Пр11!G$10:G$687,Пр11!$D$10:$D$687,C16)</f>
        <v>24445017</v>
      </c>
      <c r="E16" s="407">
        <f>SUMIFS(Пр11!H$10:H$687,Пр11!$D$10:$D$687,C16)</f>
        <v>8764669.3200000003</v>
      </c>
      <c r="F16" s="684">
        <f t="shared" si="0"/>
        <v>35.854625586883415</v>
      </c>
    </row>
    <row r="17" spans="1:6" ht="45.75" hidden="1" thickBot="1" x14ac:dyDescent="0.25">
      <c r="A17" s="424" t="s">
        <v>243</v>
      </c>
      <c r="B17" s="405" t="str">
        <f>IF(C17&gt;0,VLOOKUP(C17,Программа!A$5:B$4988,2))</f>
        <v>Реализация мероприятий губернаторского проекта "Решаем вместе!" (приоритетные проекты пл. Юбилейная)</v>
      </c>
      <c r="C17" s="406" t="s">
        <v>543</v>
      </c>
      <c r="D17" s="407">
        <f>SUMIFS(Пр11!G$10:G$687,Пр11!$D$10:$D$687,C17)</f>
        <v>33067430</v>
      </c>
      <c r="E17" s="407">
        <f>SUMIFS(Пр11!H$10:H$687,Пр11!$D$10:$D$687,C17)</f>
        <v>0</v>
      </c>
      <c r="F17" s="684">
        <f t="shared" si="0"/>
        <v>0</v>
      </c>
    </row>
    <row r="18" spans="1:6" ht="23.25" customHeight="1" thickBot="1" x14ac:dyDescent="0.25">
      <c r="A18" s="424" t="s">
        <v>244</v>
      </c>
      <c r="B18" s="405" t="str">
        <f>IF(C18&gt;0,VLOOKUP(C18,Программа!A$5:B$4988,2))</f>
        <v>Содержание и благоустройство мест захоронений</v>
      </c>
      <c r="C18" s="406" t="s">
        <v>606</v>
      </c>
      <c r="D18" s="407">
        <f>SUMIFS(Пр11!G$10:G$687,Пр11!$D$10:$D$687,C18)</f>
        <v>656864</v>
      </c>
      <c r="E18" s="407">
        <f>SUMIFS(Пр11!H$10:H$687,Пр11!$D$10:$D$687,C18)</f>
        <v>302758.01</v>
      </c>
      <c r="F18" s="684">
        <f t="shared" si="0"/>
        <v>46.09142988502947</v>
      </c>
    </row>
    <row r="19" spans="1:6" s="366" customFormat="1" ht="45.95" customHeight="1" thickBot="1" x14ac:dyDescent="0.25">
      <c r="A19" s="425"/>
      <c r="B19" s="401" t="str">
        <f>IF(C19&gt;0,VLOOKUP(C19,Программа!A$5:B$4988,2))</f>
        <v xml:space="preserve">Муниципальная программа "Развитие и содержание дорожного хозяйства на территории  городского поселения Тутаев"
</v>
      </c>
      <c r="C19" s="402" t="s">
        <v>218</v>
      </c>
      <c r="D19" s="403">
        <f>SUMIFS(Пр11!G$10:G$687,Пр11!$D$10:$D$687,C19)</f>
        <v>95633389</v>
      </c>
      <c r="E19" s="403">
        <f>SUMIFS(Пр11!H$10:H$687,Пр11!$D$10:$D$687,C19)</f>
        <v>18856957.109999999</v>
      </c>
      <c r="F19" s="684">
        <f t="shared" si="0"/>
        <v>19.717963890205752</v>
      </c>
    </row>
    <row r="20" spans="1:6" s="365" customFormat="1" ht="30.75" thickBot="1" x14ac:dyDescent="0.25">
      <c r="A20" s="421"/>
      <c r="B20" s="405" t="str">
        <f>IF(C20&gt;0,VLOOKUP(C20,Программа!A$5:B$4988,2))</f>
        <v xml:space="preserve"> Дорожная деятельность в отношении дорожной сети   городского поселения Тутаев </v>
      </c>
      <c r="C20" s="406" t="s">
        <v>546</v>
      </c>
      <c r="D20" s="407">
        <f>SUMIFS(Пр11!G$10:G$687,Пр11!$D$10:$D$687,C20)</f>
        <v>51188389</v>
      </c>
      <c r="E20" s="407">
        <f>SUMIFS(Пр11!H$10:H$687,Пр11!$D$10:$D$687,C20)</f>
        <v>18856957.109999999</v>
      </c>
      <c r="F20" s="684">
        <f t="shared" si="0"/>
        <v>36.838348458280258</v>
      </c>
    </row>
    <row r="21" spans="1:6" ht="45.75" hidden="1" thickBot="1" x14ac:dyDescent="0.25">
      <c r="A21" s="422"/>
      <c r="B21" s="405" t="str">
        <f>IF(C21&gt;0,VLOOKUP(C21,Программа!A$5:B$4988,2))</f>
        <v>Реализация мероприятий губернаторского проекта "Решаем вместе!" (инициативное бюджетирование)</v>
      </c>
      <c r="C21" s="406" t="s">
        <v>549</v>
      </c>
      <c r="D21" s="407">
        <f>SUMIFS(Пр11!G$10:G$687,Пр11!$D$10:$D$687,C21)</f>
        <v>0</v>
      </c>
      <c r="E21" s="407">
        <f>SUMIFS(Пр11!H$10:H$687,Пр11!$D$10:$D$687,C21)</f>
        <v>0</v>
      </c>
      <c r="F21" s="684" t="e">
        <f t="shared" si="0"/>
        <v>#DIV/0!</v>
      </c>
    </row>
    <row r="22" spans="1:6" ht="15.75" hidden="1" thickBot="1" x14ac:dyDescent="0.25">
      <c r="A22" s="422"/>
      <c r="B22" s="405" t="str">
        <f>IF(C22&gt;0,VLOOKUP(C22,Программа!A$5:B$4988,2))</f>
        <v>Федеральный проект "Дорожная сеть"</v>
      </c>
      <c r="C22" s="406" t="s">
        <v>804</v>
      </c>
      <c r="D22" s="407">
        <f>SUMIFS(Пр11!G$10:G$687,Пр11!$D$10:$D$687,C22)</f>
        <v>44445000</v>
      </c>
      <c r="E22" s="407">
        <f>SUMIFS(Пр11!H$10:H$687,Пр11!$D$10:$D$687,C22)</f>
        <v>0</v>
      </c>
      <c r="F22" s="684">
        <f t="shared" si="0"/>
        <v>0</v>
      </c>
    </row>
    <row r="23" spans="1:6" s="366" customFormat="1" ht="57.75" hidden="1" thickBot="1" x14ac:dyDescent="0.25">
      <c r="A23" s="425"/>
      <c r="B23" s="401" t="str">
        <f>IF(C23&gt;0,VLOOKUP(C23,Программа!A$5:B$4988,2))</f>
        <v>Муниципальная программа "Развитие субъектов малого и среднего предпринимательства городского поселения Тутаев"</v>
      </c>
      <c r="C23" s="402" t="s">
        <v>226</v>
      </c>
      <c r="D23" s="403">
        <f>SUMIFS(Пр11!G$10:G$687,Пр11!$D$10:$D$687,C23)</f>
        <v>0</v>
      </c>
      <c r="E23" s="403">
        <f>SUMIFS(Пр11!H$10:H$687,Пр11!$D$10:$D$687,C23)</f>
        <v>0</v>
      </c>
      <c r="F23" s="684" t="e">
        <f t="shared" si="0"/>
        <v>#DIV/0!</v>
      </c>
    </row>
    <row r="24" spans="1:6" ht="45.75" hidden="1" thickBot="1" x14ac:dyDescent="0.25">
      <c r="A24" s="422"/>
      <c r="B24" s="405" t="str">
        <f>IF(C24&gt;0,VLOOKUP(C24,Программа!A$5:B$4988,2))</f>
        <v>Предоставление поддержки  субъектам малого и среднего предпринимательства городского поселения Тутаев</v>
      </c>
      <c r="C24" s="408" t="s">
        <v>227</v>
      </c>
      <c r="D24" s="407">
        <f>SUMIFS(Пр11!G$10:G$687,Пр11!$D$10:$D$687,C24)</f>
        <v>0</v>
      </c>
      <c r="E24" s="407">
        <f>SUMIFS(Пр11!H$10:H$687,Пр11!$D$10:$D$687,C24)</f>
        <v>0</v>
      </c>
      <c r="F24" s="684" t="e">
        <f t="shared" si="0"/>
        <v>#DIV/0!</v>
      </c>
    </row>
    <row r="25" spans="1:6" ht="45.75" hidden="1" thickBot="1" x14ac:dyDescent="0.25">
      <c r="A25" s="422"/>
      <c r="B25" s="405" t="str">
        <f>IF(C25&gt;0,VLOOKUP(C25,Программа!A$5:B$4988,2))</f>
        <v>Реализации мероприятий по развитию инвестиционной привлекательности в монопрофильных муниципальных образованиях</v>
      </c>
      <c r="C25" s="408" t="s">
        <v>923</v>
      </c>
      <c r="D25" s="407">
        <f>SUMIFS(Пр11!G$10:G$687,Пр11!$D$10:$D$687,C25)</f>
        <v>0</v>
      </c>
      <c r="E25" s="407">
        <f>SUMIFS(Пр11!H$10:H$687,Пр11!$D$10:$D$687,C25)</f>
        <v>0</v>
      </c>
      <c r="F25" s="684" t="e">
        <f t="shared" si="0"/>
        <v>#DIV/0!</v>
      </c>
    </row>
    <row r="26" spans="1:6" s="366" customFormat="1" ht="72" hidden="1" thickBot="1" x14ac:dyDescent="0.25">
      <c r="A26" s="425"/>
      <c r="B26" s="401" t="str">
        <f>IF(C26&gt;0,VLOOKUP(C26,Программа!A$5:B$4988,2))</f>
        <v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v>
      </c>
      <c r="C26" s="402" t="s">
        <v>229</v>
      </c>
      <c r="D26" s="403">
        <f>SUMIFS(Пр11!G$10:G$687,Пр11!$D$10:$D$687,C26)</f>
        <v>0</v>
      </c>
      <c r="E26" s="403">
        <f>SUMIFS(Пр11!H$10:H$687,Пр11!$D$10:$D$687,C26)</f>
        <v>0</v>
      </c>
      <c r="F26" s="684" t="e">
        <f t="shared" si="0"/>
        <v>#DIV/0!</v>
      </c>
    </row>
    <row r="27" spans="1:6" s="365" customFormat="1" ht="60.75" hidden="1" thickBot="1" x14ac:dyDescent="0.25">
      <c r="A27" s="421"/>
      <c r="B27" s="405" t="str">
        <f>IF(C27&gt;0,VLOOKUP(C27,Программа!A$5:B$4988,2))</f>
        <v xml:space="preserve">Обеспечение благоустроенными жильем граждан, переселяемых из непригодного для проживания жилищного фонда городского поселения Тутаев </v>
      </c>
      <c r="C27" s="406" t="s">
        <v>545</v>
      </c>
      <c r="D27" s="407">
        <f>SUMIFS(Пр11!G$10:G$687,Пр11!$D$10:$D$687,C27)</f>
        <v>0</v>
      </c>
      <c r="E27" s="407">
        <f>SUMIFS(Пр11!H$10:H$687,Пр11!$D$10:$D$687,C27)</f>
        <v>0</v>
      </c>
      <c r="F27" s="684" t="e">
        <f t="shared" si="0"/>
        <v>#DIV/0!</v>
      </c>
    </row>
    <row r="28" spans="1:6" s="366" customFormat="1" ht="43.5" customHeight="1" thickBot="1" x14ac:dyDescent="0.25">
      <c r="A28" s="425"/>
      <c r="B28" s="401" t="str">
        <f>IF(C28&gt;0,VLOOKUP(C28,Программа!A$5:B$4988,2))</f>
        <v xml:space="preserve">Муниципальная программа "Предоставление молодым семьям социальных выплат на приобретение (строительство) жилья" </v>
      </c>
      <c r="C28" s="402" t="s">
        <v>230</v>
      </c>
      <c r="D28" s="403">
        <f>SUMIFS(Пр11!G$10:G$687,Пр11!$D$10:$D$687,C28)</f>
        <v>4645657</v>
      </c>
      <c r="E28" s="403">
        <f>SUMIFS(Пр11!H$10:H$687,Пр11!$D$10:$D$687,C28)</f>
        <v>2802504.97</v>
      </c>
      <c r="F28" s="684">
        <f t="shared" si="0"/>
        <v>60.325266587696859</v>
      </c>
    </row>
    <row r="29" spans="1:6" ht="45.75" thickBot="1" x14ac:dyDescent="0.25">
      <c r="A29" s="422"/>
      <c r="B29" s="405" t="str">
        <f>IF(C29&gt;0,VLOOKUP(C29,Программа!A$5:B$4988,2))</f>
        <v>Поддержка молодых семей в приобретении (строительстве) жилья на территории городского поселения Тутаев</v>
      </c>
      <c r="C29" s="406" t="s">
        <v>231</v>
      </c>
      <c r="D29" s="407">
        <f>SUMIFS(Пр11!G$10:G$687,Пр11!$D$10:$D$687,C29)</f>
        <v>4645657</v>
      </c>
      <c r="E29" s="409">
        <f>SUMIFS(Пр11!H$10:H$687,Пр11!$D$10:$D$687,C29)</f>
        <v>2802504.97</v>
      </c>
      <c r="F29" s="684">
        <f t="shared" si="0"/>
        <v>60.325266587696859</v>
      </c>
    </row>
    <row r="30" spans="1:6" s="366" customFormat="1" ht="72" thickBot="1" x14ac:dyDescent="0.25">
      <c r="A30" s="425"/>
      <c r="B30" s="401" t="str">
        <f>IF(C30&gt;0,VLOOKUP(C30,Программа!A$5:B$4988,2))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C30" s="402" t="s">
        <v>232</v>
      </c>
      <c r="D30" s="403">
        <f>SUMIFS(Пр11!G$10:G$687,Пр11!$D$10:$D$687,C30)</f>
        <v>270000</v>
      </c>
      <c r="E30" s="403">
        <f>SUMIFS(Пр11!H$10:H$687,Пр11!$D$10:$D$687,C30)</f>
        <v>16629.78</v>
      </c>
      <c r="F30" s="684">
        <f t="shared" si="0"/>
        <v>6.159177777777777</v>
      </c>
    </row>
    <row r="31" spans="1:6" s="365" customFormat="1" ht="45.75" thickBot="1" x14ac:dyDescent="0.25">
      <c r="A31" s="421"/>
      <c r="B31" s="405" t="str">
        <f>IF(C31&gt;0,VLOOKUP(C31,Программа!A$5:B$4988,2))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C31" s="406" t="s">
        <v>547</v>
      </c>
      <c r="D31" s="407">
        <f>SUMIFS(Пр11!G$10:G$687,Пр11!$D$10:$D$687,C31)</f>
        <v>270000</v>
      </c>
      <c r="E31" s="407">
        <f>SUMIFS(Пр11!H$10:H$687,Пр11!$D$10:$D$687,C31)</f>
        <v>16629.78</v>
      </c>
      <c r="F31" s="684">
        <f t="shared" si="0"/>
        <v>6.159177777777777</v>
      </c>
    </row>
    <row r="32" spans="1:6" s="365" customFormat="1" ht="43.5" thickBot="1" x14ac:dyDescent="0.25">
      <c r="A32" s="421"/>
      <c r="B32" s="401" t="str">
        <f>IF(C32&gt;0,VLOOKUP(C32,Программа!A$5:B$4988,2))</f>
        <v xml:space="preserve">Муниципальная программа "Обеспечение населения городского поселения Тутаев банными услугами" </v>
      </c>
      <c r="C32" s="402" t="s">
        <v>630</v>
      </c>
      <c r="D32" s="403">
        <f>SUMIFS(Пр11!G$10:G$687,Пр11!$D$10:$D$687,C32)</f>
        <v>2457200</v>
      </c>
      <c r="E32" s="403">
        <f>SUMIFS(Пр11!H$10:H$687,Пр11!$D$10:$D$687,C32)</f>
        <v>1048745.67</v>
      </c>
      <c r="F32" s="684">
        <f t="shared" si="0"/>
        <v>42.680517255412667</v>
      </c>
    </row>
    <row r="33" spans="1:6" s="365" customFormat="1" ht="60.75" thickBot="1" x14ac:dyDescent="0.25">
      <c r="A33" s="421"/>
      <c r="B33" s="405" t="str">
        <f>IF(C33&gt;0,VLOOKUP(C33,Программа!A$5:B$4988,2))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C33" s="406" t="s">
        <v>631</v>
      </c>
      <c r="D33" s="407">
        <f>SUMIFS(Пр11!G$10:G$687,Пр11!$D$10:$D$687,C33)</f>
        <v>2457200</v>
      </c>
      <c r="E33" s="407">
        <f>SUMIFS(Пр11!H$10:H$687,Пр11!$D$10:$D$687,C33)</f>
        <v>1048745.67</v>
      </c>
      <c r="F33" s="684">
        <f t="shared" si="0"/>
        <v>42.680517255412667</v>
      </c>
    </row>
    <row r="34" spans="1:6" s="365" customFormat="1" ht="43.5" thickBot="1" x14ac:dyDescent="0.25">
      <c r="A34" s="421"/>
      <c r="B34" s="401" t="str">
        <f>IF(C34&gt;0,VLOOKUP(C34,Программа!A$5:B$4988,2))</f>
        <v xml:space="preserve">Муниципальная программа "Градостроительная деятельность на территории городского поселения Тутаев" </v>
      </c>
      <c r="C34" s="402" t="s">
        <v>715</v>
      </c>
      <c r="D34" s="403">
        <f>SUMIFS(Пр11!G$10:G$687,Пр11!$D$10:$D$687,C34)</f>
        <v>50000</v>
      </c>
      <c r="E34" s="403">
        <f>SUMIFS(Пр11!H$10:H$687,Пр11!$D$10:$D$687,C34)</f>
        <v>19999</v>
      </c>
      <c r="F34" s="684">
        <f t="shared" si="0"/>
        <v>39.997999999999998</v>
      </c>
    </row>
    <row r="35" spans="1:6" s="365" customFormat="1" ht="60.75" thickBot="1" x14ac:dyDescent="0.25">
      <c r="A35" s="421"/>
      <c r="B35" s="405" t="str">
        <f>IF(C35&gt;0,VLOOKUP(C35,Программа!A$5:B$4988,2))</f>
        <v>Разработка и внесение изменений в документы территориального планирования и градостроительного зонирования городского поселения Тутаев</v>
      </c>
      <c r="C35" s="406" t="s">
        <v>716</v>
      </c>
      <c r="D35" s="407">
        <f>SUMIFS(Пр11!G$10:G$687,Пр11!$D$10:$D$687,C35)</f>
        <v>50000</v>
      </c>
      <c r="E35" s="407">
        <f>SUMIFS(Пр11!H$10:H$687,Пр11!$D$10:$D$687,C35)</f>
        <v>19999</v>
      </c>
      <c r="F35" s="684">
        <f t="shared" si="0"/>
        <v>39.997999999999998</v>
      </c>
    </row>
    <row r="36" spans="1:6" s="365" customFormat="1" ht="38.1" hidden="1" customHeight="1" thickBot="1" x14ac:dyDescent="0.25">
      <c r="A36" s="421"/>
      <c r="B36" s="405" t="str">
        <f>IF(C36&gt;0,VLOOKUP(C36,Программа!A$5:B$4988,2))</f>
        <v>Установление соотвествия утвержденным градостроительным нормам объектов недвижимости</v>
      </c>
      <c r="C36" s="408" t="s">
        <v>717</v>
      </c>
      <c r="D36" s="407">
        <f>SUMIFS(Пр11!G$10:G$687,Пр11!$D$10:$D$687,C36)</f>
        <v>0</v>
      </c>
      <c r="E36" s="407">
        <f>SUMIFS(Пр11!H$10:H$687,Пр11!$D$10:$D$687,C36)</f>
        <v>0</v>
      </c>
      <c r="F36" s="684" t="e">
        <f t="shared" si="0"/>
        <v>#DIV/0!</v>
      </c>
    </row>
    <row r="37" spans="1:6" s="365" customFormat="1" ht="63" hidden="1" customHeight="1" thickBot="1" x14ac:dyDescent="0.25">
      <c r="A37" s="421"/>
      <c r="B37" s="401" t="str">
        <f>IF(C37&gt;0,VLOOKUP(C37,Программа!A$5:B$4988,2))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C37" s="402" t="s">
        <v>719</v>
      </c>
      <c r="D37" s="403">
        <f>SUMIFS(Пр11!G$10:G$687,Пр11!$D$10:$D$687,C37)</f>
        <v>95000</v>
      </c>
      <c r="E37" s="403">
        <f>SUMIFS(Пр11!H$10:H$687,Пр11!$D$10:$D$687,C37)</f>
        <v>0</v>
      </c>
      <c r="F37" s="684">
        <f t="shared" si="0"/>
        <v>0</v>
      </c>
    </row>
    <row r="38" spans="1:6" s="365" customFormat="1" ht="33" hidden="1" customHeight="1" thickBot="1" x14ac:dyDescent="0.25">
      <c r="A38" s="421"/>
      <c r="B38" s="405" t="str">
        <f>IF(C38&gt;0,VLOOKUP(C38,Программа!A$5:B$4988,2))</f>
        <v>Разработка, согласование, утверждение проекта зон охраны объектов культурного наследия</v>
      </c>
      <c r="C38" s="408" t="s">
        <v>720</v>
      </c>
      <c r="D38" s="407">
        <f>SUMIFS(Пр11!G$10:G$687,Пр11!$D$10:$D$687,C38)</f>
        <v>0</v>
      </c>
      <c r="E38" s="407">
        <f>SUMIFS(Пр11!H$10:H$687,Пр11!$D$10:$D$687,C38)</f>
        <v>0</v>
      </c>
      <c r="F38" s="684" t="e">
        <f t="shared" si="0"/>
        <v>#DIV/0!</v>
      </c>
    </row>
    <row r="39" spans="1:6" s="365" customFormat="1" ht="34.5" hidden="1" customHeight="1" thickBot="1" x14ac:dyDescent="0.25">
      <c r="A39" s="421"/>
      <c r="B39" s="405" t="str">
        <f>IF(C39&gt;0,VLOOKUP(C39,Программа!A$5:B$4988,2))</f>
        <v>Проведение историко-культурной экспертизы объектов культурного наследия</v>
      </c>
      <c r="C39" s="406" t="s">
        <v>721</v>
      </c>
      <c r="D39" s="407">
        <f>SUMIFS(Пр11!G$10:G$687,Пр11!$D$10:$D$687,C39)</f>
        <v>70000</v>
      </c>
      <c r="E39" s="407">
        <f>SUMIFS(Пр11!H$10:H$687,Пр11!$D$10:$D$687,C39)</f>
        <v>0</v>
      </c>
      <c r="F39" s="684">
        <f t="shared" si="0"/>
        <v>0</v>
      </c>
    </row>
    <row r="40" spans="1:6" s="365" customFormat="1" ht="32.25" hidden="1" customHeight="1" thickBot="1" x14ac:dyDescent="0.25">
      <c r="A40" s="421"/>
      <c r="B40" s="405" t="str">
        <f>IF(C40&gt;0,VLOOKUP(C40,Программа!A$5:B$4988,2))</f>
        <v>Сохранение и использование объектов культурного наследия</v>
      </c>
      <c r="C40" s="406" t="s">
        <v>949</v>
      </c>
      <c r="D40" s="407">
        <f>SUMIFS(Пр11!G$10:G$687,Пр11!$D$10:$D$687,C40)</f>
        <v>25000</v>
      </c>
      <c r="E40" s="407">
        <f>SUMIFS(Пр11!H$10:H$687,Пр11!$D$10:$D$687,C40)</f>
        <v>0</v>
      </c>
      <c r="F40" s="684">
        <f t="shared" si="0"/>
        <v>0</v>
      </c>
    </row>
    <row r="41" spans="1:6" s="365" customFormat="1" ht="40.700000000000003" hidden="1" customHeight="1" thickBot="1" x14ac:dyDescent="0.25">
      <c r="A41" s="421"/>
      <c r="B41" s="401" t="str">
        <f>IF(C41&gt;0,VLOOKUP(C41,Программа!A$5:B$4988,2))</f>
        <v>Муниципальная программа "Развитие водоснабжения, водоотведения и очистки сточных вод на территории городского поселения Тутаев"</v>
      </c>
      <c r="C41" s="402" t="s">
        <v>806</v>
      </c>
      <c r="D41" s="403">
        <f>SUMIFS(Пр11!G$10:G$687,Пр11!$D$10:$D$687,C41)</f>
        <v>0</v>
      </c>
      <c r="E41" s="403">
        <f>SUMIFS(Пр11!H$10:H$687,Пр11!$D$10:$D$687,C41)</f>
        <v>0</v>
      </c>
      <c r="F41" s="684" t="e">
        <f t="shared" si="0"/>
        <v>#DIV/0!</v>
      </c>
    </row>
    <row r="42" spans="1:6" s="365" customFormat="1" ht="30.75" hidden="1" customHeight="1" thickBot="1" x14ac:dyDescent="0.25">
      <c r="A42" s="421"/>
      <c r="B42" s="405" t="str">
        <f>IF(C42&gt;0,VLOOKUP(C42,Программа!A$5:B$4988,2))</f>
        <v>Мероприятия по гарантированому  обеспечению  населения питьевой водой, очистки сточных вод,охраны источников питьевого водоснабжения от загрязнения</v>
      </c>
      <c r="C42" s="406" t="s">
        <v>918</v>
      </c>
      <c r="D42" s="407">
        <f>SUMIFS(Пр11!G$10:G$687,Пр11!$D$10:$D$687,C42)</f>
        <v>0</v>
      </c>
      <c r="E42" s="407">
        <f>SUMIFS(Пр11!H$10:H$687,Пр11!$D$10:$D$687,C42)</f>
        <v>0</v>
      </c>
      <c r="F42" s="684" t="e">
        <f t="shared" si="0"/>
        <v>#DIV/0!</v>
      </c>
    </row>
    <row r="43" spans="1:6" s="365" customFormat="1" ht="25.5" hidden="1" customHeight="1" thickBot="1" x14ac:dyDescent="0.25">
      <c r="A43" s="421"/>
      <c r="B43" s="405" t="str">
        <f>IF(C43&gt;0,VLOOKUP(C43,Программа!A$5:B$4988,2))</f>
        <v>Федеральный проект "Оздоровление Волги"</v>
      </c>
      <c r="C43" s="406" t="s">
        <v>807</v>
      </c>
      <c r="D43" s="407">
        <f>SUMIFS(Пр11!G$10:G$687,Пр11!$D$10:$D$687,C43)</f>
        <v>0</v>
      </c>
      <c r="E43" s="407">
        <f>SUMIFS(Пр11!H$10:H$687,Пр11!$D$10:$D$687,C43)</f>
        <v>0</v>
      </c>
      <c r="F43" s="684" t="e">
        <f t="shared" si="0"/>
        <v>#DIV/0!</v>
      </c>
    </row>
    <row r="44" spans="1:6" s="365" customFormat="1" ht="43.5" thickBot="1" x14ac:dyDescent="0.25">
      <c r="A44" s="421"/>
      <c r="B44" s="401" t="str">
        <f>IF(C44&gt;0,VLOOKUP(C44,Программа!A$5:B$4988,2))</f>
        <v xml:space="preserve">Муниципальная программа "Переселение граждан из аварийного жилищного фонда городского поселения Тутаев" </v>
      </c>
      <c r="C44" s="402" t="s">
        <v>828</v>
      </c>
      <c r="D44" s="403">
        <f>SUMIFS(Пр11!G$10:G$687,Пр11!$D$10:$D$687,C44)</f>
        <v>92023087</v>
      </c>
      <c r="E44" s="403">
        <f>SUMIFS(Пр11!H$10:H$687,Пр11!$D$10:$D$687,C44)</f>
        <v>38328027.850000001</v>
      </c>
      <c r="F44" s="684">
        <f t="shared" si="0"/>
        <v>41.650447838160446</v>
      </c>
    </row>
    <row r="45" spans="1:6" s="365" customFormat="1" ht="165.75" hidden="1" thickBot="1" x14ac:dyDescent="0.25">
      <c r="A45" s="421"/>
      <c r="B45" s="405" t="str">
        <f>IF(C45&gt;0,VLOOKUP(C45,Программа!A$5:B$4988,2))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C45" s="406" t="s">
        <v>829</v>
      </c>
      <c r="D45" s="407">
        <f>SUMIFS(Пр11!G$10:G$687,Пр11!$D$10:$D$687,C45)</f>
        <v>6137928</v>
      </c>
      <c r="E45" s="407">
        <f>SUMIFS(Пр11!H$10:H$687,Пр11!$D$10:$D$687,C45)</f>
        <v>3361447.7</v>
      </c>
      <c r="F45" s="684">
        <f t="shared" si="0"/>
        <v>54.765186232226903</v>
      </c>
    </row>
    <row r="46" spans="1:6" s="365" customFormat="1" ht="45.75" thickBot="1" x14ac:dyDescent="0.25">
      <c r="A46" s="421"/>
      <c r="B46" s="405" t="str">
        <f>IF(C46&gt;0,VLOOKUP(C46,Программа!A$5:B$4988,2))</f>
        <v>Федеральный проект "Обеспечение устойчивого сокращения непригодного для проживания жилищного фонда"</v>
      </c>
      <c r="C46" s="406" t="s">
        <v>886</v>
      </c>
      <c r="D46" s="407">
        <f>SUMIFS(Пр11!G$10:G$687,Пр11!$D$10:$D$687,C46)</f>
        <v>85885159</v>
      </c>
      <c r="E46" s="407">
        <f>SUMIFS(Пр11!H$10:H$687,Пр11!$D$10:$D$687,C46)</f>
        <v>34966580.149999999</v>
      </c>
      <c r="F46" s="684">
        <f t="shared" si="0"/>
        <v>40.713180900090087</v>
      </c>
    </row>
    <row r="47" spans="1:6" s="365" customFormat="1" ht="75" customHeight="1" thickBot="1" x14ac:dyDescent="0.25">
      <c r="A47" s="421"/>
      <c r="B47" s="401" t="str">
        <f>IF(C47&gt;0,VLOOKUP(C47,Программа!A$5:B$4988,2))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C47" s="402" t="s">
        <v>883</v>
      </c>
      <c r="D47" s="403">
        <f>SUMIFS(Пр11!G$10:G$687,Пр11!$D$10:$D$687,C47)</f>
        <v>13114777</v>
      </c>
      <c r="E47" s="403">
        <f>SUMIFS(Пр11!H$10:H$687,Пр11!$D$10:$D$687,C47)</f>
        <v>7389495.0599999996</v>
      </c>
      <c r="F47" s="684">
        <f t="shared" si="0"/>
        <v>56.344801440390476</v>
      </c>
    </row>
    <row r="48" spans="1:6" s="365" customFormat="1" ht="47.1" customHeight="1" thickBot="1" x14ac:dyDescent="0.25">
      <c r="A48" s="421"/>
      <c r="B48" s="405" t="str">
        <f>IF(C48&gt;0,VLOOKUP(C48,Программа!A$5:B$4988,2))</f>
        <v>Создание механизма управления потреблением энергетических ресурсов и сокращение бюджетных затрат</v>
      </c>
      <c r="C48" s="406" t="s">
        <v>884</v>
      </c>
      <c r="D48" s="407">
        <f>SUMIFS(Пр11!G$10:G$687,Пр11!$D$10:$D$687,C48)</f>
        <v>13114777</v>
      </c>
      <c r="E48" s="407">
        <f>SUMIFS(Пр11!H$10:H$687,Пр11!$D$10:$D$687,C48)</f>
        <v>7389495.0599999996</v>
      </c>
      <c r="F48" s="684">
        <f t="shared" si="0"/>
        <v>56.344801440390476</v>
      </c>
    </row>
    <row r="49" spans="1:9" s="365" customFormat="1" ht="57.75" hidden="1" customHeight="1" thickBot="1" x14ac:dyDescent="0.25">
      <c r="A49" s="421"/>
      <c r="B49" s="401" t="str">
        <f>IF(C49&gt;0,VLOOKUP(C49,Программа!A$5:B$4988,2))</f>
        <v>Муниципальная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C49" s="402" t="s">
        <v>913</v>
      </c>
      <c r="D49" s="407">
        <f>SUMIFS(Пр11!G$10:G$687,Пр11!$D$10:$D$687,C49)</f>
        <v>140000</v>
      </c>
      <c r="E49" s="407">
        <f>SUMIFS(Пр11!H$10:H$687,Пр11!$D$10:$D$687,C49)</f>
        <v>0</v>
      </c>
      <c r="F49" s="684">
        <f t="shared" si="0"/>
        <v>0</v>
      </c>
    </row>
    <row r="50" spans="1:9" s="365" customFormat="1" ht="60.75" hidden="1" thickBot="1" x14ac:dyDescent="0.25">
      <c r="A50" s="421"/>
      <c r="B50" s="405" t="str">
        <f>IF(C50&gt;0,VLOOKUP(C50,Программа!A$5:B$4988,2))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C50" s="406" t="s">
        <v>914</v>
      </c>
      <c r="D50" s="407">
        <f>SUMIFS(Пр11!G$10:G$687,Пр11!$D$10:$D$687,C50)</f>
        <v>140000</v>
      </c>
      <c r="E50" s="407">
        <f>SUMIFS(Пр11!H$10:H$687,Пр11!$D$10:$D$687,C50)</f>
        <v>0</v>
      </c>
      <c r="F50" s="684">
        <f t="shared" si="0"/>
        <v>0</v>
      </c>
    </row>
    <row r="51" spans="1:9" s="365" customFormat="1" ht="47.25" hidden="1" customHeight="1" thickBot="1" x14ac:dyDescent="0.25">
      <c r="A51" s="421"/>
      <c r="B51" s="401" t="str">
        <f>IF(C51&gt;0,VLOOKUP(C51,Программа!A$5:B$4988,2))</f>
        <v>Муниципальная программа "Стимулирование инвестиционной деятельности в городском поселении Тутаев"</v>
      </c>
      <c r="C51" s="402" t="s">
        <v>931</v>
      </c>
      <c r="D51" s="403">
        <f>SUMIFS(Пр11!G$10:G$687,Пр11!$D$10:$D$687,C51)</f>
        <v>75425257</v>
      </c>
      <c r="E51" s="403">
        <f>SUMIFS(Пр11!H$10:H$687,Пр11!$D$10:$D$687,C51)</f>
        <v>0</v>
      </c>
      <c r="F51" s="684">
        <f t="shared" si="0"/>
        <v>0</v>
      </c>
    </row>
    <row r="52" spans="1:9" s="365" customFormat="1" ht="45.75" hidden="1" thickBot="1" x14ac:dyDescent="0.25">
      <c r="A52" s="421"/>
      <c r="B52" s="405" t="str">
        <f>IF(C52&gt;0,VLOOKUP(C52,Программа!A$5:B$4988,2))</f>
        <v>Создание условий для развития инвестиционной привлекательности и наращивания налогового потенциала в г.Тутаев Ярославской области</v>
      </c>
      <c r="C52" s="406" t="s">
        <v>930</v>
      </c>
      <c r="D52" s="407">
        <f>SUMIFS(Пр11!G$10:G$687,Пр11!$D$10:$D$687,C52)</f>
        <v>75425257</v>
      </c>
      <c r="E52" s="407">
        <f>SUMIFS(Пр11!H$10:H$687,Пр11!$D$10:$D$687,C52)</f>
        <v>0</v>
      </c>
      <c r="F52" s="684">
        <f t="shared" si="0"/>
        <v>0</v>
      </c>
    </row>
    <row r="53" spans="1:9" ht="15.75" thickBot="1" x14ac:dyDescent="0.25">
      <c r="A53" s="422"/>
      <c r="B53" s="401" t="s">
        <v>62</v>
      </c>
      <c r="C53" s="402"/>
      <c r="D53" s="403">
        <f>D10+D15+D19+D23+D26+D28+D30+D32+D34+D37+D47+D44+D41+D49+D51</f>
        <v>459659720</v>
      </c>
      <c r="E53" s="403">
        <f>E10+E15+E19+E23+E26+E28+E30+E32+E34+E37+E47+E44+E41+E49+E51</f>
        <v>88602148.770000011</v>
      </c>
      <c r="F53" s="684">
        <f t="shared" si="0"/>
        <v>19.275595601459273</v>
      </c>
    </row>
    <row r="54" spans="1:9" ht="15.75" thickBot="1" x14ac:dyDescent="0.25">
      <c r="A54" s="424" t="s">
        <v>247</v>
      </c>
      <c r="B54" s="401" t="str">
        <f>IF(C54&gt;0,VLOOKUP(C54,Программа!A$5:B$4988,2))</f>
        <v>Непрограммные расходы бюджета</v>
      </c>
      <c r="C54" s="402" t="s">
        <v>548</v>
      </c>
      <c r="D54" s="403">
        <f>SUMIFS(Пр11!G$10:G$687,Пр11!$D$10:$D$687,C54)</f>
        <v>52152314</v>
      </c>
      <c r="E54" s="410">
        <f>SUMIFS(Пр11!H$10:H$687,Пр11!$D$10:$D$687,C54)</f>
        <v>22442089.979999997</v>
      </c>
      <c r="F54" s="684">
        <f t="shared" si="0"/>
        <v>43.031820179637656</v>
      </c>
    </row>
    <row r="55" spans="1:9" ht="15.75" thickBot="1" x14ac:dyDescent="0.25">
      <c r="A55" s="424"/>
      <c r="B55" s="411" t="s">
        <v>248</v>
      </c>
      <c r="C55" s="412"/>
      <c r="D55" s="413">
        <f>D53+D54</f>
        <v>511812034</v>
      </c>
      <c r="E55" s="413">
        <f>E53+E54</f>
        <v>111044238.75</v>
      </c>
      <c r="F55" s="685">
        <f t="shared" si="0"/>
        <v>21.696293047693366</v>
      </c>
      <c r="I55" s="364"/>
    </row>
    <row r="56" spans="1:9" x14ac:dyDescent="0.2">
      <c r="C56" s="415"/>
    </row>
    <row r="57" spans="1:9" ht="15.75" x14ac:dyDescent="0.2">
      <c r="C57" s="415"/>
      <c r="I57" s="418"/>
    </row>
    <row r="58" spans="1:9" hidden="1" x14ac:dyDescent="0.2">
      <c r="C58" s="415"/>
      <c r="F58" s="686" t="e">
        <f>F10+F15+F19+F28+F30+F32+F34+F37+F41+F44+F47+F49+F51</f>
        <v>#DIV/0!</v>
      </c>
    </row>
    <row r="59" spans="1:9" x14ac:dyDescent="0.2">
      <c r="C59" s="415"/>
    </row>
    <row r="60" spans="1:9" x14ac:dyDescent="0.2">
      <c r="C60" s="415"/>
    </row>
    <row r="61" spans="1:9" x14ac:dyDescent="0.2">
      <c r="C61" s="415"/>
    </row>
    <row r="62" spans="1:9" x14ac:dyDescent="0.2">
      <c r="C62" s="415"/>
    </row>
    <row r="63" spans="1:9" x14ac:dyDescent="0.2">
      <c r="C63" s="415"/>
    </row>
    <row r="64" spans="1:9" x14ac:dyDescent="0.2">
      <c r="C64" s="415"/>
    </row>
    <row r="65" spans="1:4" x14ac:dyDescent="0.2">
      <c r="C65" s="415"/>
    </row>
    <row r="66" spans="1:4" x14ac:dyDescent="0.2">
      <c r="C66" s="415"/>
    </row>
    <row r="67" spans="1:4" x14ac:dyDescent="0.2">
      <c r="C67" s="415"/>
    </row>
    <row r="68" spans="1:4" x14ac:dyDescent="0.2">
      <c r="A68" s="362"/>
      <c r="B68" s="417"/>
      <c r="C68" s="415"/>
      <c r="D68" s="417"/>
    </row>
    <row r="69" spans="1:4" x14ac:dyDescent="0.2">
      <c r="A69" s="362"/>
      <c r="B69" s="417"/>
      <c r="C69" s="415"/>
      <c r="D69" s="417"/>
    </row>
    <row r="70" spans="1:4" x14ac:dyDescent="0.2">
      <c r="A70" s="362"/>
      <c r="B70" s="417"/>
      <c r="C70" s="415"/>
      <c r="D70" s="417"/>
    </row>
    <row r="71" spans="1:4" x14ac:dyDescent="0.2">
      <c r="A71" s="362"/>
      <c r="B71" s="417"/>
      <c r="C71" s="415"/>
      <c r="D71" s="417"/>
    </row>
    <row r="72" spans="1:4" x14ac:dyDescent="0.2">
      <c r="A72" s="362"/>
      <c r="B72" s="417"/>
      <c r="C72" s="415"/>
      <c r="D72" s="417"/>
    </row>
    <row r="73" spans="1:4" x14ac:dyDescent="0.2">
      <c r="A73" s="362"/>
      <c r="B73" s="417"/>
      <c r="C73" s="415"/>
      <c r="D73" s="417"/>
    </row>
    <row r="74" spans="1:4" x14ac:dyDescent="0.2">
      <c r="A74" s="362"/>
      <c r="B74" s="417"/>
      <c r="C74" s="415"/>
      <c r="D74" s="417"/>
    </row>
    <row r="75" spans="1:4" x14ac:dyDescent="0.2">
      <c r="A75" s="362"/>
      <c r="B75" s="417"/>
      <c r="C75" s="415"/>
      <c r="D75" s="417"/>
    </row>
    <row r="76" spans="1:4" x14ac:dyDescent="0.2">
      <c r="A76" s="362"/>
      <c r="B76" s="417"/>
      <c r="C76" s="415"/>
      <c r="D76" s="417"/>
    </row>
    <row r="77" spans="1:4" x14ac:dyDescent="0.2">
      <c r="A77" s="362"/>
      <c r="B77" s="417"/>
      <c r="C77" s="415"/>
      <c r="D77" s="417"/>
    </row>
    <row r="78" spans="1:4" x14ac:dyDescent="0.2">
      <c r="A78" s="362"/>
      <c r="B78" s="417"/>
      <c r="C78" s="415"/>
      <c r="D78" s="417"/>
    </row>
    <row r="79" spans="1:4" x14ac:dyDescent="0.2">
      <c r="A79" s="362"/>
      <c r="B79" s="417"/>
      <c r="C79" s="415"/>
      <c r="D79" s="417"/>
    </row>
    <row r="80" spans="1:4" x14ac:dyDescent="0.2">
      <c r="A80" s="362"/>
      <c r="B80" s="417"/>
      <c r="C80" s="415"/>
      <c r="D80" s="417"/>
    </row>
    <row r="81" spans="1:4" x14ac:dyDescent="0.2">
      <c r="A81" s="362"/>
      <c r="B81" s="417"/>
      <c r="C81" s="415"/>
      <c r="D81" s="417"/>
    </row>
    <row r="82" spans="1:4" x14ac:dyDescent="0.2">
      <c r="A82" s="362"/>
      <c r="B82" s="417"/>
      <c r="C82" s="415"/>
      <c r="D82" s="417"/>
    </row>
    <row r="83" spans="1:4" x14ac:dyDescent="0.2">
      <c r="A83" s="362"/>
      <c r="B83" s="417"/>
      <c r="C83" s="415"/>
      <c r="D83" s="417"/>
    </row>
    <row r="84" spans="1:4" x14ac:dyDescent="0.2">
      <c r="A84" s="362"/>
      <c r="B84" s="417"/>
      <c r="C84" s="415"/>
      <c r="D84" s="417"/>
    </row>
    <row r="85" spans="1:4" x14ac:dyDescent="0.2">
      <c r="A85" s="362"/>
      <c r="B85" s="417"/>
      <c r="C85" s="415"/>
      <c r="D85" s="417"/>
    </row>
    <row r="86" spans="1:4" x14ac:dyDescent="0.2">
      <c r="A86" s="362"/>
      <c r="B86" s="417"/>
      <c r="C86" s="415"/>
      <c r="D86" s="417"/>
    </row>
    <row r="87" spans="1:4" x14ac:dyDescent="0.2">
      <c r="A87" s="362"/>
      <c r="B87" s="417"/>
      <c r="C87" s="415"/>
      <c r="D87" s="417"/>
    </row>
    <row r="88" spans="1:4" x14ac:dyDescent="0.2">
      <c r="A88" s="362"/>
      <c r="B88" s="417"/>
      <c r="C88" s="415"/>
      <c r="D88" s="417"/>
    </row>
    <row r="89" spans="1:4" x14ac:dyDescent="0.2">
      <c r="A89" s="362"/>
      <c r="B89" s="417"/>
      <c r="C89" s="415"/>
      <c r="D89" s="417"/>
    </row>
    <row r="90" spans="1:4" x14ac:dyDescent="0.2">
      <c r="A90" s="362"/>
      <c r="B90" s="417"/>
      <c r="C90" s="415"/>
      <c r="D90" s="417"/>
    </row>
    <row r="91" spans="1:4" x14ac:dyDescent="0.2">
      <c r="A91" s="362"/>
      <c r="B91" s="417"/>
      <c r="C91" s="415"/>
      <c r="D91" s="417"/>
    </row>
    <row r="92" spans="1:4" x14ac:dyDescent="0.2">
      <c r="A92" s="362"/>
      <c r="B92" s="417"/>
      <c r="C92" s="415"/>
      <c r="D92" s="417"/>
    </row>
    <row r="93" spans="1:4" x14ac:dyDescent="0.2">
      <c r="A93" s="362"/>
      <c r="B93" s="417"/>
      <c r="C93" s="415"/>
      <c r="D93" s="417"/>
    </row>
    <row r="94" spans="1:4" x14ac:dyDescent="0.2">
      <c r="A94" s="362"/>
      <c r="B94" s="417"/>
      <c r="C94" s="415"/>
      <c r="D94" s="417"/>
    </row>
    <row r="95" spans="1:4" x14ac:dyDescent="0.2">
      <c r="A95" s="362"/>
      <c r="B95" s="417"/>
      <c r="C95" s="415"/>
      <c r="D95" s="417"/>
    </row>
    <row r="96" spans="1:4" x14ac:dyDescent="0.2">
      <c r="A96" s="362"/>
      <c r="B96" s="417"/>
      <c r="C96" s="415"/>
      <c r="D96" s="417"/>
    </row>
    <row r="97" spans="1:4" x14ac:dyDescent="0.2">
      <c r="A97" s="362"/>
      <c r="B97" s="417"/>
      <c r="C97" s="415"/>
      <c r="D97" s="417"/>
    </row>
    <row r="98" spans="1:4" x14ac:dyDescent="0.2">
      <c r="A98" s="362"/>
      <c r="B98" s="417"/>
      <c r="C98" s="415"/>
      <c r="D98" s="417"/>
    </row>
    <row r="99" spans="1:4" x14ac:dyDescent="0.2">
      <c r="A99" s="362"/>
      <c r="B99" s="417"/>
      <c r="C99" s="415"/>
      <c r="D99" s="417"/>
    </row>
    <row r="100" spans="1:4" x14ac:dyDescent="0.2">
      <c r="A100" s="362"/>
      <c r="B100" s="417"/>
      <c r="C100" s="415"/>
      <c r="D100" s="417"/>
    </row>
    <row r="101" spans="1:4" x14ac:dyDescent="0.2">
      <c r="A101" s="362"/>
      <c r="B101" s="417"/>
      <c r="C101" s="415"/>
      <c r="D101" s="417"/>
    </row>
    <row r="102" spans="1:4" x14ac:dyDescent="0.2">
      <c r="A102" s="362"/>
      <c r="B102" s="417"/>
      <c r="C102" s="415"/>
      <c r="D102" s="417"/>
    </row>
    <row r="103" spans="1:4" x14ac:dyDescent="0.2">
      <c r="A103" s="362"/>
      <c r="B103" s="417"/>
      <c r="C103" s="415"/>
      <c r="D103" s="417"/>
    </row>
    <row r="104" spans="1:4" x14ac:dyDescent="0.2">
      <c r="A104" s="362"/>
      <c r="B104" s="417"/>
      <c r="C104" s="415"/>
      <c r="D104" s="417"/>
    </row>
    <row r="105" spans="1:4" x14ac:dyDescent="0.2">
      <c r="A105" s="362"/>
      <c r="B105" s="417"/>
      <c r="C105" s="415"/>
      <c r="D105" s="417"/>
    </row>
    <row r="106" spans="1:4" x14ac:dyDescent="0.2">
      <c r="A106" s="362"/>
      <c r="B106" s="417"/>
      <c r="C106" s="415"/>
      <c r="D106" s="417"/>
    </row>
    <row r="107" spans="1:4" x14ac:dyDescent="0.2">
      <c r="A107" s="362"/>
      <c r="B107" s="417"/>
      <c r="C107" s="415"/>
      <c r="D107" s="417"/>
    </row>
    <row r="108" spans="1:4" x14ac:dyDescent="0.2">
      <c r="A108" s="362"/>
      <c r="B108" s="417"/>
      <c r="C108" s="415"/>
      <c r="D108" s="417"/>
    </row>
    <row r="109" spans="1:4" x14ac:dyDescent="0.2">
      <c r="A109" s="362"/>
      <c r="B109" s="417"/>
      <c r="C109" s="415"/>
      <c r="D109" s="417"/>
    </row>
    <row r="110" spans="1:4" x14ac:dyDescent="0.2">
      <c r="A110" s="362"/>
      <c r="B110" s="417"/>
      <c r="C110" s="415"/>
      <c r="D110" s="417"/>
    </row>
    <row r="111" spans="1:4" x14ac:dyDescent="0.2">
      <c r="A111" s="362"/>
      <c r="B111" s="417"/>
      <c r="C111" s="415"/>
      <c r="D111" s="417"/>
    </row>
    <row r="112" spans="1:4" x14ac:dyDescent="0.2">
      <c r="A112" s="362"/>
      <c r="B112" s="417"/>
      <c r="C112" s="415"/>
      <c r="D112" s="417"/>
    </row>
    <row r="113" spans="1:4" x14ac:dyDescent="0.2">
      <c r="A113" s="362"/>
      <c r="B113" s="417"/>
      <c r="C113" s="415"/>
      <c r="D113" s="417"/>
    </row>
    <row r="114" spans="1:4" x14ac:dyDescent="0.2">
      <c r="A114" s="362"/>
      <c r="B114" s="417"/>
      <c r="C114" s="415"/>
      <c r="D114" s="417"/>
    </row>
    <row r="115" spans="1:4" x14ac:dyDescent="0.2">
      <c r="A115" s="362"/>
      <c r="B115" s="417"/>
      <c r="C115" s="415"/>
      <c r="D115" s="417"/>
    </row>
    <row r="116" spans="1:4" x14ac:dyDescent="0.2">
      <c r="A116" s="362"/>
      <c r="B116" s="417"/>
      <c r="C116" s="415"/>
      <c r="D116" s="417"/>
    </row>
    <row r="117" spans="1:4" x14ac:dyDescent="0.2">
      <c r="A117" s="362"/>
      <c r="B117" s="417"/>
      <c r="C117" s="415"/>
      <c r="D117" s="417"/>
    </row>
    <row r="118" spans="1:4" x14ac:dyDescent="0.2">
      <c r="A118" s="362"/>
      <c r="B118" s="417"/>
      <c r="C118" s="415"/>
      <c r="D118" s="417"/>
    </row>
    <row r="119" spans="1:4" x14ac:dyDescent="0.2">
      <c r="A119" s="362"/>
      <c r="B119" s="417"/>
      <c r="C119" s="415"/>
      <c r="D119" s="417"/>
    </row>
    <row r="120" spans="1:4" x14ac:dyDescent="0.2">
      <c r="A120" s="362"/>
      <c r="B120" s="417"/>
      <c r="C120" s="415"/>
      <c r="D120" s="417"/>
    </row>
    <row r="121" spans="1:4" x14ac:dyDescent="0.2">
      <c r="A121" s="362"/>
      <c r="B121" s="417"/>
      <c r="C121" s="415"/>
      <c r="D121" s="417"/>
    </row>
    <row r="122" spans="1:4" x14ac:dyDescent="0.2">
      <c r="A122" s="362"/>
      <c r="B122" s="417"/>
      <c r="C122" s="415"/>
      <c r="D122" s="417"/>
    </row>
    <row r="123" spans="1:4" x14ac:dyDescent="0.2">
      <c r="A123" s="362"/>
      <c r="B123" s="417"/>
      <c r="C123" s="415"/>
      <c r="D123" s="417"/>
    </row>
    <row r="124" spans="1:4" x14ac:dyDescent="0.2">
      <c r="A124" s="362"/>
      <c r="B124" s="417"/>
      <c r="C124" s="415"/>
      <c r="D124" s="417"/>
    </row>
    <row r="125" spans="1:4" x14ac:dyDescent="0.2">
      <c r="A125" s="362"/>
      <c r="B125" s="417"/>
      <c r="C125" s="415"/>
      <c r="D125" s="417"/>
    </row>
    <row r="126" spans="1:4" x14ac:dyDescent="0.2">
      <c r="A126" s="362"/>
      <c r="B126" s="417"/>
      <c r="C126" s="415"/>
      <c r="D126" s="417"/>
    </row>
  </sheetData>
  <mergeCells count="6564">
    <mergeCell ref="A1:E1"/>
    <mergeCell ref="A2:E2"/>
    <mergeCell ref="A3:E3"/>
    <mergeCell ref="F3:J3"/>
    <mergeCell ref="K3:O3"/>
    <mergeCell ref="E8:E9"/>
    <mergeCell ref="F8:F9"/>
    <mergeCell ref="A8:A9"/>
    <mergeCell ref="B8:B9"/>
    <mergeCell ref="C8:C9"/>
    <mergeCell ref="D8:D9"/>
    <mergeCell ref="A6:F6"/>
    <mergeCell ref="D5:F5"/>
    <mergeCell ref="CM3:CQ3"/>
    <mergeCell ref="CR3:CV3"/>
    <mergeCell ref="CW3:DA3"/>
    <mergeCell ref="DB3:DF3"/>
    <mergeCell ref="DG3:DK3"/>
    <mergeCell ref="BN3:BR3"/>
    <mergeCell ref="BS3:BW3"/>
    <mergeCell ref="BX3:CB3"/>
    <mergeCell ref="CC3:CG3"/>
    <mergeCell ref="CH3:CL3"/>
    <mergeCell ref="AO3:AS3"/>
    <mergeCell ref="AT3:AX3"/>
    <mergeCell ref="AY3:BC3"/>
    <mergeCell ref="BD3:BH3"/>
    <mergeCell ref="BI3:BM3"/>
    <mergeCell ref="P3:T3"/>
    <mergeCell ref="U3:Y3"/>
    <mergeCell ref="Z3:AD3"/>
    <mergeCell ref="AE3:AI3"/>
    <mergeCell ref="AJ3:AN3"/>
    <mergeCell ref="GI3:GM3"/>
    <mergeCell ref="GN3:GR3"/>
    <mergeCell ref="GS3:GW3"/>
    <mergeCell ref="GX3:HB3"/>
    <mergeCell ref="HC3:HG3"/>
    <mergeCell ref="FJ3:FN3"/>
    <mergeCell ref="FO3:FS3"/>
    <mergeCell ref="FT3:FX3"/>
    <mergeCell ref="FY3:GC3"/>
    <mergeCell ref="GD3:GH3"/>
    <mergeCell ref="EK3:EO3"/>
    <mergeCell ref="EP3:ET3"/>
    <mergeCell ref="EU3:EY3"/>
    <mergeCell ref="EZ3:FD3"/>
    <mergeCell ref="FE3:FI3"/>
    <mergeCell ref="DL3:DP3"/>
    <mergeCell ref="DQ3:DU3"/>
    <mergeCell ref="DV3:DZ3"/>
    <mergeCell ref="EA3:EE3"/>
    <mergeCell ref="EF3:EJ3"/>
    <mergeCell ref="KE3:KI3"/>
    <mergeCell ref="KJ3:KN3"/>
    <mergeCell ref="KO3:KS3"/>
    <mergeCell ref="KT3:KX3"/>
    <mergeCell ref="KY3:LC3"/>
    <mergeCell ref="JF3:JJ3"/>
    <mergeCell ref="JK3:JO3"/>
    <mergeCell ref="JP3:JT3"/>
    <mergeCell ref="JU3:JY3"/>
    <mergeCell ref="JZ3:KD3"/>
    <mergeCell ref="IG3:IK3"/>
    <mergeCell ref="IL3:IP3"/>
    <mergeCell ref="IQ3:IU3"/>
    <mergeCell ref="IV3:IZ3"/>
    <mergeCell ref="JA3:JE3"/>
    <mergeCell ref="HH3:HL3"/>
    <mergeCell ref="HM3:HQ3"/>
    <mergeCell ref="HR3:HV3"/>
    <mergeCell ref="HW3:IA3"/>
    <mergeCell ref="IB3:IF3"/>
    <mergeCell ref="OA3:OE3"/>
    <mergeCell ref="OF3:OJ3"/>
    <mergeCell ref="OK3:OO3"/>
    <mergeCell ref="OP3:OT3"/>
    <mergeCell ref="OU3:OY3"/>
    <mergeCell ref="NB3:NF3"/>
    <mergeCell ref="NG3:NK3"/>
    <mergeCell ref="NL3:NP3"/>
    <mergeCell ref="NQ3:NU3"/>
    <mergeCell ref="NV3:NZ3"/>
    <mergeCell ref="MC3:MG3"/>
    <mergeCell ref="MH3:ML3"/>
    <mergeCell ref="MM3:MQ3"/>
    <mergeCell ref="MR3:MV3"/>
    <mergeCell ref="MW3:NA3"/>
    <mergeCell ref="LD3:LH3"/>
    <mergeCell ref="LI3:LM3"/>
    <mergeCell ref="LN3:LR3"/>
    <mergeCell ref="LS3:LW3"/>
    <mergeCell ref="LX3:MB3"/>
    <mergeCell ref="RW3:SA3"/>
    <mergeCell ref="SB3:SF3"/>
    <mergeCell ref="SG3:SK3"/>
    <mergeCell ref="SL3:SP3"/>
    <mergeCell ref="SQ3:SU3"/>
    <mergeCell ref="QX3:RB3"/>
    <mergeCell ref="RC3:RG3"/>
    <mergeCell ref="RH3:RL3"/>
    <mergeCell ref="RM3:RQ3"/>
    <mergeCell ref="RR3:RV3"/>
    <mergeCell ref="PY3:QC3"/>
    <mergeCell ref="QD3:QH3"/>
    <mergeCell ref="QI3:QM3"/>
    <mergeCell ref="QN3:QR3"/>
    <mergeCell ref="QS3:QW3"/>
    <mergeCell ref="OZ3:PD3"/>
    <mergeCell ref="PE3:PI3"/>
    <mergeCell ref="PJ3:PN3"/>
    <mergeCell ref="PO3:PS3"/>
    <mergeCell ref="PT3:PX3"/>
    <mergeCell ref="VS3:VW3"/>
    <mergeCell ref="VX3:WB3"/>
    <mergeCell ref="WC3:WG3"/>
    <mergeCell ref="WH3:WL3"/>
    <mergeCell ref="WM3:WQ3"/>
    <mergeCell ref="UT3:UX3"/>
    <mergeCell ref="UY3:VC3"/>
    <mergeCell ref="VD3:VH3"/>
    <mergeCell ref="VI3:VM3"/>
    <mergeCell ref="VN3:VR3"/>
    <mergeCell ref="TU3:TY3"/>
    <mergeCell ref="TZ3:UD3"/>
    <mergeCell ref="UE3:UI3"/>
    <mergeCell ref="UJ3:UN3"/>
    <mergeCell ref="UO3:US3"/>
    <mergeCell ref="SV3:SZ3"/>
    <mergeCell ref="TA3:TE3"/>
    <mergeCell ref="TF3:TJ3"/>
    <mergeCell ref="TK3:TO3"/>
    <mergeCell ref="TP3:TT3"/>
    <mergeCell ref="ZO3:ZS3"/>
    <mergeCell ref="ZT3:ZX3"/>
    <mergeCell ref="ZY3:AAC3"/>
    <mergeCell ref="AAD3:AAH3"/>
    <mergeCell ref="AAI3:AAM3"/>
    <mergeCell ref="YP3:YT3"/>
    <mergeCell ref="YU3:YY3"/>
    <mergeCell ref="YZ3:ZD3"/>
    <mergeCell ref="ZE3:ZI3"/>
    <mergeCell ref="ZJ3:ZN3"/>
    <mergeCell ref="XQ3:XU3"/>
    <mergeCell ref="XV3:XZ3"/>
    <mergeCell ref="YA3:YE3"/>
    <mergeCell ref="YF3:YJ3"/>
    <mergeCell ref="YK3:YO3"/>
    <mergeCell ref="WR3:WV3"/>
    <mergeCell ref="WW3:XA3"/>
    <mergeCell ref="XB3:XF3"/>
    <mergeCell ref="XG3:XK3"/>
    <mergeCell ref="XL3:XP3"/>
    <mergeCell ref="ADK3:ADO3"/>
    <mergeCell ref="ADP3:ADT3"/>
    <mergeCell ref="ADU3:ADY3"/>
    <mergeCell ref="ADZ3:AED3"/>
    <mergeCell ref="AEE3:AEI3"/>
    <mergeCell ref="ACL3:ACP3"/>
    <mergeCell ref="ACQ3:ACU3"/>
    <mergeCell ref="ACV3:ACZ3"/>
    <mergeCell ref="ADA3:ADE3"/>
    <mergeCell ref="ADF3:ADJ3"/>
    <mergeCell ref="ABM3:ABQ3"/>
    <mergeCell ref="ABR3:ABV3"/>
    <mergeCell ref="ABW3:ACA3"/>
    <mergeCell ref="ACB3:ACF3"/>
    <mergeCell ref="ACG3:ACK3"/>
    <mergeCell ref="AAN3:AAR3"/>
    <mergeCell ref="AAS3:AAW3"/>
    <mergeCell ref="AAX3:ABB3"/>
    <mergeCell ref="ABC3:ABG3"/>
    <mergeCell ref="ABH3:ABL3"/>
    <mergeCell ref="AHG3:AHK3"/>
    <mergeCell ref="AHL3:AHP3"/>
    <mergeCell ref="AHQ3:AHU3"/>
    <mergeCell ref="AHV3:AHZ3"/>
    <mergeCell ref="AIA3:AIE3"/>
    <mergeCell ref="AGH3:AGL3"/>
    <mergeCell ref="AGM3:AGQ3"/>
    <mergeCell ref="AGR3:AGV3"/>
    <mergeCell ref="AGW3:AHA3"/>
    <mergeCell ref="AHB3:AHF3"/>
    <mergeCell ref="AFI3:AFM3"/>
    <mergeCell ref="AFN3:AFR3"/>
    <mergeCell ref="AFS3:AFW3"/>
    <mergeCell ref="AFX3:AGB3"/>
    <mergeCell ref="AGC3:AGG3"/>
    <mergeCell ref="AEJ3:AEN3"/>
    <mergeCell ref="AEO3:AES3"/>
    <mergeCell ref="AET3:AEX3"/>
    <mergeCell ref="AEY3:AFC3"/>
    <mergeCell ref="AFD3:AFH3"/>
    <mergeCell ref="ALC3:ALG3"/>
    <mergeCell ref="ALH3:ALL3"/>
    <mergeCell ref="ALM3:ALQ3"/>
    <mergeCell ref="ALR3:ALV3"/>
    <mergeCell ref="ALW3:AMA3"/>
    <mergeCell ref="AKD3:AKH3"/>
    <mergeCell ref="AKI3:AKM3"/>
    <mergeCell ref="AKN3:AKR3"/>
    <mergeCell ref="AKS3:AKW3"/>
    <mergeCell ref="AKX3:ALB3"/>
    <mergeCell ref="AJE3:AJI3"/>
    <mergeCell ref="AJJ3:AJN3"/>
    <mergeCell ref="AJO3:AJS3"/>
    <mergeCell ref="AJT3:AJX3"/>
    <mergeCell ref="AJY3:AKC3"/>
    <mergeCell ref="AIF3:AIJ3"/>
    <mergeCell ref="AIK3:AIO3"/>
    <mergeCell ref="AIP3:AIT3"/>
    <mergeCell ref="AIU3:AIY3"/>
    <mergeCell ref="AIZ3:AJD3"/>
    <mergeCell ref="AOY3:APC3"/>
    <mergeCell ref="APD3:APH3"/>
    <mergeCell ref="API3:APM3"/>
    <mergeCell ref="APN3:APR3"/>
    <mergeCell ref="APS3:APW3"/>
    <mergeCell ref="ANZ3:AOD3"/>
    <mergeCell ref="AOE3:AOI3"/>
    <mergeCell ref="AOJ3:AON3"/>
    <mergeCell ref="AOO3:AOS3"/>
    <mergeCell ref="AOT3:AOX3"/>
    <mergeCell ref="ANA3:ANE3"/>
    <mergeCell ref="ANF3:ANJ3"/>
    <mergeCell ref="ANK3:ANO3"/>
    <mergeCell ref="ANP3:ANT3"/>
    <mergeCell ref="ANU3:ANY3"/>
    <mergeCell ref="AMB3:AMF3"/>
    <mergeCell ref="AMG3:AMK3"/>
    <mergeCell ref="AML3:AMP3"/>
    <mergeCell ref="AMQ3:AMU3"/>
    <mergeCell ref="AMV3:AMZ3"/>
    <mergeCell ref="ASU3:ASY3"/>
    <mergeCell ref="ASZ3:ATD3"/>
    <mergeCell ref="ATE3:ATI3"/>
    <mergeCell ref="ATJ3:ATN3"/>
    <mergeCell ref="ATO3:ATS3"/>
    <mergeCell ref="ARV3:ARZ3"/>
    <mergeCell ref="ASA3:ASE3"/>
    <mergeCell ref="ASF3:ASJ3"/>
    <mergeCell ref="ASK3:ASO3"/>
    <mergeCell ref="ASP3:AST3"/>
    <mergeCell ref="AQW3:ARA3"/>
    <mergeCell ref="ARB3:ARF3"/>
    <mergeCell ref="ARG3:ARK3"/>
    <mergeCell ref="ARL3:ARP3"/>
    <mergeCell ref="ARQ3:ARU3"/>
    <mergeCell ref="APX3:AQB3"/>
    <mergeCell ref="AQC3:AQG3"/>
    <mergeCell ref="AQH3:AQL3"/>
    <mergeCell ref="AQM3:AQQ3"/>
    <mergeCell ref="AQR3:AQV3"/>
    <mergeCell ref="AWQ3:AWU3"/>
    <mergeCell ref="AWV3:AWZ3"/>
    <mergeCell ref="AXA3:AXE3"/>
    <mergeCell ref="AXF3:AXJ3"/>
    <mergeCell ref="AXK3:AXO3"/>
    <mergeCell ref="AVR3:AVV3"/>
    <mergeCell ref="AVW3:AWA3"/>
    <mergeCell ref="AWB3:AWF3"/>
    <mergeCell ref="AWG3:AWK3"/>
    <mergeCell ref="AWL3:AWP3"/>
    <mergeCell ref="AUS3:AUW3"/>
    <mergeCell ref="AUX3:AVB3"/>
    <mergeCell ref="AVC3:AVG3"/>
    <mergeCell ref="AVH3:AVL3"/>
    <mergeCell ref="AVM3:AVQ3"/>
    <mergeCell ref="ATT3:ATX3"/>
    <mergeCell ref="ATY3:AUC3"/>
    <mergeCell ref="AUD3:AUH3"/>
    <mergeCell ref="AUI3:AUM3"/>
    <mergeCell ref="AUN3:AUR3"/>
    <mergeCell ref="BAM3:BAQ3"/>
    <mergeCell ref="BAR3:BAV3"/>
    <mergeCell ref="BAW3:BBA3"/>
    <mergeCell ref="BBB3:BBF3"/>
    <mergeCell ref="BBG3:BBK3"/>
    <mergeCell ref="AZN3:AZR3"/>
    <mergeCell ref="AZS3:AZW3"/>
    <mergeCell ref="AZX3:BAB3"/>
    <mergeCell ref="BAC3:BAG3"/>
    <mergeCell ref="BAH3:BAL3"/>
    <mergeCell ref="AYO3:AYS3"/>
    <mergeCell ref="AYT3:AYX3"/>
    <mergeCell ref="AYY3:AZC3"/>
    <mergeCell ref="AZD3:AZH3"/>
    <mergeCell ref="AZI3:AZM3"/>
    <mergeCell ref="AXP3:AXT3"/>
    <mergeCell ref="AXU3:AXY3"/>
    <mergeCell ref="AXZ3:AYD3"/>
    <mergeCell ref="AYE3:AYI3"/>
    <mergeCell ref="AYJ3:AYN3"/>
    <mergeCell ref="BEI3:BEM3"/>
    <mergeCell ref="BEN3:BER3"/>
    <mergeCell ref="BES3:BEW3"/>
    <mergeCell ref="BEX3:BFB3"/>
    <mergeCell ref="BFC3:BFG3"/>
    <mergeCell ref="BDJ3:BDN3"/>
    <mergeCell ref="BDO3:BDS3"/>
    <mergeCell ref="BDT3:BDX3"/>
    <mergeCell ref="BDY3:BEC3"/>
    <mergeCell ref="BED3:BEH3"/>
    <mergeCell ref="BCK3:BCO3"/>
    <mergeCell ref="BCP3:BCT3"/>
    <mergeCell ref="BCU3:BCY3"/>
    <mergeCell ref="BCZ3:BDD3"/>
    <mergeCell ref="BDE3:BDI3"/>
    <mergeCell ref="BBL3:BBP3"/>
    <mergeCell ref="BBQ3:BBU3"/>
    <mergeCell ref="BBV3:BBZ3"/>
    <mergeCell ref="BCA3:BCE3"/>
    <mergeCell ref="BCF3:BCJ3"/>
    <mergeCell ref="BIE3:BII3"/>
    <mergeCell ref="BIJ3:BIN3"/>
    <mergeCell ref="BIO3:BIS3"/>
    <mergeCell ref="BIT3:BIX3"/>
    <mergeCell ref="BIY3:BJC3"/>
    <mergeCell ref="BHF3:BHJ3"/>
    <mergeCell ref="BHK3:BHO3"/>
    <mergeCell ref="BHP3:BHT3"/>
    <mergeCell ref="BHU3:BHY3"/>
    <mergeCell ref="BHZ3:BID3"/>
    <mergeCell ref="BGG3:BGK3"/>
    <mergeCell ref="BGL3:BGP3"/>
    <mergeCell ref="BGQ3:BGU3"/>
    <mergeCell ref="BGV3:BGZ3"/>
    <mergeCell ref="BHA3:BHE3"/>
    <mergeCell ref="BFH3:BFL3"/>
    <mergeCell ref="BFM3:BFQ3"/>
    <mergeCell ref="BFR3:BFV3"/>
    <mergeCell ref="BFW3:BGA3"/>
    <mergeCell ref="BGB3:BGF3"/>
    <mergeCell ref="BMA3:BME3"/>
    <mergeCell ref="BMF3:BMJ3"/>
    <mergeCell ref="BMK3:BMO3"/>
    <mergeCell ref="BMP3:BMT3"/>
    <mergeCell ref="BMU3:BMY3"/>
    <mergeCell ref="BLB3:BLF3"/>
    <mergeCell ref="BLG3:BLK3"/>
    <mergeCell ref="BLL3:BLP3"/>
    <mergeCell ref="BLQ3:BLU3"/>
    <mergeCell ref="BLV3:BLZ3"/>
    <mergeCell ref="BKC3:BKG3"/>
    <mergeCell ref="BKH3:BKL3"/>
    <mergeCell ref="BKM3:BKQ3"/>
    <mergeCell ref="BKR3:BKV3"/>
    <mergeCell ref="BKW3:BLA3"/>
    <mergeCell ref="BJD3:BJH3"/>
    <mergeCell ref="BJI3:BJM3"/>
    <mergeCell ref="BJN3:BJR3"/>
    <mergeCell ref="BJS3:BJW3"/>
    <mergeCell ref="BJX3:BKB3"/>
    <mergeCell ref="BPW3:BQA3"/>
    <mergeCell ref="BQB3:BQF3"/>
    <mergeCell ref="BQG3:BQK3"/>
    <mergeCell ref="BQL3:BQP3"/>
    <mergeCell ref="BQQ3:BQU3"/>
    <mergeCell ref="BOX3:BPB3"/>
    <mergeCell ref="BPC3:BPG3"/>
    <mergeCell ref="BPH3:BPL3"/>
    <mergeCell ref="BPM3:BPQ3"/>
    <mergeCell ref="BPR3:BPV3"/>
    <mergeCell ref="BNY3:BOC3"/>
    <mergeCell ref="BOD3:BOH3"/>
    <mergeCell ref="BOI3:BOM3"/>
    <mergeCell ref="BON3:BOR3"/>
    <mergeCell ref="BOS3:BOW3"/>
    <mergeCell ref="BMZ3:BND3"/>
    <mergeCell ref="BNE3:BNI3"/>
    <mergeCell ref="BNJ3:BNN3"/>
    <mergeCell ref="BNO3:BNS3"/>
    <mergeCell ref="BNT3:BNX3"/>
    <mergeCell ref="BTS3:BTW3"/>
    <mergeCell ref="BTX3:BUB3"/>
    <mergeCell ref="BUC3:BUG3"/>
    <mergeCell ref="BUH3:BUL3"/>
    <mergeCell ref="BUM3:BUQ3"/>
    <mergeCell ref="BST3:BSX3"/>
    <mergeCell ref="BSY3:BTC3"/>
    <mergeCell ref="BTD3:BTH3"/>
    <mergeCell ref="BTI3:BTM3"/>
    <mergeCell ref="BTN3:BTR3"/>
    <mergeCell ref="BRU3:BRY3"/>
    <mergeCell ref="BRZ3:BSD3"/>
    <mergeCell ref="BSE3:BSI3"/>
    <mergeCell ref="BSJ3:BSN3"/>
    <mergeCell ref="BSO3:BSS3"/>
    <mergeCell ref="BQV3:BQZ3"/>
    <mergeCell ref="BRA3:BRE3"/>
    <mergeCell ref="BRF3:BRJ3"/>
    <mergeCell ref="BRK3:BRO3"/>
    <mergeCell ref="BRP3:BRT3"/>
    <mergeCell ref="BXO3:BXS3"/>
    <mergeCell ref="BXT3:BXX3"/>
    <mergeCell ref="BXY3:BYC3"/>
    <mergeCell ref="BYD3:BYH3"/>
    <mergeCell ref="BYI3:BYM3"/>
    <mergeCell ref="BWP3:BWT3"/>
    <mergeCell ref="BWU3:BWY3"/>
    <mergeCell ref="BWZ3:BXD3"/>
    <mergeCell ref="BXE3:BXI3"/>
    <mergeCell ref="BXJ3:BXN3"/>
    <mergeCell ref="BVQ3:BVU3"/>
    <mergeCell ref="BVV3:BVZ3"/>
    <mergeCell ref="BWA3:BWE3"/>
    <mergeCell ref="BWF3:BWJ3"/>
    <mergeCell ref="BWK3:BWO3"/>
    <mergeCell ref="BUR3:BUV3"/>
    <mergeCell ref="BUW3:BVA3"/>
    <mergeCell ref="BVB3:BVF3"/>
    <mergeCell ref="BVG3:BVK3"/>
    <mergeCell ref="BVL3:BVP3"/>
    <mergeCell ref="CBK3:CBO3"/>
    <mergeCell ref="CBP3:CBT3"/>
    <mergeCell ref="CBU3:CBY3"/>
    <mergeCell ref="CBZ3:CCD3"/>
    <mergeCell ref="CCE3:CCI3"/>
    <mergeCell ref="CAL3:CAP3"/>
    <mergeCell ref="CAQ3:CAU3"/>
    <mergeCell ref="CAV3:CAZ3"/>
    <mergeCell ref="CBA3:CBE3"/>
    <mergeCell ref="CBF3:CBJ3"/>
    <mergeCell ref="BZM3:BZQ3"/>
    <mergeCell ref="BZR3:BZV3"/>
    <mergeCell ref="BZW3:CAA3"/>
    <mergeCell ref="CAB3:CAF3"/>
    <mergeCell ref="CAG3:CAK3"/>
    <mergeCell ref="BYN3:BYR3"/>
    <mergeCell ref="BYS3:BYW3"/>
    <mergeCell ref="BYX3:BZB3"/>
    <mergeCell ref="BZC3:BZG3"/>
    <mergeCell ref="BZH3:BZL3"/>
    <mergeCell ref="CFG3:CFK3"/>
    <mergeCell ref="CFL3:CFP3"/>
    <mergeCell ref="CFQ3:CFU3"/>
    <mergeCell ref="CFV3:CFZ3"/>
    <mergeCell ref="CGA3:CGE3"/>
    <mergeCell ref="CEH3:CEL3"/>
    <mergeCell ref="CEM3:CEQ3"/>
    <mergeCell ref="CER3:CEV3"/>
    <mergeCell ref="CEW3:CFA3"/>
    <mergeCell ref="CFB3:CFF3"/>
    <mergeCell ref="CDI3:CDM3"/>
    <mergeCell ref="CDN3:CDR3"/>
    <mergeCell ref="CDS3:CDW3"/>
    <mergeCell ref="CDX3:CEB3"/>
    <mergeCell ref="CEC3:CEG3"/>
    <mergeCell ref="CCJ3:CCN3"/>
    <mergeCell ref="CCO3:CCS3"/>
    <mergeCell ref="CCT3:CCX3"/>
    <mergeCell ref="CCY3:CDC3"/>
    <mergeCell ref="CDD3:CDH3"/>
    <mergeCell ref="CJC3:CJG3"/>
    <mergeCell ref="CJH3:CJL3"/>
    <mergeCell ref="CJM3:CJQ3"/>
    <mergeCell ref="CJR3:CJV3"/>
    <mergeCell ref="CJW3:CKA3"/>
    <mergeCell ref="CID3:CIH3"/>
    <mergeCell ref="CII3:CIM3"/>
    <mergeCell ref="CIN3:CIR3"/>
    <mergeCell ref="CIS3:CIW3"/>
    <mergeCell ref="CIX3:CJB3"/>
    <mergeCell ref="CHE3:CHI3"/>
    <mergeCell ref="CHJ3:CHN3"/>
    <mergeCell ref="CHO3:CHS3"/>
    <mergeCell ref="CHT3:CHX3"/>
    <mergeCell ref="CHY3:CIC3"/>
    <mergeCell ref="CGF3:CGJ3"/>
    <mergeCell ref="CGK3:CGO3"/>
    <mergeCell ref="CGP3:CGT3"/>
    <mergeCell ref="CGU3:CGY3"/>
    <mergeCell ref="CGZ3:CHD3"/>
    <mergeCell ref="CMY3:CNC3"/>
    <mergeCell ref="CND3:CNH3"/>
    <mergeCell ref="CNI3:CNM3"/>
    <mergeCell ref="CNN3:CNR3"/>
    <mergeCell ref="CNS3:CNW3"/>
    <mergeCell ref="CLZ3:CMD3"/>
    <mergeCell ref="CME3:CMI3"/>
    <mergeCell ref="CMJ3:CMN3"/>
    <mergeCell ref="CMO3:CMS3"/>
    <mergeCell ref="CMT3:CMX3"/>
    <mergeCell ref="CLA3:CLE3"/>
    <mergeCell ref="CLF3:CLJ3"/>
    <mergeCell ref="CLK3:CLO3"/>
    <mergeCell ref="CLP3:CLT3"/>
    <mergeCell ref="CLU3:CLY3"/>
    <mergeCell ref="CKB3:CKF3"/>
    <mergeCell ref="CKG3:CKK3"/>
    <mergeCell ref="CKL3:CKP3"/>
    <mergeCell ref="CKQ3:CKU3"/>
    <mergeCell ref="CKV3:CKZ3"/>
    <mergeCell ref="CQU3:CQY3"/>
    <mergeCell ref="CQZ3:CRD3"/>
    <mergeCell ref="CRE3:CRI3"/>
    <mergeCell ref="CRJ3:CRN3"/>
    <mergeCell ref="CRO3:CRS3"/>
    <mergeCell ref="CPV3:CPZ3"/>
    <mergeCell ref="CQA3:CQE3"/>
    <mergeCell ref="CQF3:CQJ3"/>
    <mergeCell ref="CQK3:CQO3"/>
    <mergeCell ref="CQP3:CQT3"/>
    <mergeCell ref="COW3:CPA3"/>
    <mergeCell ref="CPB3:CPF3"/>
    <mergeCell ref="CPG3:CPK3"/>
    <mergeCell ref="CPL3:CPP3"/>
    <mergeCell ref="CPQ3:CPU3"/>
    <mergeCell ref="CNX3:COB3"/>
    <mergeCell ref="COC3:COG3"/>
    <mergeCell ref="COH3:COL3"/>
    <mergeCell ref="COM3:COQ3"/>
    <mergeCell ref="COR3:COV3"/>
    <mergeCell ref="CUQ3:CUU3"/>
    <mergeCell ref="CUV3:CUZ3"/>
    <mergeCell ref="CVA3:CVE3"/>
    <mergeCell ref="CVF3:CVJ3"/>
    <mergeCell ref="CVK3:CVO3"/>
    <mergeCell ref="CTR3:CTV3"/>
    <mergeCell ref="CTW3:CUA3"/>
    <mergeCell ref="CUB3:CUF3"/>
    <mergeCell ref="CUG3:CUK3"/>
    <mergeCell ref="CUL3:CUP3"/>
    <mergeCell ref="CSS3:CSW3"/>
    <mergeCell ref="CSX3:CTB3"/>
    <mergeCell ref="CTC3:CTG3"/>
    <mergeCell ref="CTH3:CTL3"/>
    <mergeCell ref="CTM3:CTQ3"/>
    <mergeCell ref="CRT3:CRX3"/>
    <mergeCell ref="CRY3:CSC3"/>
    <mergeCell ref="CSD3:CSH3"/>
    <mergeCell ref="CSI3:CSM3"/>
    <mergeCell ref="CSN3:CSR3"/>
    <mergeCell ref="CYM3:CYQ3"/>
    <mergeCell ref="CYR3:CYV3"/>
    <mergeCell ref="CYW3:CZA3"/>
    <mergeCell ref="CZB3:CZF3"/>
    <mergeCell ref="CZG3:CZK3"/>
    <mergeCell ref="CXN3:CXR3"/>
    <mergeCell ref="CXS3:CXW3"/>
    <mergeCell ref="CXX3:CYB3"/>
    <mergeCell ref="CYC3:CYG3"/>
    <mergeCell ref="CYH3:CYL3"/>
    <mergeCell ref="CWO3:CWS3"/>
    <mergeCell ref="CWT3:CWX3"/>
    <mergeCell ref="CWY3:CXC3"/>
    <mergeCell ref="CXD3:CXH3"/>
    <mergeCell ref="CXI3:CXM3"/>
    <mergeCell ref="CVP3:CVT3"/>
    <mergeCell ref="CVU3:CVY3"/>
    <mergeCell ref="CVZ3:CWD3"/>
    <mergeCell ref="CWE3:CWI3"/>
    <mergeCell ref="CWJ3:CWN3"/>
    <mergeCell ref="DCI3:DCM3"/>
    <mergeCell ref="DCN3:DCR3"/>
    <mergeCell ref="DCS3:DCW3"/>
    <mergeCell ref="DCX3:DDB3"/>
    <mergeCell ref="DDC3:DDG3"/>
    <mergeCell ref="DBJ3:DBN3"/>
    <mergeCell ref="DBO3:DBS3"/>
    <mergeCell ref="DBT3:DBX3"/>
    <mergeCell ref="DBY3:DCC3"/>
    <mergeCell ref="DCD3:DCH3"/>
    <mergeCell ref="DAK3:DAO3"/>
    <mergeCell ref="DAP3:DAT3"/>
    <mergeCell ref="DAU3:DAY3"/>
    <mergeCell ref="DAZ3:DBD3"/>
    <mergeCell ref="DBE3:DBI3"/>
    <mergeCell ref="CZL3:CZP3"/>
    <mergeCell ref="CZQ3:CZU3"/>
    <mergeCell ref="CZV3:CZZ3"/>
    <mergeCell ref="DAA3:DAE3"/>
    <mergeCell ref="DAF3:DAJ3"/>
    <mergeCell ref="DGE3:DGI3"/>
    <mergeCell ref="DGJ3:DGN3"/>
    <mergeCell ref="DGO3:DGS3"/>
    <mergeCell ref="DGT3:DGX3"/>
    <mergeCell ref="DGY3:DHC3"/>
    <mergeCell ref="DFF3:DFJ3"/>
    <mergeCell ref="DFK3:DFO3"/>
    <mergeCell ref="DFP3:DFT3"/>
    <mergeCell ref="DFU3:DFY3"/>
    <mergeCell ref="DFZ3:DGD3"/>
    <mergeCell ref="DEG3:DEK3"/>
    <mergeCell ref="DEL3:DEP3"/>
    <mergeCell ref="DEQ3:DEU3"/>
    <mergeCell ref="DEV3:DEZ3"/>
    <mergeCell ref="DFA3:DFE3"/>
    <mergeCell ref="DDH3:DDL3"/>
    <mergeCell ref="DDM3:DDQ3"/>
    <mergeCell ref="DDR3:DDV3"/>
    <mergeCell ref="DDW3:DEA3"/>
    <mergeCell ref="DEB3:DEF3"/>
    <mergeCell ref="DKA3:DKE3"/>
    <mergeCell ref="DKF3:DKJ3"/>
    <mergeCell ref="DKK3:DKO3"/>
    <mergeCell ref="DKP3:DKT3"/>
    <mergeCell ref="DKU3:DKY3"/>
    <mergeCell ref="DJB3:DJF3"/>
    <mergeCell ref="DJG3:DJK3"/>
    <mergeCell ref="DJL3:DJP3"/>
    <mergeCell ref="DJQ3:DJU3"/>
    <mergeCell ref="DJV3:DJZ3"/>
    <mergeCell ref="DIC3:DIG3"/>
    <mergeCell ref="DIH3:DIL3"/>
    <mergeCell ref="DIM3:DIQ3"/>
    <mergeCell ref="DIR3:DIV3"/>
    <mergeCell ref="DIW3:DJA3"/>
    <mergeCell ref="DHD3:DHH3"/>
    <mergeCell ref="DHI3:DHM3"/>
    <mergeCell ref="DHN3:DHR3"/>
    <mergeCell ref="DHS3:DHW3"/>
    <mergeCell ref="DHX3:DIB3"/>
    <mergeCell ref="DNW3:DOA3"/>
    <mergeCell ref="DOB3:DOF3"/>
    <mergeCell ref="DOG3:DOK3"/>
    <mergeCell ref="DOL3:DOP3"/>
    <mergeCell ref="DOQ3:DOU3"/>
    <mergeCell ref="DMX3:DNB3"/>
    <mergeCell ref="DNC3:DNG3"/>
    <mergeCell ref="DNH3:DNL3"/>
    <mergeCell ref="DNM3:DNQ3"/>
    <mergeCell ref="DNR3:DNV3"/>
    <mergeCell ref="DLY3:DMC3"/>
    <mergeCell ref="DMD3:DMH3"/>
    <mergeCell ref="DMI3:DMM3"/>
    <mergeCell ref="DMN3:DMR3"/>
    <mergeCell ref="DMS3:DMW3"/>
    <mergeCell ref="DKZ3:DLD3"/>
    <mergeCell ref="DLE3:DLI3"/>
    <mergeCell ref="DLJ3:DLN3"/>
    <mergeCell ref="DLO3:DLS3"/>
    <mergeCell ref="DLT3:DLX3"/>
    <mergeCell ref="DRS3:DRW3"/>
    <mergeCell ref="DRX3:DSB3"/>
    <mergeCell ref="DSC3:DSG3"/>
    <mergeCell ref="DSH3:DSL3"/>
    <mergeCell ref="DSM3:DSQ3"/>
    <mergeCell ref="DQT3:DQX3"/>
    <mergeCell ref="DQY3:DRC3"/>
    <mergeCell ref="DRD3:DRH3"/>
    <mergeCell ref="DRI3:DRM3"/>
    <mergeCell ref="DRN3:DRR3"/>
    <mergeCell ref="DPU3:DPY3"/>
    <mergeCell ref="DPZ3:DQD3"/>
    <mergeCell ref="DQE3:DQI3"/>
    <mergeCell ref="DQJ3:DQN3"/>
    <mergeCell ref="DQO3:DQS3"/>
    <mergeCell ref="DOV3:DOZ3"/>
    <mergeCell ref="DPA3:DPE3"/>
    <mergeCell ref="DPF3:DPJ3"/>
    <mergeCell ref="DPK3:DPO3"/>
    <mergeCell ref="DPP3:DPT3"/>
    <mergeCell ref="DVO3:DVS3"/>
    <mergeCell ref="DVT3:DVX3"/>
    <mergeCell ref="DVY3:DWC3"/>
    <mergeCell ref="DWD3:DWH3"/>
    <mergeCell ref="DWI3:DWM3"/>
    <mergeCell ref="DUP3:DUT3"/>
    <mergeCell ref="DUU3:DUY3"/>
    <mergeCell ref="DUZ3:DVD3"/>
    <mergeCell ref="DVE3:DVI3"/>
    <mergeCell ref="DVJ3:DVN3"/>
    <mergeCell ref="DTQ3:DTU3"/>
    <mergeCell ref="DTV3:DTZ3"/>
    <mergeCell ref="DUA3:DUE3"/>
    <mergeCell ref="DUF3:DUJ3"/>
    <mergeCell ref="DUK3:DUO3"/>
    <mergeCell ref="DSR3:DSV3"/>
    <mergeCell ref="DSW3:DTA3"/>
    <mergeCell ref="DTB3:DTF3"/>
    <mergeCell ref="DTG3:DTK3"/>
    <mergeCell ref="DTL3:DTP3"/>
    <mergeCell ref="DZK3:DZO3"/>
    <mergeCell ref="DZP3:DZT3"/>
    <mergeCell ref="DZU3:DZY3"/>
    <mergeCell ref="DZZ3:EAD3"/>
    <mergeCell ref="EAE3:EAI3"/>
    <mergeCell ref="DYL3:DYP3"/>
    <mergeCell ref="DYQ3:DYU3"/>
    <mergeCell ref="DYV3:DYZ3"/>
    <mergeCell ref="DZA3:DZE3"/>
    <mergeCell ref="DZF3:DZJ3"/>
    <mergeCell ref="DXM3:DXQ3"/>
    <mergeCell ref="DXR3:DXV3"/>
    <mergeCell ref="DXW3:DYA3"/>
    <mergeCell ref="DYB3:DYF3"/>
    <mergeCell ref="DYG3:DYK3"/>
    <mergeCell ref="DWN3:DWR3"/>
    <mergeCell ref="DWS3:DWW3"/>
    <mergeCell ref="DWX3:DXB3"/>
    <mergeCell ref="DXC3:DXG3"/>
    <mergeCell ref="DXH3:DXL3"/>
    <mergeCell ref="EDG3:EDK3"/>
    <mergeCell ref="EDL3:EDP3"/>
    <mergeCell ref="EDQ3:EDU3"/>
    <mergeCell ref="EDV3:EDZ3"/>
    <mergeCell ref="EEA3:EEE3"/>
    <mergeCell ref="ECH3:ECL3"/>
    <mergeCell ref="ECM3:ECQ3"/>
    <mergeCell ref="ECR3:ECV3"/>
    <mergeCell ref="ECW3:EDA3"/>
    <mergeCell ref="EDB3:EDF3"/>
    <mergeCell ref="EBI3:EBM3"/>
    <mergeCell ref="EBN3:EBR3"/>
    <mergeCell ref="EBS3:EBW3"/>
    <mergeCell ref="EBX3:ECB3"/>
    <mergeCell ref="ECC3:ECG3"/>
    <mergeCell ref="EAJ3:EAN3"/>
    <mergeCell ref="EAO3:EAS3"/>
    <mergeCell ref="EAT3:EAX3"/>
    <mergeCell ref="EAY3:EBC3"/>
    <mergeCell ref="EBD3:EBH3"/>
    <mergeCell ref="EHC3:EHG3"/>
    <mergeCell ref="EHH3:EHL3"/>
    <mergeCell ref="EHM3:EHQ3"/>
    <mergeCell ref="EHR3:EHV3"/>
    <mergeCell ref="EHW3:EIA3"/>
    <mergeCell ref="EGD3:EGH3"/>
    <mergeCell ref="EGI3:EGM3"/>
    <mergeCell ref="EGN3:EGR3"/>
    <mergeCell ref="EGS3:EGW3"/>
    <mergeCell ref="EGX3:EHB3"/>
    <mergeCell ref="EFE3:EFI3"/>
    <mergeCell ref="EFJ3:EFN3"/>
    <mergeCell ref="EFO3:EFS3"/>
    <mergeCell ref="EFT3:EFX3"/>
    <mergeCell ref="EFY3:EGC3"/>
    <mergeCell ref="EEF3:EEJ3"/>
    <mergeCell ref="EEK3:EEO3"/>
    <mergeCell ref="EEP3:EET3"/>
    <mergeCell ref="EEU3:EEY3"/>
    <mergeCell ref="EEZ3:EFD3"/>
    <mergeCell ref="EKY3:ELC3"/>
    <mergeCell ref="ELD3:ELH3"/>
    <mergeCell ref="ELI3:ELM3"/>
    <mergeCell ref="ELN3:ELR3"/>
    <mergeCell ref="ELS3:ELW3"/>
    <mergeCell ref="EJZ3:EKD3"/>
    <mergeCell ref="EKE3:EKI3"/>
    <mergeCell ref="EKJ3:EKN3"/>
    <mergeCell ref="EKO3:EKS3"/>
    <mergeCell ref="EKT3:EKX3"/>
    <mergeCell ref="EJA3:EJE3"/>
    <mergeCell ref="EJF3:EJJ3"/>
    <mergeCell ref="EJK3:EJO3"/>
    <mergeCell ref="EJP3:EJT3"/>
    <mergeCell ref="EJU3:EJY3"/>
    <mergeCell ref="EIB3:EIF3"/>
    <mergeCell ref="EIG3:EIK3"/>
    <mergeCell ref="EIL3:EIP3"/>
    <mergeCell ref="EIQ3:EIU3"/>
    <mergeCell ref="EIV3:EIZ3"/>
    <mergeCell ref="EOU3:EOY3"/>
    <mergeCell ref="EOZ3:EPD3"/>
    <mergeCell ref="EPE3:EPI3"/>
    <mergeCell ref="EPJ3:EPN3"/>
    <mergeCell ref="EPO3:EPS3"/>
    <mergeCell ref="ENV3:ENZ3"/>
    <mergeCell ref="EOA3:EOE3"/>
    <mergeCell ref="EOF3:EOJ3"/>
    <mergeCell ref="EOK3:EOO3"/>
    <mergeCell ref="EOP3:EOT3"/>
    <mergeCell ref="EMW3:ENA3"/>
    <mergeCell ref="ENB3:ENF3"/>
    <mergeCell ref="ENG3:ENK3"/>
    <mergeCell ref="ENL3:ENP3"/>
    <mergeCell ref="ENQ3:ENU3"/>
    <mergeCell ref="ELX3:EMB3"/>
    <mergeCell ref="EMC3:EMG3"/>
    <mergeCell ref="EMH3:EML3"/>
    <mergeCell ref="EMM3:EMQ3"/>
    <mergeCell ref="EMR3:EMV3"/>
    <mergeCell ref="ESQ3:ESU3"/>
    <mergeCell ref="ESV3:ESZ3"/>
    <mergeCell ref="ETA3:ETE3"/>
    <mergeCell ref="ETF3:ETJ3"/>
    <mergeCell ref="ETK3:ETO3"/>
    <mergeCell ref="ERR3:ERV3"/>
    <mergeCell ref="ERW3:ESA3"/>
    <mergeCell ref="ESB3:ESF3"/>
    <mergeCell ref="ESG3:ESK3"/>
    <mergeCell ref="ESL3:ESP3"/>
    <mergeCell ref="EQS3:EQW3"/>
    <mergeCell ref="EQX3:ERB3"/>
    <mergeCell ref="ERC3:ERG3"/>
    <mergeCell ref="ERH3:ERL3"/>
    <mergeCell ref="ERM3:ERQ3"/>
    <mergeCell ref="EPT3:EPX3"/>
    <mergeCell ref="EPY3:EQC3"/>
    <mergeCell ref="EQD3:EQH3"/>
    <mergeCell ref="EQI3:EQM3"/>
    <mergeCell ref="EQN3:EQR3"/>
    <mergeCell ref="EWM3:EWQ3"/>
    <mergeCell ref="EWR3:EWV3"/>
    <mergeCell ref="EWW3:EXA3"/>
    <mergeCell ref="EXB3:EXF3"/>
    <mergeCell ref="EXG3:EXK3"/>
    <mergeCell ref="EVN3:EVR3"/>
    <mergeCell ref="EVS3:EVW3"/>
    <mergeCell ref="EVX3:EWB3"/>
    <mergeCell ref="EWC3:EWG3"/>
    <mergeCell ref="EWH3:EWL3"/>
    <mergeCell ref="EUO3:EUS3"/>
    <mergeCell ref="EUT3:EUX3"/>
    <mergeCell ref="EUY3:EVC3"/>
    <mergeCell ref="EVD3:EVH3"/>
    <mergeCell ref="EVI3:EVM3"/>
    <mergeCell ref="ETP3:ETT3"/>
    <mergeCell ref="ETU3:ETY3"/>
    <mergeCell ref="ETZ3:EUD3"/>
    <mergeCell ref="EUE3:EUI3"/>
    <mergeCell ref="EUJ3:EUN3"/>
    <mergeCell ref="FAI3:FAM3"/>
    <mergeCell ref="FAN3:FAR3"/>
    <mergeCell ref="FAS3:FAW3"/>
    <mergeCell ref="FAX3:FBB3"/>
    <mergeCell ref="FBC3:FBG3"/>
    <mergeCell ref="EZJ3:EZN3"/>
    <mergeCell ref="EZO3:EZS3"/>
    <mergeCell ref="EZT3:EZX3"/>
    <mergeCell ref="EZY3:FAC3"/>
    <mergeCell ref="FAD3:FAH3"/>
    <mergeCell ref="EYK3:EYO3"/>
    <mergeCell ref="EYP3:EYT3"/>
    <mergeCell ref="EYU3:EYY3"/>
    <mergeCell ref="EYZ3:EZD3"/>
    <mergeCell ref="EZE3:EZI3"/>
    <mergeCell ref="EXL3:EXP3"/>
    <mergeCell ref="EXQ3:EXU3"/>
    <mergeCell ref="EXV3:EXZ3"/>
    <mergeCell ref="EYA3:EYE3"/>
    <mergeCell ref="EYF3:EYJ3"/>
    <mergeCell ref="FEE3:FEI3"/>
    <mergeCell ref="FEJ3:FEN3"/>
    <mergeCell ref="FEO3:FES3"/>
    <mergeCell ref="FET3:FEX3"/>
    <mergeCell ref="FEY3:FFC3"/>
    <mergeCell ref="FDF3:FDJ3"/>
    <mergeCell ref="FDK3:FDO3"/>
    <mergeCell ref="FDP3:FDT3"/>
    <mergeCell ref="FDU3:FDY3"/>
    <mergeCell ref="FDZ3:FED3"/>
    <mergeCell ref="FCG3:FCK3"/>
    <mergeCell ref="FCL3:FCP3"/>
    <mergeCell ref="FCQ3:FCU3"/>
    <mergeCell ref="FCV3:FCZ3"/>
    <mergeCell ref="FDA3:FDE3"/>
    <mergeCell ref="FBH3:FBL3"/>
    <mergeCell ref="FBM3:FBQ3"/>
    <mergeCell ref="FBR3:FBV3"/>
    <mergeCell ref="FBW3:FCA3"/>
    <mergeCell ref="FCB3:FCF3"/>
    <mergeCell ref="FIA3:FIE3"/>
    <mergeCell ref="FIF3:FIJ3"/>
    <mergeCell ref="FIK3:FIO3"/>
    <mergeCell ref="FIP3:FIT3"/>
    <mergeCell ref="FIU3:FIY3"/>
    <mergeCell ref="FHB3:FHF3"/>
    <mergeCell ref="FHG3:FHK3"/>
    <mergeCell ref="FHL3:FHP3"/>
    <mergeCell ref="FHQ3:FHU3"/>
    <mergeCell ref="FHV3:FHZ3"/>
    <mergeCell ref="FGC3:FGG3"/>
    <mergeCell ref="FGH3:FGL3"/>
    <mergeCell ref="FGM3:FGQ3"/>
    <mergeCell ref="FGR3:FGV3"/>
    <mergeCell ref="FGW3:FHA3"/>
    <mergeCell ref="FFD3:FFH3"/>
    <mergeCell ref="FFI3:FFM3"/>
    <mergeCell ref="FFN3:FFR3"/>
    <mergeCell ref="FFS3:FFW3"/>
    <mergeCell ref="FFX3:FGB3"/>
    <mergeCell ref="FLW3:FMA3"/>
    <mergeCell ref="FMB3:FMF3"/>
    <mergeCell ref="FMG3:FMK3"/>
    <mergeCell ref="FML3:FMP3"/>
    <mergeCell ref="FMQ3:FMU3"/>
    <mergeCell ref="FKX3:FLB3"/>
    <mergeCell ref="FLC3:FLG3"/>
    <mergeCell ref="FLH3:FLL3"/>
    <mergeCell ref="FLM3:FLQ3"/>
    <mergeCell ref="FLR3:FLV3"/>
    <mergeCell ref="FJY3:FKC3"/>
    <mergeCell ref="FKD3:FKH3"/>
    <mergeCell ref="FKI3:FKM3"/>
    <mergeCell ref="FKN3:FKR3"/>
    <mergeCell ref="FKS3:FKW3"/>
    <mergeCell ref="FIZ3:FJD3"/>
    <mergeCell ref="FJE3:FJI3"/>
    <mergeCell ref="FJJ3:FJN3"/>
    <mergeCell ref="FJO3:FJS3"/>
    <mergeCell ref="FJT3:FJX3"/>
    <mergeCell ref="FPS3:FPW3"/>
    <mergeCell ref="FPX3:FQB3"/>
    <mergeCell ref="FQC3:FQG3"/>
    <mergeCell ref="FQH3:FQL3"/>
    <mergeCell ref="FQM3:FQQ3"/>
    <mergeCell ref="FOT3:FOX3"/>
    <mergeCell ref="FOY3:FPC3"/>
    <mergeCell ref="FPD3:FPH3"/>
    <mergeCell ref="FPI3:FPM3"/>
    <mergeCell ref="FPN3:FPR3"/>
    <mergeCell ref="FNU3:FNY3"/>
    <mergeCell ref="FNZ3:FOD3"/>
    <mergeCell ref="FOE3:FOI3"/>
    <mergeCell ref="FOJ3:FON3"/>
    <mergeCell ref="FOO3:FOS3"/>
    <mergeCell ref="FMV3:FMZ3"/>
    <mergeCell ref="FNA3:FNE3"/>
    <mergeCell ref="FNF3:FNJ3"/>
    <mergeCell ref="FNK3:FNO3"/>
    <mergeCell ref="FNP3:FNT3"/>
    <mergeCell ref="FTO3:FTS3"/>
    <mergeCell ref="FTT3:FTX3"/>
    <mergeCell ref="FTY3:FUC3"/>
    <mergeCell ref="FUD3:FUH3"/>
    <mergeCell ref="FUI3:FUM3"/>
    <mergeCell ref="FSP3:FST3"/>
    <mergeCell ref="FSU3:FSY3"/>
    <mergeCell ref="FSZ3:FTD3"/>
    <mergeCell ref="FTE3:FTI3"/>
    <mergeCell ref="FTJ3:FTN3"/>
    <mergeCell ref="FRQ3:FRU3"/>
    <mergeCell ref="FRV3:FRZ3"/>
    <mergeCell ref="FSA3:FSE3"/>
    <mergeCell ref="FSF3:FSJ3"/>
    <mergeCell ref="FSK3:FSO3"/>
    <mergeCell ref="FQR3:FQV3"/>
    <mergeCell ref="FQW3:FRA3"/>
    <mergeCell ref="FRB3:FRF3"/>
    <mergeCell ref="FRG3:FRK3"/>
    <mergeCell ref="FRL3:FRP3"/>
    <mergeCell ref="FXK3:FXO3"/>
    <mergeCell ref="FXP3:FXT3"/>
    <mergeCell ref="FXU3:FXY3"/>
    <mergeCell ref="FXZ3:FYD3"/>
    <mergeCell ref="FYE3:FYI3"/>
    <mergeCell ref="FWL3:FWP3"/>
    <mergeCell ref="FWQ3:FWU3"/>
    <mergeCell ref="FWV3:FWZ3"/>
    <mergeCell ref="FXA3:FXE3"/>
    <mergeCell ref="FXF3:FXJ3"/>
    <mergeCell ref="FVM3:FVQ3"/>
    <mergeCell ref="FVR3:FVV3"/>
    <mergeCell ref="FVW3:FWA3"/>
    <mergeCell ref="FWB3:FWF3"/>
    <mergeCell ref="FWG3:FWK3"/>
    <mergeCell ref="FUN3:FUR3"/>
    <mergeCell ref="FUS3:FUW3"/>
    <mergeCell ref="FUX3:FVB3"/>
    <mergeCell ref="FVC3:FVG3"/>
    <mergeCell ref="FVH3:FVL3"/>
    <mergeCell ref="GBG3:GBK3"/>
    <mergeCell ref="GBL3:GBP3"/>
    <mergeCell ref="GBQ3:GBU3"/>
    <mergeCell ref="GBV3:GBZ3"/>
    <mergeCell ref="GCA3:GCE3"/>
    <mergeCell ref="GAH3:GAL3"/>
    <mergeCell ref="GAM3:GAQ3"/>
    <mergeCell ref="GAR3:GAV3"/>
    <mergeCell ref="GAW3:GBA3"/>
    <mergeCell ref="GBB3:GBF3"/>
    <mergeCell ref="FZI3:FZM3"/>
    <mergeCell ref="FZN3:FZR3"/>
    <mergeCell ref="FZS3:FZW3"/>
    <mergeCell ref="FZX3:GAB3"/>
    <mergeCell ref="GAC3:GAG3"/>
    <mergeCell ref="FYJ3:FYN3"/>
    <mergeCell ref="FYO3:FYS3"/>
    <mergeCell ref="FYT3:FYX3"/>
    <mergeCell ref="FYY3:FZC3"/>
    <mergeCell ref="FZD3:FZH3"/>
    <mergeCell ref="GFC3:GFG3"/>
    <mergeCell ref="GFH3:GFL3"/>
    <mergeCell ref="GFM3:GFQ3"/>
    <mergeCell ref="GFR3:GFV3"/>
    <mergeCell ref="GFW3:GGA3"/>
    <mergeCell ref="GED3:GEH3"/>
    <mergeCell ref="GEI3:GEM3"/>
    <mergeCell ref="GEN3:GER3"/>
    <mergeCell ref="GES3:GEW3"/>
    <mergeCell ref="GEX3:GFB3"/>
    <mergeCell ref="GDE3:GDI3"/>
    <mergeCell ref="GDJ3:GDN3"/>
    <mergeCell ref="GDO3:GDS3"/>
    <mergeCell ref="GDT3:GDX3"/>
    <mergeCell ref="GDY3:GEC3"/>
    <mergeCell ref="GCF3:GCJ3"/>
    <mergeCell ref="GCK3:GCO3"/>
    <mergeCell ref="GCP3:GCT3"/>
    <mergeCell ref="GCU3:GCY3"/>
    <mergeCell ref="GCZ3:GDD3"/>
    <mergeCell ref="GIY3:GJC3"/>
    <mergeCell ref="GJD3:GJH3"/>
    <mergeCell ref="GJI3:GJM3"/>
    <mergeCell ref="GJN3:GJR3"/>
    <mergeCell ref="GJS3:GJW3"/>
    <mergeCell ref="GHZ3:GID3"/>
    <mergeCell ref="GIE3:GII3"/>
    <mergeCell ref="GIJ3:GIN3"/>
    <mergeCell ref="GIO3:GIS3"/>
    <mergeCell ref="GIT3:GIX3"/>
    <mergeCell ref="GHA3:GHE3"/>
    <mergeCell ref="GHF3:GHJ3"/>
    <mergeCell ref="GHK3:GHO3"/>
    <mergeCell ref="GHP3:GHT3"/>
    <mergeCell ref="GHU3:GHY3"/>
    <mergeCell ref="GGB3:GGF3"/>
    <mergeCell ref="GGG3:GGK3"/>
    <mergeCell ref="GGL3:GGP3"/>
    <mergeCell ref="GGQ3:GGU3"/>
    <mergeCell ref="GGV3:GGZ3"/>
    <mergeCell ref="GMU3:GMY3"/>
    <mergeCell ref="GMZ3:GND3"/>
    <mergeCell ref="GNE3:GNI3"/>
    <mergeCell ref="GNJ3:GNN3"/>
    <mergeCell ref="GNO3:GNS3"/>
    <mergeCell ref="GLV3:GLZ3"/>
    <mergeCell ref="GMA3:GME3"/>
    <mergeCell ref="GMF3:GMJ3"/>
    <mergeCell ref="GMK3:GMO3"/>
    <mergeCell ref="GMP3:GMT3"/>
    <mergeCell ref="GKW3:GLA3"/>
    <mergeCell ref="GLB3:GLF3"/>
    <mergeCell ref="GLG3:GLK3"/>
    <mergeCell ref="GLL3:GLP3"/>
    <mergeCell ref="GLQ3:GLU3"/>
    <mergeCell ref="GJX3:GKB3"/>
    <mergeCell ref="GKC3:GKG3"/>
    <mergeCell ref="GKH3:GKL3"/>
    <mergeCell ref="GKM3:GKQ3"/>
    <mergeCell ref="GKR3:GKV3"/>
    <mergeCell ref="GQQ3:GQU3"/>
    <mergeCell ref="GQV3:GQZ3"/>
    <mergeCell ref="GRA3:GRE3"/>
    <mergeCell ref="GRF3:GRJ3"/>
    <mergeCell ref="GRK3:GRO3"/>
    <mergeCell ref="GPR3:GPV3"/>
    <mergeCell ref="GPW3:GQA3"/>
    <mergeCell ref="GQB3:GQF3"/>
    <mergeCell ref="GQG3:GQK3"/>
    <mergeCell ref="GQL3:GQP3"/>
    <mergeCell ref="GOS3:GOW3"/>
    <mergeCell ref="GOX3:GPB3"/>
    <mergeCell ref="GPC3:GPG3"/>
    <mergeCell ref="GPH3:GPL3"/>
    <mergeCell ref="GPM3:GPQ3"/>
    <mergeCell ref="GNT3:GNX3"/>
    <mergeCell ref="GNY3:GOC3"/>
    <mergeCell ref="GOD3:GOH3"/>
    <mergeCell ref="GOI3:GOM3"/>
    <mergeCell ref="GON3:GOR3"/>
    <mergeCell ref="GUM3:GUQ3"/>
    <mergeCell ref="GUR3:GUV3"/>
    <mergeCell ref="GUW3:GVA3"/>
    <mergeCell ref="GVB3:GVF3"/>
    <mergeCell ref="GVG3:GVK3"/>
    <mergeCell ref="GTN3:GTR3"/>
    <mergeCell ref="GTS3:GTW3"/>
    <mergeCell ref="GTX3:GUB3"/>
    <mergeCell ref="GUC3:GUG3"/>
    <mergeCell ref="GUH3:GUL3"/>
    <mergeCell ref="GSO3:GSS3"/>
    <mergeCell ref="GST3:GSX3"/>
    <mergeCell ref="GSY3:GTC3"/>
    <mergeCell ref="GTD3:GTH3"/>
    <mergeCell ref="GTI3:GTM3"/>
    <mergeCell ref="GRP3:GRT3"/>
    <mergeCell ref="GRU3:GRY3"/>
    <mergeCell ref="GRZ3:GSD3"/>
    <mergeCell ref="GSE3:GSI3"/>
    <mergeCell ref="GSJ3:GSN3"/>
    <mergeCell ref="GYI3:GYM3"/>
    <mergeCell ref="GYN3:GYR3"/>
    <mergeCell ref="GYS3:GYW3"/>
    <mergeCell ref="GYX3:GZB3"/>
    <mergeCell ref="GZC3:GZG3"/>
    <mergeCell ref="GXJ3:GXN3"/>
    <mergeCell ref="GXO3:GXS3"/>
    <mergeCell ref="GXT3:GXX3"/>
    <mergeCell ref="GXY3:GYC3"/>
    <mergeCell ref="GYD3:GYH3"/>
    <mergeCell ref="GWK3:GWO3"/>
    <mergeCell ref="GWP3:GWT3"/>
    <mergeCell ref="GWU3:GWY3"/>
    <mergeCell ref="GWZ3:GXD3"/>
    <mergeCell ref="GXE3:GXI3"/>
    <mergeCell ref="GVL3:GVP3"/>
    <mergeCell ref="GVQ3:GVU3"/>
    <mergeCell ref="GVV3:GVZ3"/>
    <mergeCell ref="GWA3:GWE3"/>
    <mergeCell ref="GWF3:GWJ3"/>
    <mergeCell ref="HCE3:HCI3"/>
    <mergeCell ref="HCJ3:HCN3"/>
    <mergeCell ref="HCO3:HCS3"/>
    <mergeCell ref="HCT3:HCX3"/>
    <mergeCell ref="HCY3:HDC3"/>
    <mergeCell ref="HBF3:HBJ3"/>
    <mergeCell ref="HBK3:HBO3"/>
    <mergeCell ref="HBP3:HBT3"/>
    <mergeCell ref="HBU3:HBY3"/>
    <mergeCell ref="HBZ3:HCD3"/>
    <mergeCell ref="HAG3:HAK3"/>
    <mergeCell ref="HAL3:HAP3"/>
    <mergeCell ref="HAQ3:HAU3"/>
    <mergeCell ref="HAV3:HAZ3"/>
    <mergeCell ref="HBA3:HBE3"/>
    <mergeCell ref="GZH3:GZL3"/>
    <mergeCell ref="GZM3:GZQ3"/>
    <mergeCell ref="GZR3:GZV3"/>
    <mergeCell ref="GZW3:HAA3"/>
    <mergeCell ref="HAB3:HAF3"/>
    <mergeCell ref="HGA3:HGE3"/>
    <mergeCell ref="HGF3:HGJ3"/>
    <mergeCell ref="HGK3:HGO3"/>
    <mergeCell ref="HGP3:HGT3"/>
    <mergeCell ref="HGU3:HGY3"/>
    <mergeCell ref="HFB3:HFF3"/>
    <mergeCell ref="HFG3:HFK3"/>
    <mergeCell ref="HFL3:HFP3"/>
    <mergeCell ref="HFQ3:HFU3"/>
    <mergeCell ref="HFV3:HFZ3"/>
    <mergeCell ref="HEC3:HEG3"/>
    <mergeCell ref="HEH3:HEL3"/>
    <mergeCell ref="HEM3:HEQ3"/>
    <mergeCell ref="HER3:HEV3"/>
    <mergeCell ref="HEW3:HFA3"/>
    <mergeCell ref="HDD3:HDH3"/>
    <mergeCell ref="HDI3:HDM3"/>
    <mergeCell ref="HDN3:HDR3"/>
    <mergeCell ref="HDS3:HDW3"/>
    <mergeCell ref="HDX3:HEB3"/>
    <mergeCell ref="HJW3:HKA3"/>
    <mergeCell ref="HKB3:HKF3"/>
    <mergeCell ref="HKG3:HKK3"/>
    <mergeCell ref="HKL3:HKP3"/>
    <mergeCell ref="HKQ3:HKU3"/>
    <mergeCell ref="HIX3:HJB3"/>
    <mergeCell ref="HJC3:HJG3"/>
    <mergeCell ref="HJH3:HJL3"/>
    <mergeCell ref="HJM3:HJQ3"/>
    <mergeCell ref="HJR3:HJV3"/>
    <mergeCell ref="HHY3:HIC3"/>
    <mergeCell ref="HID3:HIH3"/>
    <mergeCell ref="HII3:HIM3"/>
    <mergeCell ref="HIN3:HIR3"/>
    <mergeCell ref="HIS3:HIW3"/>
    <mergeCell ref="HGZ3:HHD3"/>
    <mergeCell ref="HHE3:HHI3"/>
    <mergeCell ref="HHJ3:HHN3"/>
    <mergeCell ref="HHO3:HHS3"/>
    <mergeCell ref="HHT3:HHX3"/>
    <mergeCell ref="HNS3:HNW3"/>
    <mergeCell ref="HNX3:HOB3"/>
    <mergeCell ref="HOC3:HOG3"/>
    <mergeCell ref="HOH3:HOL3"/>
    <mergeCell ref="HOM3:HOQ3"/>
    <mergeCell ref="HMT3:HMX3"/>
    <mergeCell ref="HMY3:HNC3"/>
    <mergeCell ref="HND3:HNH3"/>
    <mergeCell ref="HNI3:HNM3"/>
    <mergeCell ref="HNN3:HNR3"/>
    <mergeCell ref="HLU3:HLY3"/>
    <mergeCell ref="HLZ3:HMD3"/>
    <mergeCell ref="HME3:HMI3"/>
    <mergeCell ref="HMJ3:HMN3"/>
    <mergeCell ref="HMO3:HMS3"/>
    <mergeCell ref="HKV3:HKZ3"/>
    <mergeCell ref="HLA3:HLE3"/>
    <mergeCell ref="HLF3:HLJ3"/>
    <mergeCell ref="HLK3:HLO3"/>
    <mergeCell ref="HLP3:HLT3"/>
    <mergeCell ref="HRO3:HRS3"/>
    <mergeCell ref="HRT3:HRX3"/>
    <mergeCell ref="HRY3:HSC3"/>
    <mergeCell ref="HSD3:HSH3"/>
    <mergeCell ref="HSI3:HSM3"/>
    <mergeCell ref="HQP3:HQT3"/>
    <mergeCell ref="HQU3:HQY3"/>
    <mergeCell ref="HQZ3:HRD3"/>
    <mergeCell ref="HRE3:HRI3"/>
    <mergeCell ref="HRJ3:HRN3"/>
    <mergeCell ref="HPQ3:HPU3"/>
    <mergeCell ref="HPV3:HPZ3"/>
    <mergeCell ref="HQA3:HQE3"/>
    <mergeCell ref="HQF3:HQJ3"/>
    <mergeCell ref="HQK3:HQO3"/>
    <mergeCell ref="HOR3:HOV3"/>
    <mergeCell ref="HOW3:HPA3"/>
    <mergeCell ref="HPB3:HPF3"/>
    <mergeCell ref="HPG3:HPK3"/>
    <mergeCell ref="HPL3:HPP3"/>
    <mergeCell ref="HVK3:HVO3"/>
    <mergeCell ref="HVP3:HVT3"/>
    <mergeCell ref="HVU3:HVY3"/>
    <mergeCell ref="HVZ3:HWD3"/>
    <mergeCell ref="HWE3:HWI3"/>
    <mergeCell ref="HUL3:HUP3"/>
    <mergeCell ref="HUQ3:HUU3"/>
    <mergeCell ref="HUV3:HUZ3"/>
    <mergeCell ref="HVA3:HVE3"/>
    <mergeCell ref="HVF3:HVJ3"/>
    <mergeCell ref="HTM3:HTQ3"/>
    <mergeCell ref="HTR3:HTV3"/>
    <mergeCell ref="HTW3:HUA3"/>
    <mergeCell ref="HUB3:HUF3"/>
    <mergeCell ref="HUG3:HUK3"/>
    <mergeCell ref="HSN3:HSR3"/>
    <mergeCell ref="HSS3:HSW3"/>
    <mergeCell ref="HSX3:HTB3"/>
    <mergeCell ref="HTC3:HTG3"/>
    <mergeCell ref="HTH3:HTL3"/>
    <mergeCell ref="HZG3:HZK3"/>
    <mergeCell ref="HZL3:HZP3"/>
    <mergeCell ref="HZQ3:HZU3"/>
    <mergeCell ref="HZV3:HZZ3"/>
    <mergeCell ref="IAA3:IAE3"/>
    <mergeCell ref="HYH3:HYL3"/>
    <mergeCell ref="HYM3:HYQ3"/>
    <mergeCell ref="HYR3:HYV3"/>
    <mergeCell ref="HYW3:HZA3"/>
    <mergeCell ref="HZB3:HZF3"/>
    <mergeCell ref="HXI3:HXM3"/>
    <mergeCell ref="HXN3:HXR3"/>
    <mergeCell ref="HXS3:HXW3"/>
    <mergeCell ref="HXX3:HYB3"/>
    <mergeCell ref="HYC3:HYG3"/>
    <mergeCell ref="HWJ3:HWN3"/>
    <mergeCell ref="HWO3:HWS3"/>
    <mergeCell ref="HWT3:HWX3"/>
    <mergeCell ref="HWY3:HXC3"/>
    <mergeCell ref="HXD3:HXH3"/>
    <mergeCell ref="IDC3:IDG3"/>
    <mergeCell ref="IDH3:IDL3"/>
    <mergeCell ref="IDM3:IDQ3"/>
    <mergeCell ref="IDR3:IDV3"/>
    <mergeCell ref="IDW3:IEA3"/>
    <mergeCell ref="ICD3:ICH3"/>
    <mergeCell ref="ICI3:ICM3"/>
    <mergeCell ref="ICN3:ICR3"/>
    <mergeCell ref="ICS3:ICW3"/>
    <mergeCell ref="ICX3:IDB3"/>
    <mergeCell ref="IBE3:IBI3"/>
    <mergeCell ref="IBJ3:IBN3"/>
    <mergeCell ref="IBO3:IBS3"/>
    <mergeCell ref="IBT3:IBX3"/>
    <mergeCell ref="IBY3:ICC3"/>
    <mergeCell ref="IAF3:IAJ3"/>
    <mergeCell ref="IAK3:IAO3"/>
    <mergeCell ref="IAP3:IAT3"/>
    <mergeCell ref="IAU3:IAY3"/>
    <mergeCell ref="IAZ3:IBD3"/>
    <mergeCell ref="IGY3:IHC3"/>
    <mergeCell ref="IHD3:IHH3"/>
    <mergeCell ref="IHI3:IHM3"/>
    <mergeCell ref="IHN3:IHR3"/>
    <mergeCell ref="IHS3:IHW3"/>
    <mergeCell ref="IFZ3:IGD3"/>
    <mergeCell ref="IGE3:IGI3"/>
    <mergeCell ref="IGJ3:IGN3"/>
    <mergeCell ref="IGO3:IGS3"/>
    <mergeCell ref="IGT3:IGX3"/>
    <mergeCell ref="IFA3:IFE3"/>
    <mergeCell ref="IFF3:IFJ3"/>
    <mergeCell ref="IFK3:IFO3"/>
    <mergeCell ref="IFP3:IFT3"/>
    <mergeCell ref="IFU3:IFY3"/>
    <mergeCell ref="IEB3:IEF3"/>
    <mergeCell ref="IEG3:IEK3"/>
    <mergeCell ref="IEL3:IEP3"/>
    <mergeCell ref="IEQ3:IEU3"/>
    <mergeCell ref="IEV3:IEZ3"/>
    <mergeCell ref="IKU3:IKY3"/>
    <mergeCell ref="IKZ3:ILD3"/>
    <mergeCell ref="ILE3:ILI3"/>
    <mergeCell ref="ILJ3:ILN3"/>
    <mergeCell ref="ILO3:ILS3"/>
    <mergeCell ref="IJV3:IJZ3"/>
    <mergeCell ref="IKA3:IKE3"/>
    <mergeCell ref="IKF3:IKJ3"/>
    <mergeCell ref="IKK3:IKO3"/>
    <mergeCell ref="IKP3:IKT3"/>
    <mergeCell ref="IIW3:IJA3"/>
    <mergeCell ref="IJB3:IJF3"/>
    <mergeCell ref="IJG3:IJK3"/>
    <mergeCell ref="IJL3:IJP3"/>
    <mergeCell ref="IJQ3:IJU3"/>
    <mergeCell ref="IHX3:IIB3"/>
    <mergeCell ref="IIC3:IIG3"/>
    <mergeCell ref="IIH3:IIL3"/>
    <mergeCell ref="IIM3:IIQ3"/>
    <mergeCell ref="IIR3:IIV3"/>
    <mergeCell ref="IOQ3:IOU3"/>
    <mergeCell ref="IOV3:IOZ3"/>
    <mergeCell ref="IPA3:IPE3"/>
    <mergeCell ref="IPF3:IPJ3"/>
    <mergeCell ref="IPK3:IPO3"/>
    <mergeCell ref="INR3:INV3"/>
    <mergeCell ref="INW3:IOA3"/>
    <mergeCell ref="IOB3:IOF3"/>
    <mergeCell ref="IOG3:IOK3"/>
    <mergeCell ref="IOL3:IOP3"/>
    <mergeCell ref="IMS3:IMW3"/>
    <mergeCell ref="IMX3:INB3"/>
    <mergeCell ref="INC3:ING3"/>
    <mergeCell ref="INH3:INL3"/>
    <mergeCell ref="INM3:INQ3"/>
    <mergeCell ref="ILT3:ILX3"/>
    <mergeCell ref="ILY3:IMC3"/>
    <mergeCell ref="IMD3:IMH3"/>
    <mergeCell ref="IMI3:IMM3"/>
    <mergeCell ref="IMN3:IMR3"/>
    <mergeCell ref="ISM3:ISQ3"/>
    <mergeCell ref="ISR3:ISV3"/>
    <mergeCell ref="ISW3:ITA3"/>
    <mergeCell ref="ITB3:ITF3"/>
    <mergeCell ref="ITG3:ITK3"/>
    <mergeCell ref="IRN3:IRR3"/>
    <mergeCell ref="IRS3:IRW3"/>
    <mergeCell ref="IRX3:ISB3"/>
    <mergeCell ref="ISC3:ISG3"/>
    <mergeCell ref="ISH3:ISL3"/>
    <mergeCell ref="IQO3:IQS3"/>
    <mergeCell ref="IQT3:IQX3"/>
    <mergeCell ref="IQY3:IRC3"/>
    <mergeCell ref="IRD3:IRH3"/>
    <mergeCell ref="IRI3:IRM3"/>
    <mergeCell ref="IPP3:IPT3"/>
    <mergeCell ref="IPU3:IPY3"/>
    <mergeCell ref="IPZ3:IQD3"/>
    <mergeCell ref="IQE3:IQI3"/>
    <mergeCell ref="IQJ3:IQN3"/>
    <mergeCell ref="IWI3:IWM3"/>
    <mergeCell ref="IWN3:IWR3"/>
    <mergeCell ref="IWS3:IWW3"/>
    <mergeCell ref="IWX3:IXB3"/>
    <mergeCell ref="IXC3:IXG3"/>
    <mergeCell ref="IVJ3:IVN3"/>
    <mergeCell ref="IVO3:IVS3"/>
    <mergeCell ref="IVT3:IVX3"/>
    <mergeCell ref="IVY3:IWC3"/>
    <mergeCell ref="IWD3:IWH3"/>
    <mergeCell ref="IUK3:IUO3"/>
    <mergeCell ref="IUP3:IUT3"/>
    <mergeCell ref="IUU3:IUY3"/>
    <mergeCell ref="IUZ3:IVD3"/>
    <mergeCell ref="IVE3:IVI3"/>
    <mergeCell ref="ITL3:ITP3"/>
    <mergeCell ref="ITQ3:ITU3"/>
    <mergeCell ref="ITV3:ITZ3"/>
    <mergeCell ref="IUA3:IUE3"/>
    <mergeCell ref="IUF3:IUJ3"/>
    <mergeCell ref="JAE3:JAI3"/>
    <mergeCell ref="JAJ3:JAN3"/>
    <mergeCell ref="JAO3:JAS3"/>
    <mergeCell ref="JAT3:JAX3"/>
    <mergeCell ref="JAY3:JBC3"/>
    <mergeCell ref="IZF3:IZJ3"/>
    <mergeCell ref="IZK3:IZO3"/>
    <mergeCell ref="IZP3:IZT3"/>
    <mergeCell ref="IZU3:IZY3"/>
    <mergeCell ref="IZZ3:JAD3"/>
    <mergeCell ref="IYG3:IYK3"/>
    <mergeCell ref="IYL3:IYP3"/>
    <mergeCell ref="IYQ3:IYU3"/>
    <mergeCell ref="IYV3:IYZ3"/>
    <mergeCell ref="IZA3:IZE3"/>
    <mergeCell ref="IXH3:IXL3"/>
    <mergeCell ref="IXM3:IXQ3"/>
    <mergeCell ref="IXR3:IXV3"/>
    <mergeCell ref="IXW3:IYA3"/>
    <mergeCell ref="IYB3:IYF3"/>
    <mergeCell ref="JEA3:JEE3"/>
    <mergeCell ref="JEF3:JEJ3"/>
    <mergeCell ref="JEK3:JEO3"/>
    <mergeCell ref="JEP3:JET3"/>
    <mergeCell ref="JEU3:JEY3"/>
    <mergeCell ref="JDB3:JDF3"/>
    <mergeCell ref="JDG3:JDK3"/>
    <mergeCell ref="JDL3:JDP3"/>
    <mergeCell ref="JDQ3:JDU3"/>
    <mergeCell ref="JDV3:JDZ3"/>
    <mergeCell ref="JCC3:JCG3"/>
    <mergeCell ref="JCH3:JCL3"/>
    <mergeCell ref="JCM3:JCQ3"/>
    <mergeCell ref="JCR3:JCV3"/>
    <mergeCell ref="JCW3:JDA3"/>
    <mergeCell ref="JBD3:JBH3"/>
    <mergeCell ref="JBI3:JBM3"/>
    <mergeCell ref="JBN3:JBR3"/>
    <mergeCell ref="JBS3:JBW3"/>
    <mergeCell ref="JBX3:JCB3"/>
    <mergeCell ref="JHW3:JIA3"/>
    <mergeCell ref="JIB3:JIF3"/>
    <mergeCell ref="JIG3:JIK3"/>
    <mergeCell ref="JIL3:JIP3"/>
    <mergeCell ref="JIQ3:JIU3"/>
    <mergeCell ref="JGX3:JHB3"/>
    <mergeCell ref="JHC3:JHG3"/>
    <mergeCell ref="JHH3:JHL3"/>
    <mergeCell ref="JHM3:JHQ3"/>
    <mergeCell ref="JHR3:JHV3"/>
    <mergeCell ref="JFY3:JGC3"/>
    <mergeCell ref="JGD3:JGH3"/>
    <mergeCell ref="JGI3:JGM3"/>
    <mergeCell ref="JGN3:JGR3"/>
    <mergeCell ref="JGS3:JGW3"/>
    <mergeCell ref="JEZ3:JFD3"/>
    <mergeCell ref="JFE3:JFI3"/>
    <mergeCell ref="JFJ3:JFN3"/>
    <mergeCell ref="JFO3:JFS3"/>
    <mergeCell ref="JFT3:JFX3"/>
    <mergeCell ref="JLS3:JLW3"/>
    <mergeCell ref="JLX3:JMB3"/>
    <mergeCell ref="JMC3:JMG3"/>
    <mergeCell ref="JMH3:JML3"/>
    <mergeCell ref="JMM3:JMQ3"/>
    <mergeCell ref="JKT3:JKX3"/>
    <mergeCell ref="JKY3:JLC3"/>
    <mergeCell ref="JLD3:JLH3"/>
    <mergeCell ref="JLI3:JLM3"/>
    <mergeCell ref="JLN3:JLR3"/>
    <mergeCell ref="JJU3:JJY3"/>
    <mergeCell ref="JJZ3:JKD3"/>
    <mergeCell ref="JKE3:JKI3"/>
    <mergeCell ref="JKJ3:JKN3"/>
    <mergeCell ref="JKO3:JKS3"/>
    <mergeCell ref="JIV3:JIZ3"/>
    <mergeCell ref="JJA3:JJE3"/>
    <mergeCell ref="JJF3:JJJ3"/>
    <mergeCell ref="JJK3:JJO3"/>
    <mergeCell ref="JJP3:JJT3"/>
    <mergeCell ref="JPO3:JPS3"/>
    <mergeCell ref="JPT3:JPX3"/>
    <mergeCell ref="JPY3:JQC3"/>
    <mergeCell ref="JQD3:JQH3"/>
    <mergeCell ref="JQI3:JQM3"/>
    <mergeCell ref="JOP3:JOT3"/>
    <mergeCell ref="JOU3:JOY3"/>
    <mergeCell ref="JOZ3:JPD3"/>
    <mergeCell ref="JPE3:JPI3"/>
    <mergeCell ref="JPJ3:JPN3"/>
    <mergeCell ref="JNQ3:JNU3"/>
    <mergeCell ref="JNV3:JNZ3"/>
    <mergeCell ref="JOA3:JOE3"/>
    <mergeCell ref="JOF3:JOJ3"/>
    <mergeCell ref="JOK3:JOO3"/>
    <mergeCell ref="JMR3:JMV3"/>
    <mergeCell ref="JMW3:JNA3"/>
    <mergeCell ref="JNB3:JNF3"/>
    <mergeCell ref="JNG3:JNK3"/>
    <mergeCell ref="JNL3:JNP3"/>
    <mergeCell ref="JTK3:JTO3"/>
    <mergeCell ref="JTP3:JTT3"/>
    <mergeCell ref="JTU3:JTY3"/>
    <mergeCell ref="JTZ3:JUD3"/>
    <mergeCell ref="JUE3:JUI3"/>
    <mergeCell ref="JSL3:JSP3"/>
    <mergeCell ref="JSQ3:JSU3"/>
    <mergeCell ref="JSV3:JSZ3"/>
    <mergeCell ref="JTA3:JTE3"/>
    <mergeCell ref="JTF3:JTJ3"/>
    <mergeCell ref="JRM3:JRQ3"/>
    <mergeCell ref="JRR3:JRV3"/>
    <mergeCell ref="JRW3:JSA3"/>
    <mergeCell ref="JSB3:JSF3"/>
    <mergeCell ref="JSG3:JSK3"/>
    <mergeCell ref="JQN3:JQR3"/>
    <mergeCell ref="JQS3:JQW3"/>
    <mergeCell ref="JQX3:JRB3"/>
    <mergeCell ref="JRC3:JRG3"/>
    <mergeCell ref="JRH3:JRL3"/>
    <mergeCell ref="JXG3:JXK3"/>
    <mergeCell ref="JXL3:JXP3"/>
    <mergeCell ref="JXQ3:JXU3"/>
    <mergeCell ref="JXV3:JXZ3"/>
    <mergeCell ref="JYA3:JYE3"/>
    <mergeCell ref="JWH3:JWL3"/>
    <mergeCell ref="JWM3:JWQ3"/>
    <mergeCell ref="JWR3:JWV3"/>
    <mergeCell ref="JWW3:JXA3"/>
    <mergeCell ref="JXB3:JXF3"/>
    <mergeCell ref="JVI3:JVM3"/>
    <mergeCell ref="JVN3:JVR3"/>
    <mergeCell ref="JVS3:JVW3"/>
    <mergeCell ref="JVX3:JWB3"/>
    <mergeCell ref="JWC3:JWG3"/>
    <mergeCell ref="JUJ3:JUN3"/>
    <mergeCell ref="JUO3:JUS3"/>
    <mergeCell ref="JUT3:JUX3"/>
    <mergeCell ref="JUY3:JVC3"/>
    <mergeCell ref="JVD3:JVH3"/>
    <mergeCell ref="KBC3:KBG3"/>
    <mergeCell ref="KBH3:KBL3"/>
    <mergeCell ref="KBM3:KBQ3"/>
    <mergeCell ref="KBR3:KBV3"/>
    <mergeCell ref="KBW3:KCA3"/>
    <mergeCell ref="KAD3:KAH3"/>
    <mergeCell ref="KAI3:KAM3"/>
    <mergeCell ref="KAN3:KAR3"/>
    <mergeCell ref="KAS3:KAW3"/>
    <mergeCell ref="KAX3:KBB3"/>
    <mergeCell ref="JZE3:JZI3"/>
    <mergeCell ref="JZJ3:JZN3"/>
    <mergeCell ref="JZO3:JZS3"/>
    <mergeCell ref="JZT3:JZX3"/>
    <mergeCell ref="JZY3:KAC3"/>
    <mergeCell ref="JYF3:JYJ3"/>
    <mergeCell ref="JYK3:JYO3"/>
    <mergeCell ref="JYP3:JYT3"/>
    <mergeCell ref="JYU3:JYY3"/>
    <mergeCell ref="JYZ3:JZD3"/>
    <mergeCell ref="KEY3:KFC3"/>
    <mergeCell ref="KFD3:KFH3"/>
    <mergeCell ref="KFI3:KFM3"/>
    <mergeCell ref="KFN3:KFR3"/>
    <mergeCell ref="KFS3:KFW3"/>
    <mergeCell ref="KDZ3:KED3"/>
    <mergeCell ref="KEE3:KEI3"/>
    <mergeCell ref="KEJ3:KEN3"/>
    <mergeCell ref="KEO3:KES3"/>
    <mergeCell ref="KET3:KEX3"/>
    <mergeCell ref="KDA3:KDE3"/>
    <mergeCell ref="KDF3:KDJ3"/>
    <mergeCell ref="KDK3:KDO3"/>
    <mergeCell ref="KDP3:KDT3"/>
    <mergeCell ref="KDU3:KDY3"/>
    <mergeCell ref="KCB3:KCF3"/>
    <mergeCell ref="KCG3:KCK3"/>
    <mergeCell ref="KCL3:KCP3"/>
    <mergeCell ref="KCQ3:KCU3"/>
    <mergeCell ref="KCV3:KCZ3"/>
    <mergeCell ref="KIU3:KIY3"/>
    <mergeCell ref="KIZ3:KJD3"/>
    <mergeCell ref="KJE3:KJI3"/>
    <mergeCell ref="KJJ3:KJN3"/>
    <mergeCell ref="KJO3:KJS3"/>
    <mergeCell ref="KHV3:KHZ3"/>
    <mergeCell ref="KIA3:KIE3"/>
    <mergeCell ref="KIF3:KIJ3"/>
    <mergeCell ref="KIK3:KIO3"/>
    <mergeCell ref="KIP3:KIT3"/>
    <mergeCell ref="KGW3:KHA3"/>
    <mergeCell ref="KHB3:KHF3"/>
    <mergeCell ref="KHG3:KHK3"/>
    <mergeCell ref="KHL3:KHP3"/>
    <mergeCell ref="KHQ3:KHU3"/>
    <mergeCell ref="KFX3:KGB3"/>
    <mergeCell ref="KGC3:KGG3"/>
    <mergeCell ref="KGH3:KGL3"/>
    <mergeCell ref="KGM3:KGQ3"/>
    <mergeCell ref="KGR3:KGV3"/>
    <mergeCell ref="KMQ3:KMU3"/>
    <mergeCell ref="KMV3:KMZ3"/>
    <mergeCell ref="KNA3:KNE3"/>
    <mergeCell ref="KNF3:KNJ3"/>
    <mergeCell ref="KNK3:KNO3"/>
    <mergeCell ref="KLR3:KLV3"/>
    <mergeCell ref="KLW3:KMA3"/>
    <mergeCell ref="KMB3:KMF3"/>
    <mergeCell ref="KMG3:KMK3"/>
    <mergeCell ref="KML3:KMP3"/>
    <mergeCell ref="KKS3:KKW3"/>
    <mergeCell ref="KKX3:KLB3"/>
    <mergeCell ref="KLC3:KLG3"/>
    <mergeCell ref="KLH3:KLL3"/>
    <mergeCell ref="KLM3:KLQ3"/>
    <mergeCell ref="KJT3:KJX3"/>
    <mergeCell ref="KJY3:KKC3"/>
    <mergeCell ref="KKD3:KKH3"/>
    <mergeCell ref="KKI3:KKM3"/>
    <mergeCell ref="KKN3:KKR3"/>
    <mergeCell ref="KQM3:KQQ3"/>
    <mergeCell ref="KQR3:KQV3"/>
    <mergeCell ref="KQW3:KRA3"/>
    <mergeCell ref="KRB3:KRF3"/>
    <mergeCell ref="KRG3:KRK3"/>
    <mergeCell ref="KPN3:KPR3"/>
    <mergeCell ref="KPS3:KPW3"/>
    <mergeCell ref="KPX3:KQB3"/>
    <mergeCell ref="KQC3:KQG3"/>
    <mergeCell ref="KQH3:KQL3"/>
    <mergeCell ref="KOO3:KOS3"/>
    <mergeCell ref="KOT3:KOX3"/>
    <mergeCell ref="KOY3:KPC3"/>
    <mergeCell ref="KPD3:KPH3"/>
    <mergeCell ref="KPI3:KPM3"/>
    <mergeCell ref="KNP3:KNT3"/>
    <mergeCell ref="KNU3:KNY3"/>
    <mergeCell ref="KNZ3:KOD3"/>
    <mergeCell ref="KOE3:KOI3"/>
    <mergeCell ref="KOJ3:KON3"/>
    <mergeCell ref="KUI3:KUM3"/>
    <mergeCell ref="KUN3:KUR3"/>
    <mergeCell ref="KUS3:KUW3"/>
    <mergeCell ref="KUX3:KVB3"/>
    <mergeCell ref="KVC3:KVG3"/>
    <mergeCell ref="KTJ3:KTN3"/>
    <mergeCell ref="KTO3:KTS3"/>
    <mergeCell ref="KTT3:KTX3"/>
    <mergeCell ref="KTY3:KUC3"/>
    <mergeCell ref="KUD3:KUH3"/>
    <mergeCell ref="KSK3:KSO3"/>
    <mergeCell ref="KSP3:KST3"/>
    <mergeCell ref="KSU3:KSY3"/>
    <mergeCell ref="KSZ3:KTD3"/>
    <mergeCell ref="KTE3:KTI3"/>
    <mergeCell ref="KRL3:KRP3"/>
    <mergeCell ref="KRQ3:KRU3"/>
    <mergeCell ref="KRV3:KRZ3"/>
    <mergeCell ref="KSA3:KSE3"/>
    <mergeCell ref="KSF3:KSJ3"/>
    <mergeCell ref="KYE3:KYI3"/>
    <mergeCell ref="KYJ3:KYN3"/>
    <mergeCell ref="KYO3:KYS3"/>
    <mergeCell ref="KYT3:KYX3"/>
    <mergeCell ref="KYY3:KZC3"/>
    <mergeCell ref="KXF3:KXJ3"/>
    <mergeCell ref="KXK3:KXO3"/>
    <mergeCell ref="KXP3:KXT3"/>
    <mergeCell ref="KXU3:KXY3"/>
    <mergeCell ref="KXZ3:KYD3"/>
    <mergeCell ref="KWG3:KWK3"/>
    <mergeCell ref="KWL3:KWP3"/>
    <mergeCell ref="KWQ3:KWU3"/>
    <mergeCell ref="KWV3:KWZ3"/>
    <mergeCell ref="KXA3:KXE3"/>
    <mergeCell ref="KVH3:KVL3"/>
    <mergeCell ref="KVM3:KVQ3"/>
    <mergeCell ref="KVR3:KVV3"/>
    <mergeCell ref="KVW3:KWA3"/>
    <mergeCell ref="KWB3:KWF3"/>
    <mergeCell ref="LCA3:LCE3"/>
    <mergeCell ref="LCF3:LCJ3"/>
    <mergeCell ref="LCK3:LCO3"/>
    <mergeCell ref="LCP3:LCT3"/>
    <mergeCell ref="LCU3:LCY3"/>
    <mergeCell ref="LBB3:LBF3"/>
    <mergeCell ref="LBG3:LBK3"/>
    <mergeCell ref="LBL3:LBP3"/>
    <mergeCell ref="LBQ3:LBU3"/>
    <mergeCell ref="LBV3:LBZ3"/>
    <mergeCell ref="LAC3:LAG3"/>
    <mergeCell ref="LAH3:LAL3"/>
    <mergeCell ref="LAM3:LAQ3"/>
    <mergeCell ref="LAR3:LAV3"/>
    <mergeCell ref="LAW3:LBA3"/>
    <mergeCell ref="KZD3:KZH3"/>
    <mergeCell ref="KZI3:KZM3"/>
    <mergeCell ref="KZN3:KZR3"/>
    <mergeCell ref="KZS3:KZW3"/>
    <mergeCell ref="KZX3:LAB3"/>
    <mergeCell ref="LFW3:LGA3"/>
    <mergeCell ref="LGB3:LGF3"/>
    <mergeCell ref="LGG3:LGK3"/>
    <mergeCell ref="LGL3:LGP3"/>
    <mergeCell ref="LGQ3:LGU3"/>
    <mergeCell ref="LEX3:LFB3"/>
    <mergeCell ref="LFC3:LFG3"/>
    <mergeCell ref="LFH3:LFL3"/>
    <mergeCell ref="LFM3:LFQ3"/>
    <mergeCell ref="LFR3:LFV3"/>
    <mergeCell ref="LDY3:LEC3"/>
    <mergeCell ref="LED3:LEH3"/>
    <mergeCell ref="LEI3:LEM3"/>
    <mergeCell ref="LEN3:LER3"/>
    <mergeCell ref="LES3:LEW3"/>
    <mergeCell ref="LCZ3:LDD3"/>
    <mergeCell ref="LDE3:LDI3"/>
    <mergeCell ref="LDJ3:LDN3"/>
    <mergeCell ref="LDO3:LDS3"/>
    <mergeCell ref="LDT3:LDX3"/>
    <mergeCell ref="LJS3:LJW3"/>
    <mergeCell ref="LJX3:LKB3"/>
    <mergeCell ref="LKC3:LKG3"/>
    <mergeCell ref="LKH3:LKL3"/>
    <mergeCell ref="LKM3:LKQ3"/>
    <mergeCell ref="LIT3:LIX3"/>
    <mergeCell ref="LIY3:LJC3"/>
    <mergeCell ref="LJD3:LJH3"/>
    <mergeCell ref="LJI3:LJM3"/>
    <mergeCell ref="LJN3:LJR3"/>
    <mergeCell ref="LHU3:LHY3"/>
    <mergeCell ref="LHZ3:LID3"/>
    <mergeCell ref="LIE3:LII3"/>
    <mergeCell ref="LIJ3:LIN3"/>
    <mergeCell ref="LIO3:LIS3"/>
    <mergeCell ref="LGV3:LGZ3"/>
    <mergeCell ref="LHA3:LHE3"/>
    <mergeCell ref="LHF3:LHJ3"/>
    <mergeCell ref="LHK3:LHO3"/>
    <mergeCell ref="LHP3:LHT3"/>
    <mergeCell ref="LNO3:LNS3"/>
    <mergeCell ref="LNT3:LNX3"/>
    <mergeCell ref="LNY3:LOC3"/>
    <mergeCell ref="LOD3:LOH3"/>
    <mergeCell ref="LOI3:LOM3"/>
    <mergeCell ref="LMP3:LMT3"/>
    <mergeCell ref="LMU3:LMY3"/>
    <mergeCell ref="LMZ3:LND3"/>
    <mergeCell ref="LNE3:LNI3"/>
    <mergeCell ref="LNJ3:LNN3"/>
    <mergeCell ref="LLQ3:LLU3"/>
    <mergeCell ref="LLV3:LLZ3"/>
    <mergeCell ref="LMA3:LME3"/>
    <mergeCell ref="LMF3:LMJ3"/>
    <mergeCell ref="LMK3:LMO3"/>
    <mergeCell ref="LKR3:LKV3"/>
    <mergeCell ref="LKW3:LLA3"/>
    <mergeCell ref="LLB3:LLF3"/>
    <mergeCell ref="LLG3:LLK3"/>
    <mergeCell ref="LLL3:LLP3"/>
    <mergeCell ref="LRK3:LRO3"/>
    <mergeCell ref="LRP3:LRT3"/>
    <mergeCell ref="LRU3:LRY3"/>
    <mergeCell ref="LRZ3:LSD3"/>
    <mergeCell ref="LSE3:LSI3"/>
    <mergeCell ref="LQL3:LQP3"/>
    <mergeCell ref="LQQ3:LQU3"/>
    <mergeCell ref="LQV3:LQZ3"/>
    <mergeCell ref="LRA3:LRE3"/>
    <mergeCell ref="LRF3:LRJ3"/>
    <mergeCell ref="LPM3:LPQ3"/>
    <mergeCell ref="LPR3:LPV3"/>
    <mergeCell ref="LPW3:LQA3"/>
    <mergeCell ref="LQB3:LQF3"/>
    <mergeCell ref="LQG3:LQK3"/>
    <mergeCell ref="LON3:LOR3"/>
    <mergeCell ref="LOS3:LOW3"/>
    <mergeCell ref="LOX3:LPB3"/>
    <mergeCell ref="LPC3:LPG3"/>
    <mergeCell ref="LPH3:LPL3"/>
    <mergeCell ref="LVG3:LVK3"/>
    <mergeCell ref="LVL3:LVP3"/>
    <mergeCell ref="LVQ3:LVU3"/>
    <mergeCell ref="LVV3:LVZ3"/>
    <mergeCell ref="LWA3:LWE3"/>
    <mergeCell ref="LUH3:LUL3"/>
    <mergeCell ref="LUM3:LUQ3"/>
    <mergeCell ref="LUR3:LUV3"/>
    <mergeCell ref="LUW3:LVA3"/>
    <mergeCell ref="LVB3:LVF3"/>
    <mergeCell ref="LTI3:LTM3"/>
    <mergeCell ref="LTN3:LTR3"/>
    <mergeCell ref="LTS3:LTW3"/>
    <mergeCell ref="LTX3:LUB3"/>
    <mergeCell ref="LUC3:LUG3"/>
    <mergeCell ref="LSJ3:LSN3"/>
    <mergeCell ref="LSO3:LSS3"/>
    <mergeCell ref="LST3:LSX3"/>
    <mergeCell ref="LSY3:LTC3"/>
    <mergeCell ref="LTD3:LTH3"/>
    <mergeCell ref="LZC3:LZG3"/>
    <mergeCell ref="LZH3:LZL3"/>
    <mergeCell ref="LZM3:LZQ3"/>
    <mergeCell ref="LZR3:LZV3"/>
    <mergeCell ref="LZW3:MAA3"/>
    <mergeCell ref="LYD3:LYH3"/>
    <mergeCell ref="LYI3:LYM3"/>
    <mergeCell ref="LYN3:LYR3"/>
    <mergeCell ref="LYS3:LYW3"/>
    <mergeCell ref="LYX3:LZB3"/>
    <mergeCell ref="LXE3:LXI3"/>
    <mergeCell ref="LXJ3:LXN3"/>
    <mergeCell ref="LXO3:LXS3"/>
    <mergeCell ref="LXT3:LXX3"/>
    <mergeCell ref="LXY3:LYC3"/>
    <mergeCell ref="LWF3:LWJ3"/>
    <mergeCell ref="LWK3:LWO3"/>
    <mergeCell ref="LWP3:LWT3"/>
    <mergeCell ref="LWU3:LWY3"/>
    <mergeCell ref="LWZ3:LXD3"/>
    <mergeCell ref="MCY3:MDC3"/>
    <mergeCell ref="MDD3:MDH3"/>
    <mergeCell ref="MDI3:MDM3"/>
    <mergeCell ref="MDN3:MDR3"/>
    <mergeCell ref="MDS3:MDW3"/>
    <mergeCell ref="MBZ3:MCD3"/>
    <mergeCell ref="MCE3:MCI3"/>
    <mergeCell ref="MCJ3:MCN3"/>
    <mergeCell ref="MCO3:MCS3"/>
    <mergeCell ref="MCT3:MCX3"/>
    <mergeCell ref="MBA3:MBE3"/>
    <mergeCell ref="MBF3:MBJ3"/>
    <mergeCell ref="MBK3:MBO3"/>
    <mergeCell ref="MBP3:MBT3"/>
    <mergeCell ref="MBU3:MBY3"/>
    <mergeCell ref="MAB3:MAF3"/>
    <mergeCell ref="MAG3:MAK3"/>
    <mergeCell ref="MAL3:MAP3"/>
    <mergeCell ref="MAQ3:MAU3"/>
    <mergeCell ref="MAV3:MAZ3"/>
    <mergeCell ref="MGU3:MGY3"/>
    <mergeCell ref="MGZ3:MHD3"/>
    <mergeCell ref="MHE3:MHI3"/>
    <mergeCell ref="MHJ3:MHN3"/>
    <mergeCell ref="MHO3:MHS3"/>
    <mergeCell ref="MFV3:MFZ3"/>
    <mergeCell ref="MGA3:MGE3"/>
    <mergeCell ref="MGF3:MGJ3"/>
    <mergeCell ref="MGK3:MGO3"/>
    <mergeCell ref="MGP3:MGT3"/>
    <mergeCell ref="MEW3:MFA3"/>
    <mergeCell ref="MFB3:MFF3"/>
    <mergeCell ref="MFG3:MFK3"/>
    <mergeCell ref="MFL3:MFP3"/>
    <mergeCell ref="MFQ3:MFU3"/>
    <mergeCell ref="MDX3:MEB3"/>
    <mergeCell ref="MEC3:MEG3"/>
    <mergeCell ref="MEH3:MEL3"/>
    <mergeCell ref="MEM3:MEQ3"/>
    <mergeCell ref="MER3:MEV3"/>
    <mergeCell ref="MKQ3:MKU3"/>
    <mergeCell ref="MKV3:MKZ3"/>
    <mergeCell ref="MLA3:MLE3"/>
    <mergeCell ref="MLF3:MLJ3"/>
    <mergeCell ref="MLK3:MLO3"/>
    <mergeCell ref="MJR3:MJV3"/>
    <mergeCell ref="MJW3:MKA3"/>
    <mergeCell ref="MKB3:MKF3"/>
    <mergeCell ref="MKG3:MKK3"/>
    <mergeCell ref="MKL3:MKP3"/>
    <mergeCell ref="MIS3:MIW3"/>
    <mergeCell ref="MIX3:MJB3"/>
    <mergeCell ref="MJC3:MJG3"/>
    <mergeCell ref="MJH3:MJL3"/>
    <mergeCell ref="MJM3:MJQ3"/>
    <mergeCell ref="MHT3:MHX3"/>
    <mergeCell ref="MHY3:MIC3"/>
    <mergeCell ref="MID3:MIH3"/>
    <mergeCell ref="MII3:MIM3"/>
    <mergeCell ref="MIN3:MIR3"/>
    <mergeCell ref="MOM3:MOQ3"/>
    <mergeCell ref="MOR3:MOV3"/>
    <mergeCell ref="MOW3:MPA3"/>
    <mergeCell ref="MPB3:MPF3"/>
    <mergeCell ref="MPG3:MPK3"/>
    <mergeCell ref="MNN3:MNR3"/>
    <mergeCell ref="MNS3:MNW3"/>
    <mergeCell ref="MNX3:MOB3"/>
    <mergeCell ref="MOC3:MOG3"/>
    <mergeCell ref="MOH3:MOL3"/>
    <mergeCell ref="MMO3:MMS3"/>
    <mergeCell ref="MMT3:MMX3"/>
    <mergeCell ref="MMY3:MNC3"/>
    <mergeCell ref="MND3:MNH3"/>
    <mergeCell ref="MNI3:MNM3"/>
    <mergeCell ref="MLP3:MLT3"/>
    <mergeCell ref="MLU3:MLY3"/>
    <mergeCell ref="MLZ3:MMD3"/>
    <mergeCell ref="MME3:MMI3"/>
    <mergeCell ref="MMJ3:MMN3"/>
    <mergeCell ref="MSI3:MSM3"/>
    <mergeCell ref="MSN3:MSR3"/>
    <mergeCell ref="MSS3:MSW3"/>
    <mergeCell ref="MSX3:MTB3"/>
    <mergeCell ref="MTC3:MTG3"/>
    <mergeCell ref="MRJ3:MRN3"/>
    <mergeCell ref="MRO3:MRS3"/>
    <mergeCell ref="MRT3:MRX3"/>
    <mergeCell ref="MRY3:MSC3"/>
    <mergeCell ref="MSD3:MSH3"/>
    <mergeCell ref="MQK3:MQO3"/>
    <mergeCell ref="MQP3:MQT3"/>
    <mergeCell ref="MQU3:MQY3"/>
    <mergeCell ref="MQZ3:MRD3"/>
    <mergeCell ref="MRE3:MRI3"/>
    <mergeCell ref="MPL3:MPP3"/>
    <mergeCell ref="MPQ3:MPU3"/>
    <mergeCell ref="MPV3:MPZ3"/>
    <mergeCell ref="MQA3:MQE3"/>
    <mergeCell ref="MQF3:MQJ3"/>
    <mergeCell ref="MWE3:MWI3"/>
    <mergeCell ref="MWJ3:MWN3"/>
    <mergeCell ref="MWO3:MWS3"/>
    <mergeCell ref="MWT3:MWX3"/>
    <mergeCell ref="MWY3:MXC3"/>
    <mergeCell ref="MVF3:MVJ3"/>
    <mergeCell ref="MVK3:MVO3"/>
    <mergeCell ref="MVP3:MVT3"/>
    <mergeCell ref="MVU3:MVY3"/>
    <mergeCell ref="MVZ3:MWD3"/>
    <mergeCell ref="MUG3:MUK3"/>
    <mergeCell ref="MUL3:MUP3"/>
    <mergeCell ref="MUQ3:MUU3"/>
    <mergeCell ref="MUV3:MUZ3"/>
    <mergeCell ref="MVA3:MVE3"/>
    <mergeCell ref="MTH3:MTL3"/>
    <mergeCell ref="MTM3:MTQ3"/>
    <mergeCell ref="MTR3:MTV3"/>
    <mergeCell ref="MTW3:MUA3"/>
    <mergeCell ref="MUB3:MUF3"/>
    <mergeCell ref="NAA3:NAE3"/>
    <mergeCell ref="NAF3:NAJ3"/>
    <mergeCell ref="NAK3:NAO3"/>
    <mergeCell ref="NAP3:NAT3"/>
    <mergeCell ref="NAU3:NAY3"/>
    <mergeCell ref="MZB3:MZF3"/>
    <mergeCell ref="MZG3:MZK3"/>
    <mergeCell ref="MZL3:MZP3"/>
    <mergeCell ref="MZQ3:MZU3"/>
    <mergeCell ref="MZV3:MZZ3"/>
    <mergeCell ref="MYC3:MYG3"/>
    <mergeCell ref="MYH3:MYL3"/>
    <mergeCell ref="MYM3:MYQ3"/>
    <mergeCell ref="MYR3:MYV3"/>
    <mergeCell ref="MYW3:MZA3"/>
    <mergeCell ref="MXD3:MXH3"/>
    <mergeCell ref="MXI3:MXM3"/>
    <mergeCell ref="MXN3:MXR3"/>
    <mergeCell ref="MXS3:MXW3"/>
    <mergeCell ref="MXX3:MYB3"/>
    <mergeCell ref="NDW3:NEA3"/>
    <mergeCell ref="NEB3:NEF3"/>
    <mergeCell ref="NEG3:NEK3"/>
    <mergeCell ref="NEL3:NEP3"/>
    <mergeCell ref="NEQ3:NEU3"/>
    <mergeCell ref="NCX3:NDB3"/>
    <mergeCell ref="NDC3:NDG3"/>
    <mergeCell ref="NDH3:NDL3"/>
    <mergeCell ref="NDM3:NDQ3"/>
    <mergeCell ref="NDR3:NDV3"/>
    <mergeCell ref="NBY3:NCC3"/>
    <mergeCell ref="NCD3:NCH3"/>
    <mergeCell ref="NCI3:NCM3"/>
    <mergeCell ref="NCN3:NCR3"/>
    <mergeCell ref="NCS3:NCW3"/>
    <mergeCell ref="NAZ3:NBD3"/>
    <mergeCell ref="NBE3:NBI3"/>
    <mergeCell ref="NBJ3:NBN3"/>
    <mergeCell ref="NBO3:NBS3"/>
    <mergeCell ref="NBT3:NBX3"/>
    <mergeCell ref="NHS3:NHW3"/>
    <mergeCell ref="NHX3:NIB3"/>
    <mergeCell ref="NIC3:NIG3"/>
    <mergeCell ref="NIH3:NIL3"/>
    <mergeCell ref="NIM3:NIQ3"/>
    <mergeCell ref="NGT3:NGX3"/>
    <mergeCell ref="NGY3:NHC3"/>
    <mergeCell ref="NHD3:NHH3"/>
    <mergeCell ref="NHI3:NHM3"/>
    <mergeCell ref="NHN3:NHR3"/>
    <mergeCell ref="NFU3:NFY3"/>
    <mergeCell ref="NFZ3:NGD3"/>
    <mergeCell ref="NGE3:NGI3"/>
    <mergeCell ref="NGJ3:NGN3"/>
    <mergeCell ref="NGO3:NGS3"/>
    <mergeCell ref="NEV3:NEZ3"/>
    <mergeCell ref="NFA3:NFE3"/>
    <mergeCell ref="NFF3:NFJ3"/>
    <mergeCell ref="NFK3:NFO3"/>
    <mergeCell ref="NFP3:NFT3"/>
    <mergeCell ref="NLO3:NLS3"/>
    <mergeCell ref="NLT3:NLX3"/>
    <mergeCell ref="NLY3:NMC3"/>
    <mergeCell ref="NMD3:NMH3"/>
    <mergeCell ref="NMI3:NMM3"/>
    <mergeCell ref="NKP3:NKT3"/>
    <mergeCell ref="NKU3:NKY3"/>
    <mergeCell ref="NKZ3:NLD3"/>
    <mergeCell ref="NLE3:NLI3"/>
    <mergeCell ref="NLJ3:NLN3"/>
    <mergeCell ref="NJQ3:NJU3"/>
    <mergeCell ref="NJV3:NJZ3"/>
    <mergeCell ref="NKA3:NKE3"/>
    <mergeCell ref="NKF3:NKJ3"/>
    <mergeCell ref="NKK3:NKO3"/>
    <mergeCell ref="NIR3:NIV3"/>
    <mergeCell ref="NIW3:NJA3"/>
    <mergeCell ref="NJB3:NJF3"/>
    <mergeCell ref="NJG3:NJK3"/>
    <mergeCell ref="NJL3:NJP3"/>
    <mergeCell ref="NPK3:NPO3"/>
    <mergeCell ref="NPP3:NPT3"/>
    <mergeCell ref="NPU3:NPY3"/>
    <mergeCell ref="NPZ3:NQD3"/>
    <mergeCell ref="NQE3:NQI3"/>
    <mergeCell ref="NOL3:NOP3"/>
    <mergeCell ref="NOQ3:NOU3"/>
    <mergeCell ref="NOV3:NOZ3"/>
    <mergeCell ref="NPA3:NPE3"/>
    <mergeCell ref="NPF3:NPJ3"/>
    <mergeCell ref="NNM3:NNQ3"/>
    <mergeCell ref="NNR3:NNV3"/>
    <mergeCell ref="NNW3:NOA3"/>
    <mergeCell ref="NOB3:NOF3"/>
    <mergeCell ref="NOG3:NOK3"/>
    <mergeCell ref="NMN3:NMR3"/>
    <mergeCell ref="NMS3:NMW3"/>
    <mergeCell ref="NMX3:NNB3"/>
    <mergeCell ref="NNC3:NNG3"/>
    <mergeCell ref="NNH3:NNL3"/>
    <mergeCell ref="NTG3:NTK3"/>
    <mergeCell ref="NTL3:NTP3"/>
    <mergeCell ref="NTQ3:NTU3"/>
    <mergeCell ref="NTV3:NTZ3"/>
    <mergeCell ref="NUA3:NUE3"/>
    <mergeCell ref="NSH3:NSL3"/>
    <mergeCell ref="NSM3:NSQ3"/>
    <mergeCell ref="NSR3:NSV3"/>
    <mergeCell ref="NSW3:NTA3"/>
    <mergeCell ref="NTB3:NTF3"/>
    <mergeCell ref="NRI3:NRM3"/>
    <mergeCell ref="NRN3:NRR3"/>
    <mergeCell ref="NRS3:NRW3"/>
    <mergeCell ref="NRX3:NSB3"/>
    <mergeCell ref="NSC3:NSG3"/>
    <mergeCell ref="NQJ3:NQN3"/>
    <mergeCell ref="NQO3:NQS3"/>
    <mergeCell ref="NQT3:NQX3"/>
    <mergeCell ref="NQY3:NRC3"/>
    <mergeCell ref="NRD3:NRH3"/>
    <mergeCell ref="NXC3:NXG3"/>
    <mergeCell ref="NXH3:NXL3"/>
    <mergeCell ref="NXM3:NXQ3"/>
    <mergeCell ref="NXR3:NXV3"/>
    <mergeCell ref="NXW3:NYA3"/>
    <mergeCell ref="NWD3:NWH3"/>
    <mergeCell ref="NWI3:NWM3"/>
    <mergeCell ref="NWN3:NWR3"/>
    <mergeCell ref="NWS3:NWW3"/>
    <mergeCell ref="NWX3:NXB3"/>
    <mergeCell ref="NVE3:NVI3"/>
    <mergeCell ref="NVJ3:NVN3"/>
    <mergeCell ref="NVO3:NVS3"/>
    <mergeCell ref="NVT3:NVX3"/>
    <mergeCell ref="NVY3:NWC3"/>
    <mergeCell ref="NUF3:NUJ3"/>
    <mergeCell ref="NUK3:NUO3"/>
    <mergeCell ref="NUP3:NUT3"/>
    <mergeCell ref="NUU3:NUY3"/>
    <mergeCell ref="NUZ3:NVD3"/>
    <mergeCell ref="OAY3:OBC3"/>
    <mergeCell ref="OBD3:OBH3"/>
    <mergeCell ref="OBI3:OBM3"/>
    <mergeCell ref="OBN3:OBR3"/>
    <mergeCell ref="OBS3:OBW3"/>
    <mergeCell ref="NZZ3:OAD3"/>
    <mergeCell ref="OAE3:OAI3"/>
    <mergeCell ref="OAJ3:OAN3"/>
    <mergeCell ref="OAO3:OAS3"/>
    <mergeCell ref="OAT3:OAX3"/>
    <mergeCell ref="NZA3:NZE3"/>
    <mergeCell ref="NZF3:NZJ3"/>
    <mergeCell ref="NZK3:NZO3"/>
    <mergeCell ref="NZP3:NZT3"/>
    <mergeCell ref="NZU3:NZY3"/>
    <mergeCell ref="NYB3:NYF3"/>
    <mergeCell ref="NYG3:NYK3"/>
    <mergeCell ref="NYL3:NYP3"/>
    <mergeCell ref="NYQ3:NYU3"/>
    <mergeCell ref="NYV3:NYZ3"/>
    <mergeCell ref="OEU3:OEY3"/>
    <mergeCell ref="OEZ3:OFD3"/>
    <mergeCell ref="OFE3:OFI3"/>
    <mergeCell ref="OFJ3:OFN3"/>
    <mergeCell ref="OFO3:OFS3"/>
    <mergeCell ref="ODV3:ODZ3"/>
    <mergeCell ref="OEA3:OEE3"/>
    <mergeCell ref="OEF3:OEJ3"/>
    <mergeCell ref="OEK3:OEO3"/>
    <mergeCell ref="OEP3:OET3"/>
    <mergeCell ref="OCW3:ODA3"/>
    <mergeCell ref="ODB3:ODF3"/>
    <mergeCell ref="ODG3:ODK3"/>
    <mergeCell ref="ODL3:ODP3"/>
    <mergeCell ref="ODQ3:ODU3"/>
    <mergeCell ref="OBX3:OCB3"/>
    <mergeCell ref="OCC3:OCG3"/>
    <mergeCell ref="OCH3:OCL3"/>
    <mergeCell ref="OCM3:OCQ3"/>
    <mergeCell ref="OCR3:OCV3"/>
    <mergeCell ref="OIQ3:OIU3"/>
    <mergeCell ref="OIV3:OIZ3"/>
    <mergeCell ref="OJA3:OJE3"/>
    <mergeCell ref="OJF3:OJJ3"/>
    <mergeCell ref="OJK3:OJO3"/>
    <mergeCell ref="OHR3:OHV3"/>
    <mergeCell ref="OHW3:OIA3"/>
    <mergeCell ref="OIB3:OIF3"/>
    <mergeCell ref="OIG3:OIK3"/>
    <mergeCell ref="OIL3:OIP3"/>
    <mergeCell ref="OGS3:OGW3"/>
    <mergeCell ref="OGX3:OHB3"/>
    <mergeCell ref="OHC3:OHG3"/>
    <mergeCell ref="OHH3:OHL3"/>
    <mergeCell ref="OHM3:OHQ3"/>
    <mergeCell ref="OFT3:OFX3"/>
    <mergeCell ref="OFY3:OGC3"/>
    <mergeCell ref="OGD3:OGH3"/>
    <mergeCell ref="OGI3:OGM3"/>
    <mergeCell ref="OGN3:OGR3"/>
    <mergeCell ref="OMM3:OMQ3"/>
    <mergeCell ref="OMR3:OMV3"/>
    <mergeCell ref="OMW3:ONA3"/>
    <mergeCell ref="ONB3:ONF3"/>
    <mergeCell ref="ONG3:ONK3"/>
    <mergeCell ref="OLN3:OLR3"/>
    <mergeCell ref="OLS3:OLW3"/>
    <mergeCell ref="OLX3:OMB3"/>
    <mergeCell ref="OMC3:OMG3"/>
    <mergeCell ref="OMH3:OML3"/>
    <mergeCell ref="OKO3:OKS3"/>
    <mergeCell ref="OKT3:OKX3"/>
    <mergeCell ref="OKY3:OLC3"/>
    <mergeCell ref="OLD3:OLH3"/>
    <mergeCell ref="OLI3:OLM3"/>
    <mergeCell ref="OJP3:OJT3"/>
    <mergeCell ref="OJU3:OJY3"/>
    <mergeCell ref="OJZ3:OKD3"/>
    <mergeCell ref="OKE3:OKI3"/>
    <mergeCell ref="OKJ3:OKN3"/>
    <mergeCell ref="OQI3:OQM3"/>
    <mergeCell ref="OQN3:OQR3"/>
    <mergeCell ref="OQS3:OQW3"/>
    <mergeCell ref="OQX3:ORB3"/>
    <mergeCell ref="ORC3:ORG3"/>
    <mergeCell ref="OPJ3:OPN3"/>
    <mergeCell ref="OPO3:OPS3"/>
    <mergeCell ref="OPT3:OPX3"/>
    <mergeCell ref="OPY3:OQC3"/>
    <mergeCell ref="OQD3:OQH3"/>
    <mergeCell ref="OOK3:OOO3"/>
    <mergeCell ref="OOP3:OOT3"/>
    <mergeCell ref="OOU3:OOY3"/>
    <mergeCell ref="OOZ3:OPD3"/>
    <mergeCell ref="OPE3:OPI3"/>
    <mergeCell ref="ONL3:ONP3"/>
    <mergeCell ref="ONQ3:ONU3"/>
    <mergeCell ref="ONV3:ONZ3"/>
    <mergeCell ref="OOA3:OOE3"/>
    <mergeCell ref="OOF3:OOJ3"/>
    <mergeCell ref="OUE3:OUI3"/>
    <mergeCell ref="OUJ3:OUN3"/>
    <mergeCell ref="OUO3:OUS3"/>
    <mergeCell ref="OUT3:OUX3"/>
    <mergeCell ref="OUY3:OVC3"/>
    <mergeCell ref="OTF3:OTJ3"/>
    <mergeCell ref="OTK3:OTO3"/>
    <mergeCell ref="OTP3:OTT3"/>
    <mergeCell ref="OTU3:OTY3"/>
    <mergeCell ref="OTZ3:OUD3"/>
    <mergeCell ref="OSG3:OSK3"/>
    <mergeCell ref="OSL3:OSP3"/>
    <mergeCell ref="OSQ3:OSU3"/>
    <mergeCell ref="OSV3:OSZ3"/>
    <mergeCell ref="OTA3:OTE3"/>
    <mergeCell ref="ORH3:ORL3"/>
    <mergeCell ref="ORM3:ORQ3"/>
    <mergeCell ref="ORR3:ORV3"/>
    <mergeCell ref="ORW3:OSA3"/>
    <mergeCell ref="OSB3:OSF3"/>
    <mergeCell ref="OYA3:OYE3"/>
    <mergeCell ref="OYF3:OYJ3"/>
    <mergeCell ref="OYK3:OYO3"/>
    <mergeCell ref="OYP3:OYT3"/>
    <mergeCell ref="OYU3:OYY3"/>
    <mergeCell ref="OXB3:OXF3"/>
    <mergeCell ref="OXG3:OXK3"/>
    <mergeCell ref="OXL3:OXP3"/>
    <mergeCell ref="OXQ3:OXU3"/>
    <mergeCell ref="OXV3:OXZ3"/>
    <mergeCell ref="OWC3:OWG3"/>
    <mergeCell ref="OWH3:OWL3"/>
    <mergeCell ref="OWM3:OWQ3"/>
    <mergeCell ref="OWR3:OWV3"/>
    <mergeCell ref="OWW3:OXA3"/>
    <mergeCell ref="OVD3:OVH3"/>
    <mergeCell ref="OVI3:OVM3"/>
    <mergeCell ref="OVN3:OVR3"/>
    <mergeCell ref="OVS3:OVW3"/>
    <mergeCell ref="OVX3:OWB3"/>
    <mergeCell ref="PBW3:PCA3"/>
    <mergeCell ref="PCB3:PCF3"/>
    <mergeCell ref="PCG3:PCK3"/>
    <mergeCell ref="PCL3:PCP3"/>
    <mergeCell ref="PCQ3:PCU3"/>
    <mergeCell ref="PAX3:PBB3"/>
    <mergeCell ref="PBC3:PBG3"/>
    <mergeCell ref="PBH3:PBL3"/>
    <mergeCell ref="PBM3:PBQ3"/>
    <mergeCell ref="PBR3:PBV3"/>
    <mergeCell ref="OZY3:PAC3"/>
    <mergeCell ref="PAD3:PAH3"/>
    <mergeCell ref="PAI3:PAM3"/>
    <mergeCell ref="PAN3:PAR3"/>
    <mergeCell ref="PAS3:PAW3"/>
    <mergeCell ref="OYZ3:OZD3"/>
    <mergeCell ref="OZE3:OZI3"/>
    <mergeCell ref="OZJ3:OZN3"/>
    <mergeCell ref="OZO3:OZS3"/>
    <mergeCell ref="OZT3:OZX3"/>
    <mergeCell ref="PFS3:PFW3"/>
    <mergeCell ref="PFX3:PGB3"/>
    <mergeCell ref="PGC3:PGG3"/>
    <mergeCell ref="PGH3:PGL3"/>
    <mergeCell ref="PGM3:PGQ3"/>
    <mergeCell ref="PET3:PEX3"/>
    <mergeCell ref="PEY3:PFC3"/>
    <mergeCell ref="PFD3:PFH3"/>
    <mergeCell ref="PFI3:PFM3"/>
    <mergeCell ref="PFN3:PFR3"/>
    <mergeCell ref="PDU3:PDY3"/>
    <mergeCell ref="PDZ3:PED3"/>
    <mergeCell ref="PEE3:PEI3"/>
    <mergeCell ref="PEJ3:PEN3"/>
    <mergeCell ref="PEO3:PES3"/>
    <mergeCell ref="PCV3:PCZ3"/>
    <mergeCell ref="PDA3:PDE3"/>
    <mergeCell ref="PDF3:PDJ3"/>
    <mergeCell ref="PDK3:PDO3"/>
    <mergeCell ref="PDP3:PDT3"/>
    <mergeCell ref="PJO3:PJS3"/>
    <mergeCell ref="PJT3:PJX3"/>
    <mergeCell ref="PJY3:PKC3"/>
    <mergeCell ref="PKD3:PKH3"/>
    <mergeCell ref="PKI3:PKM3"/>
    <mergeCell ref="PIP3:PIT3"/>
    <mergeCell ref="PIU3:PIY3"/>
    <mergeCell ref="PIZ3:PJD3"/>
    <mergeCell ref="PJE3:PJI3"/>
    <mergeCell ref="PJJ3:PJN3"/>
    <mergeCell ref="PHQ3:PHU3"/>
    <mergeCell ref="PHV3:PHZ3"/>
    <mergeCell ref="PIA3:PIE3"/>
    <mergeCell ref="PIF3:PIJ3"/>
    <mergeCell ref="PIK3:PIO3"/>
    <mergeCell ref="PGR3:PGV3"/>
    <mergeCell ref="PGW3:PHA3"/>
    <mergeCell ref="PHB3:PHF3"/>
    <mergeCell ref="PHG3:PHK3"/>
    <mergeCell ref="PHL3:PHP3"/>
    <mergeCell ref="PNK3:PNO3"/>
    <mergeCell ref="PNP3:PNT3"/>
    <mergeCell ref="PNU3:PNY3"/>
    <mergeCell ref="PNZ3:POD3"/>
    <mergeCell ref="POE3:POI3"/>
    <mergeCell ref="PML3:PMP3"/>
    <mergeCell ref="PMQ3:PMU3"/>
    <mergeCell ref="PMV3:PMZ3"/>
    <mergeCell ref="PNA3:PNE3"/>
    <mergeCell ref="PNF3:PNJ3"/>
    <mergeCell ref="PLM3:PLQ3"/>
    <mergeCell ref="PLR3:PLV3"/>
    <mergeCell ref="PLW3:PMA3"/>
    <mergeCell ref="PMB3:PMF3"/>
    <mergeCell ref="PMG3:PMK3"/>
    <mergeCell ref="PKN3:PKR3"/>
    <mergeCell ref="PKS3:PKW3"/>
    <mergeCell ref="PKX3:PLB3"/>
    <mergeCell ref="PLC3:PLG3"/>
    <mergeCell ref="PLH3:PLL3"/>
    <mergeCell ref="PRG3:PRK3"/>
    <mergeCell ref="PRL3:PRP3"/>
    <mergeCell ref="PRQ3:PRU3"/>
    <mergeCell ref="PRV3:PRZ3"/>
    <mergeCell ref="PSA3:PSE3"/>
    <mergeCell ref="PQH3:PQL3"/>
    <mergeCell ref="PQM3:PQQ3"/>
    <mergeCell ref="PQR3:PQV3"/>
    <mergeCell ref="PQW3:PRA3"/>
    <mergeCell ref="PRB3:PRF3"/>
    <mergeCell ref="PPI3:PPM3"/>
    <mergeCell ref="PPN3:PPR3"/>
    <mergeCell ref="PPS3:PPW3"/>
    <mergeCell ref="PPX3:PQB3"/>
    <mergeCell ref="PQC3:PQG3"/>
    <mergeCell ref="POJ3:PON3"/>
    <mergeCell ref="POO3:POS3"/>
    <mergeCell ref="POT3:POX3"/>
    <mergeCell ref="POY3:PPC3"/>
    <mergeCell ref="PPD3:PPH3"/>
    <mergeCell ref="PVC3:PVG3"/>
    <mergeCell ref="PVH3:PVL3"/>
    <mergeCell ref="PVM3:PVQ3"/>
    <mergeCell ref="PVR3:PVV3"/>
    <mergeCell ref="PVW3:PWA3"/>
    <mergeCell ref="PUD3:PUH3"/>
    <mergeCell ref="PUI3:PUM3"/>
    <mergeCell ref="PUN3:PUR3"/>
    <mergeCell ref="PUS3:PUW3"/>
    <mergeCell ref="PUX3:PVB3"/>
    <mergeCell ref="PTE3:PTI3"/>
    <mergeCell ref="PTJ3:PTN3"/>
    <mergeCell ref="PTO3:PTS3"/>
    <mergeCell ref="PTT3:PTX3"/>
    <mergeCell ref="PTY3:PUC3"/>
    <mergeCell ref="PSF3:PSJ3"/>
    <mergeCell ref="PSK3:PSO3"/>
    <mergeCell ref="PSP3:PST3"/>
    <mergeCell ref="PSU3:PSY3"/>
    <mergeCell ref="PSZ3:PTD3"/>
    <mergeCell ref="PYY3:PZC3"/>
    <mergeCell ref="PZD3:PZH3"/>
    <mergeCell ref="PZI3:PZM3"/>
    <mergeCell ref="PZN3:PZR3"/>
    <mergeCell ref="PZS3:PZW3"/>
    <mergeCell ref="PXZ3:PYD3"/>
    <mergeCell ref="PYE3:PYI3"/>
    <mergeCell ref="PYJ3:PYN3"/>
    <mergeCell ref="PYO3:PYS3"/>
    <mergeCell ref="PYT3:PYX3"/>
    <mergeCell ref="PXA3:PXE3"/>
    <mergeCell ref="PXF3:PXJ3"/>
    <mergeCell ref="PXK3:PXO3"/>
    <mergeCell ref="PXP3:PXT3"/>
    <mergeCell ref="PXU3:PXY3"/>
    <mergeCell ref="PWB3:PWF3"/>
    <mergeCell ref="PWG3:PWK3"/>
    <mergeCell ref="PWL3:PWP3"/>
    <mergeCell ref="PWQ3:PWU3"/>
    <mergeCell ref="PWV3:PWZ3"/>
    <mergeCell ref="QCU3:QCY3"/>
    <mergeCell ref="QCZ3:QDD3"/>
    <mergeCell ref="QDE3:QDI3"/>
    <mergeCell ref="QDJ3:QDN3"/>
    <mergeCell ref="QDO3:QDS3"/>
    <mergeCell ref="QBV3:QBZ3"/>
    <mergeCell ref="QCA3:QCE3"/>
    <mergeCell ref="QCF3:QCJ3"/>
    <mergeCell ref="QCK3:QCO3"/>
    <mergeCell ref="QCP3:QCT3"/>
    <mergeCell ref="QAW3:QBA3"/>
    <mergeCell ref="QBB3:QBF3"/>
    <mergeCell ref="QBG3:QBK3"/>
    <mergeCell ref="QBL3:QBP3"/>
    <mergeCell ref="QBQ3:QBU3"/>
    <mergeCell ref="PZX3:QAB3"/>
    <mergeCell ref="QAC3:QAG3"/>
    <mergeCell ref="QAH3:QAL3"/>
    <mergeCell ref="QAM3:QAQ3"/>
    <mergeCell ref="QAR3:QAV3"/>
    <mergeCell ref="QGQ3:QGU3"/>
    <mergeCell ref="QGV3:QGZ3"/>
    <mergeCell ref="QHA3:QHE3"/>
    <mergeCell ref="QHF3:QHJ3"/>
    <mergeCell ref="QHK3:QHO3"/>
    <mergeCell ref="QFR3:QFV3"/>
    <mergeCell ref="QFW3:QGA3"/>
    <mergeCell ref="QGB3:QGF3"/>
    <mergeCell ref="QGG3:QGK3"/>
    <mergeCell ref="QGL3:QGP3"/>
    <mergeCell ref="QES3:QEW3"/>
    <mergeCell ref="QEX3:QFB3"/>
    <mergeCell ref="QFC3:QFG3"/>
    <mergeCell ref="QFH3:QFL3"/>
    <mergeCell ref="QFM3:QFQ3"/>
    <mergeCell ref="QDT3:QDX3"/>
    <mergeCell ref="QDY3:QEC3"/>
    <mergeCell ref="QED3:QEH3"/>
    <mergeCell ref="QEI3:QEM3"/>
    <mergeCell ref="QEN3:QER3"/>
    <mergeCell ref="QKM3:QKQ3"/>
    <mergeCell ref="QKR3:QKV3"/>
    <mergeCell ref="QKW3:QLA3"/>
    <mergeCell ref="QLB3:QLF3"/>
    <mergeCell ref="QLG3:QLK3"/>
    <mergeCell ref="QJN3:QJR3"/>
    <mergeCell ref="QJS3:QJW3"/>
    <mergeCell ref="QJX3:QKB3"/>
    <mergeCell ref="QKC3:QKG3"/>
    <mergeCell ref="QKH3:QKL3"/>
    <mergeCell ref="QIO3:QIS3"/>
    <mergeCell ref="QIT3:QIX3"/>
    <mergeCell ref="QIY3:QJC3"/>
    <mergeCell ref="QJD3:QJH3"/>
    <mergeCell ref="QJI3:QJM3"/>
    <mergeCell ref="QHP3:QHT3"/>
    <mergeCell ref="QHU3:QHY3"/>
    <mergeCell ref="QHZ3:QID3"/>
    <mergeCell ref="QIE3:QII3"/>
    <mergeCell ref="QIJ3:QIN3"/>
    <mergeCell ref="QOI3:QOM3"/>
    <mergeCell ref="QON3:QOR3"/>
    <mergeCell ref="QOS3:QOW3"/>
    <mergeCell ref="QOX3:QPB3"/>
    <mergeCell ref="QPC3:QPG3"/>
    <mergeCell ref="QNJ3:QNN3"/>
    <mergeCell ref="QNO3:QNS3"/>
    <mergeCell ref="QNT3:QNX3"/>
    <mergeCell ref="QNY3:QOC3"/>
    <mergeCell ref="QOD3:QOH3"/>
    <mergeCell ref="QMK3:QMO3"/>
    <mergeCell ref="QMP3:QMT3"/>
    <mergeCell ref="QMU3:QMY3"/>
    <mergeCell ref="QMZ3:QND3"/>
    <mergeCell ref="QNE3:QNI3"/>
    <mergeCell ref="QLL3:QLP3"/>
    <mergeCell ref="QLQ3:QLU3"/>
    <mergeCell ref="QLV3:QLZ3"/>
    <mergeCell ref="QMA3:QME3"/>
    <mergeCell ref="QMF3:QMJ3"/>
    <mergeCell ref="QSE3:QSI3"/>
    <mergeCell ref="QSJ3:QSN3"/>
    <mergeCell ref="QSO3:QSS3"/>
    <mergeCell ref="QST3:QSX3"/>
    <mergeCell ref="QSY3:QTC3"/>
    <mergeCell ref="QRF3:QRJ3"/>
    <mergeCell ref="QRK3:QRO3"/>
    <mergeCell ref="QRP3:QRT3"/>
    <mergeCell ref="QRU3:QRY3"/>
    <mergeCell ref="QRZ3:QSD3"/>
    <mergeCell ref="QQG3:QQK3"/>
    <mergeCell ref="QQL3:QQP3"/>
    <mergeCell ref="QQQ3:QQU3"/>
    <mergeCell ref="QQV3:QQZ3"/>
    <mergeCell ref="QRA3:QRE3"/>
    <mergeCell ref="QPH3:QPL3"/>
    <mergeCell ref="QPM3:QPQ3"/>
    <mergeCell ref="QPR3:QPV3"/>
    <mergeCell ref="QPW3:QQA3"/>
    <mergeCell ref="QQB3:QQF3"/>
    <mergeCell ref="QWA3:QWE3"/>
    <mergeCell ref="QWF3:QWJ3"/>
    <mergeCell ref="QWK3:QWO3"/>
    <mergeCell ref="QWP3:QWT3"/>
    <mergeCell ref="QWU3:QWY3"/>
    <mergeCell ref="QVB3:QVF3"/>
    <mergeCell ref="QVG3:QVK3"/>
    <mergeCell ref="QVL3:QVP3"/>
    <mergeCell ref="QVQ3:QVU3"/>
    <mergeCell ref="QVV3:QVZ3"/>
    <mergeCell ref="QUC3:QUG3"/>
    <mergeCell ref="QUH3:QUL3"/>
    <mergeCell ref="QUM3:QUQ3"/>
    <mergeCell ref="QUR3:QUV3"/>
    <mergeCell ref="QUW3:QVA3"/>
    <mergeCell ref="QTD3:QTH3"/>
    <mergeCell ref="QTI3:QTM3"/>
    <mergeCell ref="QTN3:QTR3"/>
    <mergeCell ref="QTS3:QTW3"/>
    <mergeCell ref="QTX3:QUB3"/>
    <mergeCell ref="QZW3:RAA3"/>
    <mergeCell ref="RAB3:RAF3"/>
    <mergeCell ref="RAG3:RAK3"/>
    <mergeCell ref="RAL3:RAP3"/>
    <mergeCell ref="RAQ3:RAU3"/>
    <mergeCell ref="QYX3:QZB3"/>
    <mergeCell ref="QZC3:QZG3"/>
    <mergeCell ref="QZH3:QZL3"/>
    <mergeCell ref="QZM3:QZQ3"/>
    <mergeCell ref="QZR3:QZV3"/>
    <mergeCell ref="QXY3:QYC3"/>
    <mergeCell ref="QYD3:QYH3"/>
    <mergeCell ref="QYI3:QYM3"/>
    <mergeCell ref="QYN3:QYR3"/>
    <mergeCell ref="QYS3:QYW3"/>
    <mergeCell ref="QWZ3:QXD3"/>
    <mergeCell ref="QXE3:QXI3"/>
    <mergeCell ref="QXJ3:QXN3"/>
    <mergeCell ref="QXO3:QXS3"/>
    <mergeCell ref="QXT3:QXX3"/>
    <mergeCell ref="RDS3:RDW3"/>
    <mergeCell ref="RDX3:REB3"/>
    <mergeCell ref="REC3:REG3"/>
    <mergeCell ref="REH3:REL3"/>
    <mergeCell ref="REM3:REQ3"/>
    <mergeCell ref="RCT3:RCX3"/>
    <mergeCell ref="RCY3:RDC3"/>
    <mergeCell ref="RDD3:RDH3"/>
    <mergeCell ref="RDI3:RDM3"/>
    <mergeCell ref="RDN3:RDR3"/>
    <mergeCell ref="RBU3:RBY3"/>
    <mergeCell ref="RBZ3:RCD3"/>
    <mergeCell ref="RCE3:RCI3"/>
    <mergeCell ref="RCJ3:RCN3"/>
    <mergeCell ref="RCO3:RCS3"/>
    <mergeCell ref="RAV3:RAZ3"/>
    <mergeCell ref="RBA3:RBE3"/>
    <mergeCell ref="RBF3:RBJ3"/>
    <mergeCell ref="RBK3:RBO3"/>
    <mergeCell ref="RBP3:RBT3"/>
    <mergeCell ref="RHO3:RHS3"/>
    <mergeCell ref="RHT3:RHX3"/>
    <mergeCell ref="RHY3:RIC3"/>
    <mergeCell ref="RID3:RIH3"/>
    <mergeCell ref="RII3:RIM3"/>
    <mergeCell ref="RGP3:RGT3"/>
    <mergeCell ref="RGU3:RGY3"/>
    <mergeCell ref="RGZ3:RHD3"/>
    <mergeCell ref="RHE3:RHI3"/>
    <mergeCell ref="RHJ3:RHN3"/>
    <mergeCell ref="RFQ3:RFU3"/>
    <mergeCell ref="RFV3:RFZ3"/>
    <mergeCell ref="RGA3:RGE3"/>
    <mergeCell ref="RGF3:RGJ3"/>
    <mergeCell ref="RGK3:RGO3"/>
    <mergeCell ref="RER3:REV3"/>
    <mergeCell ref="REW3:RFA3"/>
    <mergeCell ref="RFB3:RFF3"/>
    <mergeCell ref="RFG3:RFK3"/>
    <mergeCell ref="RFL3:RFP3"/>
    <mergeCell ref="RLK3:RLO3"/>
    <mergeCell ref="RLP3:RLT3"/>
    <mergeCell ref="RLU3:RLY3"/>
    <mergeCell ref="RLZ3:RMD3"/>
    <mergeCell ref="RME3:RMI3"/>
    <mergeCell ref="RKL3:RKP3"/>
    <mergeCell ref="RKQ3:RKU3"/>
    <mergeCell ref="RKV3:RKZ3"/>
    <mergeCell ref="RLA3:RLE3"/>
    <mergeCell ref="RLF3:RLJ3"/>
    <mergeCell ref="RJM3:RJQ3"/>
    <mergeCell ref="RJR3:RJV3"/>
    <mergeCell ref="RJW3:RKA3"/>
    <mergeCell ref="RKB3:RKF3"/>
    <mergeCell ref="RKG3:RKK3"/>
    <mergeCell ref="RIN3:RIR3"/>
    <mergeCell ref="RIS3:RIW3"/>
    <mergeCell ref="RIX3:RJB3"/>
    <mergeCell ref="RJC3:RJG3"/>
    <mergeCell ref="RJH3:RJL3"/>
    <mergeCell ref="RPG3:RPK3"/>
    <mergeCell ref="RPL3:RPP3"/>
    <mergeCell ref="RPQ3:RPU3"/>
    <mergeCell ref="RPV3:RPZ3"/>
    <mergeCell ref="RQA3:RQE3"/>
    <mergeCell ref="ROH3:ROL3"/>
    <mergeCell ref="ROM3:ROQ3"/>
    <mergeCell ref="ROR3:ROV3"/>
    <mergeCell ref="ROW3:RPA3"/>
    <mergeCell ref="RPB3:RPF3"/>
    <mergeCell ref="RNI3:RNM3"/>
    <mergeCell ref="RNN3:RNR3"/>
    <mergeCell ref="RNS3:RNW3"/>
    <mergeCell ref="RNX3:ROB3"/>
    <mergeCell ref="ROC3:ROG3"/>
    <mergeCell ref="RMJ3:RMN3"/>
    <mergeCell ref="RMO3:RMS3"/>
    <mergeCell ref="RMT3:RMX3"/>
    <mergeCell ref="RMY3:RNC3"/>
    <mergeCell ref="RND3:RNH3"/>
    <mergeCell ref="RTC3:RTG3"/>
    <mergeCell ref="RTH3:RTL3"/>
    <mergeCell ref="RTM3:RTQ3"/>
    <mergeCell ref="RTR3:RTV3"/>
    <mergeCell ref="RTW3:RUA3"/>
    <mergeCell ref="RSD3:RSH3"/>
    <mergeCell ref="RSI3:RSM3"/>
    <mergeCell ref="RSN3:RSR3"/>
    <mergeCell ref="RSS3:RSW3"/>
    <mergeCell ref="RSX3:RTB3"/>
    <mergeCell ref="RRE3:RRI3"/>
    <mergeCell ref="RRJ3:RRN3"/>
    <mergeCell ref="RRO3:RRS3"/>
    <mergeCell ref="RRT3:RRX3"/>
    <mergeCell ref="RRY3:RSC3"/>
    <mergeCell ref="RQF3:RQJ3"/>
    <mergeCell ref="RQK3:RQO3"/>
    <mergeCell ref="RQP3:RQT3"/>
    <mergeCell ref="RQU3:RQY3"/>
    <mergeCell ref="RQZ3:RRD3"/>
    <mergeCell ref="RWY3:RXC3"/>
    <mergeCell ref="RXD3:RXH3"/>
    <mergeCell ref="RXI3:RXM3"/>
    <mergeCell ref="RXN3:RXR3"/>
    <mergeCell ref="RXS3:RXW3"/>
    <mergeCell ref="RVZ3:RWD3"/>
    <mergeCell ref="RWE3:RWI3"/>
    <mergeCell ref="RWJ3:RWN3"/>
    <mergeCell ref="RWO3:RWS3"/>
    <mergeCell ref="RWT3:RWX3"/>
    <mergeCell ref="RVA3:RVE3"/>
    <mergeCell ref="RVF3:RVJ3"/>
    <mergeCell ref="RVK3:RVO3"/>
    <mergeCell ref="RVP3:RVT3"/>
    <mergeCell ref="RVU3:RVY3"/>
    <mergeCell ref="RUB3:RUF3"/>
    <mergeCell ref="RUG3:RUK3"/>
    <mergeCell ref="RUL3:RUP3"/>
    <mergeCell ref="RUQ3:RUU3"/>
    <mergeCell ref="RUV3:RUZ3"/>
    <mergeCell ref="SAU3:SAY3"/>
    <mergeCell ref="SAZ3:SBD3"/>
    <mergeCell ref="SBE3:SBI3"/>
    <mergeCell ref="SBJ3:SBN3"/>
    <mergeCell ref="SBO3:SBS3"/>
    <mergeCell ref="RZV3:RZZ3"/>
    <mergeCell ref="SAA3:SAE3"/>
    <mergeCell ref="SAF3:SAJ3"/>
    <mergeCell ref="SAK3:SAO3"/>
    <mergeCell ref="SAP3:SAT3"/>
    <mergeCell ref="RYW3:RZA3"/>
    <mergeCell ref="RZB3:RZF3"/>
    <mergeCell ref="RZG3:RZK3"/>
    <mergeCell ref="RZL3:RZP3"/>
    <mergeCell ref="RZQ3:RZU3"/>
    <mergeCell ref="RXX3:RYB3"/>
    <mergeCell ref="RYC3:RYG3"/>
    <mergeCell ref="RYH3:RYL3"/>
    <mergeCell ref="RYM3:RYQ3"/>
    <mergeCell ref="RYR3:RYV3"/>
    <mergeCell ref="SEQ3:SEU3"/>
    <mergeCell ref="SEV3:SEZ3"/>
    <mergeCell ref="SFA3:SFE3"/>
    <mergeCell ref="SFF3:SFJ3"/>
    <mergeCell ref="SFK3:SFO3"/>
    <mergeCell ref="SDR3:SDV3"/>
    <mergeCell ref="SDW3:SEA3"/>
    <mergeCell ref="SEB3:SEF3"/>
    <mergeCell ref="SEG3:SEK3"/>
    <mergeCell ref="SEL3:SEP3"/>
    <mergeCell ref="SCS3:SCW3"/>
    <mergeCell ref="SCX3:SDB3"/>
    <mergeCell ref="SDC3:SDG3"/>
    <mergeCell ref="SDH3:SDL3"/>
    <mergeCell ref="SDM3:SDQ3"/>
    <mergeCell ref="SBT3:SBX3"/>
    <mergeCell ref="SBY3:SCC3"/>
    <mergeCell ref="SCD3:SCH3"/>
    <mergeCell ref="SCI3:SCM3"/>
    <mergeCell ref="SCN3:SCR3"/>
    <mergeCell ref="SIM3:SIQ3"/>
    <mergeCell ref="SIR3:SIV3"/>
    <mergeCell ref="SIW3:SJA3"/>
    <mergeCell ref="SJB3:SJF3"/>
    <mergeCell ref="SJG3:SJK3"/>
    <mergeCell ref="SHN3:SHR3"/>
    <mergeCell ref="SHS3:SHW3"/>
    <mergeCell ref="SHX3:SIB3"/>
    <mergeCell ref="SIC3:SIG3"/>
    <mergeCell ref="SIH3:SIL3"/>
    <mergeCell ref="SGO3:SGS3"/>
    <mergeCell ref="SGT3:SGX3"/>
    <mergeCell ref="SGY3:SHC3"/>
    <mergeCell ref="SHD3:SHH3"/>
    <mergeCell ref="SHI3:SHM3"/>
    <mergeCell ref="SFP3:SFT3"/>
    <mergeCell ref="SFU3:SFY3"/>
    <mergeCell ref="SFZ3:SGD3"/>
    <mergeCell ref="SGE3:SGI3"/>
    <mergeCell ref="SGJ3:SGN3"/>
    <mergeCell ref="SMI3:SMM3"/>
    <mergeCell ref="SMN3:SMR3"/>
    <mergeCell ref="SMS3:SMW3"/>
    <mergeCell ref="SMX3:SNB3"/>
    <mergeCell ref="SNC3:SNG3"/>
    <mergeCell ref="SLJ3:SLN3"/>
    <mergeCell ref="SLO3:SLS3"/>
    <mergeCell ref="SLT3:SLX3"/>
    <mergeCell ref="SLY3:SMC3"/>
    <mergeCell ref="SMD3:SMH3"/>
    <mergeCell ref="SKK3:SKO3"/>
    <mergeCell ref="SKP3:SKT3"/>
    <mergeCell ref="SKU3:SKY3"/>
    <mergeCell ref="SKZ3:SLD3"/>
    <mergeCell ref="SLE3:SLI3"/>
    <mergeCell ref="SJL3:SJP3"/>
    <mergeCell ref="SJQ3:SJU3"/>
    <mergeCell ref="SJV3:SJZ3"/>
    <mergeCell ref="SKA3:SKE3"/>
    <mergeCell ref="SKF3:SKJ3"/>
    <mergeCell ref="SQE3:SQI3"/>
    <mergeCell ref="SQJ3:SQN3"/>
    <mergeCell ref="SQO3:SQS3"/>
    <mergeCell ref="SQT3:SQX3"/>
    <mergeCell ref="SQY3:SRC3"/>
    <mergeCell ref="SPF3:SPJ3"/>
    <mergeCell ref="SPK3:SPO3"/>
    <mergeCell ref="SPP3:SPT3"/>
    <mergeCell ref="SPU3:SPY3"/>
    <mergeCell ref="SPZ3:SQD3"/>
    <mergeCell ref="SOG3:SOK3"/>
    <mergeCell ref="SOL3:SOP3"/>
    <mergeCell ref="SOQ3:SOU3"/>
    <mergeCell ref="SOV3:SOZ3"/>
    <mergeCell ref="SPA3:SPE3"/>
    <mergeCell ref="SNH3:SNL3"/>
    <mergeCell ref="SNM3:SNQ3"/>
    <mergeCell ref="SNR3:SNV3"/>
    <mergeCell ref="SNW3:SOA3"/>
    <mergeCell ref="SOB3:SOF3"/>
    <mergeCell ref="SUA3:SUE3"/>
    <mergeCell ref="SUF3:SUJ3"/>
    <mergeCell ref="SUK3:SUO3"/>
    <mergeCell ref="SUP3:SUT3"/>
    <mergeCell ref="SUU3:SUY3"/>
    <mergeCell ref="STB3:STF3"/>
    <mergeCell ref="STG3:STK3"/>
    <mergeCell ref="STL3:STP3"/>
    <mergeCell ref="STQ3:STU3"/>
    <mergeCell ref="STV3:STZ3"/>
    <mergeCell ref="SSC3:SSG3"/>
    <mergeCell ref="SSH3:SSL3"/>
    <mergeCell ref="SSM3:SSQ3"/>
    <mergeCell ref="SSR3:SSV3"/>
    <mergeCell ref="SSW3:STA3"/>
    <mergeCell ref="SRD3:SRH3"/>
    <mergeCell ref="SRI3:SRM3"/>
    <mergeCell ref="SRN3:SRR3"/>
    <mergeCell ref="SRS3:SRW3"/>
    <mergeCell ref="SRX3:SSB3"/>
    <mergeCell ref="SXW3:SYA3"/>
    <mergeCell ref="SYB3:SYF3"/>
    <mergeCell ref="SYG3:SYK3"/>
    <mergeCell ref="SYL3:SYP3"/>
    <mergeCell ref="SYQ3:SYU3"/>
    <mergeCell ref="SWX3:SXB3"/>
    <mergeCell ref="SXC3:SXG3"/>
    <mergeCell ref="SXH3:SXL3"/>
    <mergeCell ref="SXM3:SXQ3"/>
    <mergeCell ref="SXR3:SXV3"/>
    <mergeCell ref="SVY3:SWC3"/>
    <mergeCell ref="SWD3:SWH3"/>
    <mergeCell ref="SWI3:SWM3"/>
    <mergeCell ref="SWN3:SWR3"/>
    <mergeCell ref="SWS3:SWW3"/>
    <mergeCell ref="SUZ3:SVD3"/>
    <mergeCell ref="SVE3:SVI3"/>
    <mergeCell ref="SVJ3:SVN3"/>
    <mergeCell ref="SVO3:SVS3"/>
    <mergeCell ref="SVT3:SVX3"/>
    <mergeCell ref="TBS3:TBW3"/>
    <mergeCell ref="TBX3:TCB3"/>
    <mergeCell ref="TCC3:TCG3"/>
    <mergeCell ref="TCH3:TCL3"/>
    <mergeCell ref="TCM3:TCQ3"/>
    <mergeCell ref="TAT3:TAX3"/>
    <mergeCell ref="TAY3:TBC3"/>
    <mergeCell ref="TBD3:TBH3"/>
    <mergeCell ref="TBI3:TBM3"/>
    <mergeCell ref="TBN3:TBR3"/>
    <mergeCell ref="SZU3:SZY3"/>
    <mergeCell ref="SZZ3:TAD3"/>
    <mergeCell ref="TAE3:TAI3"/>
    <mergeCell ref="TAJ3:TAN3"/>
    <mergeCell ref="TAO3:TAS3"/>
    <mergeCell ref="SYV3:SYZ3"/>
    <mergeCell ref="SZA3:SZE3"/>
    <mergeCell ref="SZF3:SZJ3"/>
    <mergeCell ref="SZK3:SZO3"/>
    <mergeCell ref="SZP3:SZT3"/>
    <mergeCell ref="TFO3:TFS3"/>
    <mergeCell ref="TFT3:TFX3"/>
    <mergeCell ref="TFY3:TGC3"/>
    <mergeCell ref="TGD3:TGH3"/>
    <mergeCell ref="TGI3:TGM3"/>
    <mergeCell ref="TEP3:TET3"/>
    <mergeCell ref="TEU3:TEY3"/>
    <mergeCell ref="TEZ3:TFD3"/>
    <mergeCell ref="TFE3:TFI3"/>
    <mergeCell ref="TFJ3:TFN3"/>
    <mergeCell ref="TDQ3:TDU3"/>
    <mergeCell ref="TDV3:TDZ3"/>
    <mergeCell ref="TEA3:TEE3"/>
    <mergeCell ref="TEF3:TEJ3"/>
    <mergeCell ref="TEK3:TEO3"/>
    <mergeCell ref="TCR3:TCV3"/>
    <mergeCell ref="TCW3:TDA3"/>
    <mergeCell ref="TDB3:TDF3"/>
    <mergeCell ref="TDG3:TDK3"/>
    <mergeCell ref="TDL3:TDP3"/>
    <mergeCell ref="TJK3:TJO3"/>
    <mergeCell ref="TJP3:TJT3"/>
    <mergeCell ref="TJU3:TJY3"/>
    <mergeCell ref="TJZ3:TKD3"/>
    <mergeCell ref="TKE3:TKI3"/>
    <mergeCell ref="TIL3:TIP3"/>
    <mergeCell ref="TIQ3:TIU3"/>
    <mergeCell ref="TIV3:TIZ3"/>
    <mergeCell ref="TJA3:TJE3"/>
    <mergeCell ref="TJF3:TJJ3"/>
    <mergeCell ref="THM3:THQ3"/>
    <mergeCell ref="THR3:THV3"/>
    <mergeCell ref="THW3:TIA3"/>
    <mergeCell ref="TIB3:TIF3"/>
    <mergeCell ref="TIG3:TIK3"/>
    <mergeCell ref="TGN3:TGR3"/>
    <mergeCell ref="TGS3:TGW3"/>
    <mergeCell ref="TGX3:THB3"/>
    <mergeCell ref="THC3:THG3"/>
    <mergeCell ref="THH3:THL3"/>
    <mergeCell ref="TNG3:TNK3"/>
    <mergeCell ref="TNL3:TNP3"/>
    <mergeCell ref="TNQ3:TNU3"/>
    <mergeCell ref="TNV3:TNZ3"/>
    <mergeCell ref="TOA3:TOE3"/>
    <mergeCell ref="TMH3:TML3"/>
    <mergeCell ref="TMM3:TMQ3"/>
    <mergeCell ref="TMR3:TMV3"/>
    <mergeCell ref="TMW3:TNA3"/>
    <mergeCell ref="TNB3:TNF3"/>
    <mergeCell ref="TLI3:TLM3"/>
    <mergeCell ref="TLN3:TLR3"/>
    <mergeCell ref="TLS3:TLW3"/>
    <mergeCell ref="TLX3:TMB3"/>
    <mergeCell ref="TMC3:TMG3"/>
    <mergeCell ref="TKJ3:TKN3"/>
    <mergeCell ref="TKO3:TKS3"/>
    <mergeCell ref="TKT3:TKX3"/>
    <mergeCell ref="TKY3:TLC3"/>
    <mergeCell ref="TLD3:TLH3"/>
    <mergeCell ref="TRC3:TRG3"/>
    <mergeCell ref="TRH3:TRL3"/>
    <mergeCell ref="TRM3:TRQ3"/>
    <mergeCell ref="TRR3:TRV3"/>
    <mergeCell ref="TRW3:TSA3"/>
    <mergeCell ref="TQD3:TQH3"/>
    <mergeCell ref="TQI3:TQM3"/>
    <mergeCell ref="TQN3:TQR3"/>
    <mergeCell ref="TQS3:TQW3"/>
    <mergeCell ref="TQX3:TRB3"/>
    <mergeCell ref="TPE3:TPI3"/>
    <mergeCell ref="TPJ3:TPN3"/>
    <mergeCell ref="TPO3:TPS3"/>
    <mergeCell ref="TPT3:TPX3"/>
    <mergeCell ref="TPY3:TQC3"/>
    <mergeCell ref="TOF3:TOJ3"/>
    <mergeCell ref="TOK3:TOO3"/>
    <mergeCell ref="TOP3:TOT3"/>
    <mergeCell ref="TOU3:TOY3"/>
    <mergeCell ref="TOZ3:TPD3"/>
    <mergeCell ref="TUY3:TVC3"/>
    <mergeCell ref="TVD3:TVH3"/>
    <mergeCell ref="TVI3:TVM3"/>
    <mergeCell ref="TVN3:TVR3"/>
    <mergeCell ref="TVS3:TVW3"/>
    <mergeCell ref="TTZ3:TUD3"/>
    <mergeCell ref="TUE3:TUI3"/>
    <mergeCell ref="TUJ3:TUN3"/>
    <mergeCell ref="TUO3:TUS3"/>
    <mergeCell ref="TUT3:TUX3"/>
    <mergeCell ref="TTA3:TTE3"/>
    <mergeCell ref="TTF3:TTJ3"/>
    <mergeCell ref="TTK3:TTO3"/>
    <mergeCell ref="TTP3:TTT3"/>
    <mergeCell ref="TTU3:TTY3"/>
    <mergeCell ref="TSB3:TSF3"/>
    <mergeCell ref="TSG3:TSK3"/>
    <mergeCell ref="TSL3:TSP3"/>
    <mergeCell ref="TSQ3:TSU3"/>
    <mergeCell ref="TSV3:TSZ3"/>
    <mergeCell ref="TYU3:TYY3"/>
    <mergeCell ref="TYZ3:TZD3"/>
    <mergeCell ref="TZE3:TZI3"/>
    <mergeCell ref="TZJ3:TZN3"/>
    <mergeCell ref="TZO3:TZS3"/>
    <mergeCell ref="TXV3:TXZ3"/>
    <mergeCell ref="TYA3:TYE3"/>
    <mergeCell ref="TYF3:TYJ3"/>
    <mergeCell ref="TYK3:TYO3"/>
    <mergeCell ref="TYP3:TYT3"/>
    <mergeCell ref="TWW3:TXA3"/>
    <mergeCell ref="TXB3:TXF3"/>
    <mergeCell ref="TXG3:TXK3"/>
    <mergeCell ref="TXL3:TXP3"/>
    <mergeCell ref="TXQ3:TXU3"/>
    <mergeCell ref="TVX3:TWB3"/>
    <mergeCell ref="TWC3:TWG3"/>
    <mergeCell ref="TWH3:TWL3"/>
    <mergeCell ref="TWM3:TWQ3"/>
    <mergeCell ref="TWR3:TWV3"/>
    <mergeCell ref="UCQ3:UCU3"/>
    <mergeCell ref="UCV3:UCZ3"/>
    <mergeCell ref="UDA3:UDE3"/>
    <mergeCell ref="UDF3:UDJ3"/>
    <mergeCell ref="UDK3:UDO3"/>
    <mergeCell ref="UBR3:UBV3"/>
    <mergeCell ref="UBW3:UCA3"/>
    <mergeCell ref="UCB3:UCF3"/>
    <mergeCell ref="UCG3:UCK3"/>
    <mergeCell ref="UCL3:UCP3"/>
    <mergeCell ref="UAS3:UAW3"/>
    <mergeCell ref="UAX3:UBB3"/>
    <mergeCell ref="UBC3:UBG3"/>
    <mergeCell ref="UBH3:UBL3"/>
    <mergeCell ref="UBM3:UBQ3"/>
    <mergeCell ref="TZT3:TZX3"/>
    <mergeCell ref="TZY3:UAC3"/>
    <mergeCell ref="UAD3:UAH3"/>
    <mergeCell ref="UAI3:UAM3"/>
    <mergeCell ref="UAN3:UAR3"/>
    <mergeCell ref="UGM3:UGQ3"/>
    <mergeCell ref="UGR3:UGV3"/>
    <mergeCell ref="UGW3:UHA3"/>
    <mergeCell ref="UHB3:UHF3"/>
    <mergeCell ref="UHG3:UHK3"/>
    <mergeCell ref="UFN3:UFR3"/>
    <mergeCell ref="UFS3:UFW3"/>
    <mergeCell ref="UFX3:UGB3"/>
    <mergeCell ref="UGC3:UGG3"/>
    <mergeCell ref="UGH3:UGL3"/>
    <mergeCell ref="UEO3:UES3"/>
    <mergeCell ref="UET3:UEX3"/>
    <mergeCell ref="UEY3:UFC3"/>
    <mergeCell ref="UFD3:UFH3"/>
    <mergeCell ref="UFI3:UFM3"/>
    <mergeCell ref="UDP3:UDT3"/>
    <mergeCell ref="UDU3:UDY3"/>
    <mergeCell ref="UDZ3:UED3"/>
    <mergeCell ref="UEE3:UEI3"/>
    <mergeCell ref="UEJ3:UEN3"/>
    <mergeCell ref="UKI3:UKM3"/>
    <mergeCell ref="UKN3:UKR3"/>
    <mergeCell ref="UKS3:UKW3"/>
    <mergeCell ref="UKX3:ULB3"/>
    <mergeCell ref="ULC3:ULG3"/>
    <mergeCell ref="UJJ3:UJN3"/>
    <mergeCell ref="UJO3:UJS3"/>
    <mergeCell ref="UJT3:UJX3"/>
    <mergeCell ref="UJY3:UKC3"/>
    <mergeCell ref="UKD3:UKH3"/>
    <mergeCell ref="UIK3:UIO3"/>
    <mergeCell ref="UIP3:UIT3"/>
    <mergeCell ref="UIU3:UIY3"/>
    <mergeCell ref="UIZ3:UJD3"/>
    <mergeCell ref="UJE3:UJI3"/>
    <mergeCell ref="UHL3:UHP3"/>
    <mergeCell ref="UHQ3:UHU3"/>
    <mergeCell ref="UHV3:UHZ3"/>
    <mergeCell ref="UIA3:UIE3"/>
    <mergeCell ref="UIF3:UIJ3"/>
    <mergeCell ref="UOE3:UOI3"/>
    <mergeCell ref="UOJ3:UON3"/>
    <mergeCell ref="UOO3:UOS3"/>
    <mergeCell ref="UOT3:UOX3"/>
    <mergeCell ref="UOY3:UPC3"/>
    <mergeCell ref="UNF3:UNJ3"/>
    <mergeCell ref="UNK3:UNO3"/>
    <mergeCell ref="UNP3:UNT3"/>
    <mergeCell ref="UNU3:UNY3"/>
    <mergeCell ref="UNZ3:UOD3"/>
    <mergeCell ref="UMG3:UMK3"/>
    <mergeCell ref="UML3:UMP3"/>
    <mergeCell ref="UMQ3:UMU3"/>
    <mergeCell ref="UMV3:UMZ3"/>
    <mergeCell ref="UNA3:UNE3"/>
    <mergeCell ref="ULH3:ULL3"/>
    <mergeCell ref="ULM3:ULQ3"/>
    <mergeCell ref="ULR3:ULV3"/>
    <mergeCell ref="ULW3:UMA3"/>
    <mergeCell ref="UMB3:UMF3"/>
    <mergeCell ref="USA3:USE3"/>
    <mergeCell ref="USF3:USJ3"/>
    <mergeCell ref="USK3:USO3"/>
    <mergeCell ref="USP3:UST3"/>
    <mergeCell ref="USU3:USY3"/>
    <mergeCell ref="URB3:URF3"/>
    <mergeCell ref="URG3:URK3"/>
    <mergeCell ref="URL3:URP3"/>
    <mergeCell ref="URQ3:URU3"/>
    <mergeCell ref="URV3:URZ3"/>
    <mergeCell ref="UQC3:UQG3"/>
    <mergeCell ref="UQH3:UQL3"/>
    <mergeCell ref="UQM3:UQQ3"/>
    <mergeCell ref="UQR3:UQV3"/>
    <mergeCell ref="UQW3:URA3"/>
    <mergeCell ref="UPD3:UPH3"/>
    <mergeCell ref="UPI3:UPM3"/>
    <mergeCell ref="UPN3:UPR3"/>
    <mergeCell ref="UPS3:UPW3"/>
    <mergeCell ref="UPX3:UQB3"/>
    <mergeCell ref="UVW3:UWA3"/>
    <mergeCell ref="UWB3:UWF3"/>
    <mergeCell ref="UWG3:UWK3"/>
    <mergeCell ref="UWL3:UWP3"/>
    <mergeCell ref="UWQ3:UWU3"/>
    <mergeCell ref="UUX3:UVB3"/>
    <mergeCell ref="UVC3:UVG3"/>
    <mergeCell ref="UVH3:UVL3"/>
    <mergeCell ref="UVM3:UVQ3"/>
    <mergeCell ref="UVR3:UVV3"/>
    <mergeCell ref="UTY3:UUC3"/>
    <mergeCell ref="UUD3:UUH3"/>
    <mergeCell ref="UUI3:UUM3"/>
    <mergeCell ref="UUN3:UUR3"/>
    <mergeCell ref="UUS3:UUW3"/>
    <mergeCell ref="USZ3:UTD3"/>
    <mergeCell ref="UTE3:UTI3"/>
    <mergeCell ref="UTJ3:UTN3"/>
    <mergeCell ref="UTO3:UTS3"/>
    <mergeCell ref="UTT3:UTX3"/>
    <mergeCell ref="UZS3:UZW3"/>
    <mergeCell ref="UZX3:VAB3"/>
    <mergeCell ref="VAC3:VAG3"/>
    <mergeCell ref="VAH3:VAL3"/>
    <mergeCell ref="VAM3:VAQ3"/>
    <mergeCell ref="UYT3:UYX3"/>
    <mergeCell ref="UYY3:UZC3"/>
    <mergeCell ref="UZD3:UZH3"/>
    <mergeCell ref="UZI3:UZM3"/>
    <mergeCell ref="UZN3:UZR3"/>
    <mergeCell ref="UXU3:UXY3"/>
    <mergeCell ref="UXZ3:UYD3"/>
    <mergeCell ref="UYE3:UYI3"/>
    <mergeCell ref="UYJ3:UYN3"/>
    <mergeCell ref="UYO3:UYS3"/>
    <mergeCell ref="UWV3:UWZ3"/>
    <mergeCell ref="UXA3:UXE3"/>
    <mergeCell ref="UXF3:UXJ3"/>
    <mergeCell ref="UXK3:UXO3"/>
    <mergeCell ref="UXP3:UXT3"/>
    <mergeCell ref="VDO3:VDS3"/>
    <mergeCell ref="VDT3:VDX3"/>
    <mergeCell ref="VDY3:VEC3"/>
    <mergeCell ref="VED3:VEH3"/>
    <mergeCell ref="VEI3:VEM3"/>
    <mergeCell ref="VCP3:VCT3"/>
    <mergeCell ref="VCU3:VCY3"/>
    <mergeCell ref="VCZ3:VDD3"/>
    <mergeCell ref="VDE3:VDI3"/>
    <mergeCell ref="VDJ3:VDN3"/>
    <mergeCell ref="VBQ3:VBU3"/>
    <mergeCell ref="VBV3:VBZ3"/>
    <mergeCell ref="VCA3:VCE3"/>
    <mergeCell ref="VCF3:VCJ3"/>
    <mergeCell ref="VCK3:VCO3"/>
    <mergeCell ref="VAR3:VAV3"/>
    <mergeCell ref="VAW3:VBA3"/>
    <mergeCell ref="VBB3:VBF3"/>
    <mergeCell ref="VBG3:VBK3"/>
    <mergeCell ref="VBL3:VBP3"/>
    <mergeCell ref="VHK3:VHO3"/>
    <mergeCell ref="VHP3:VHT3"/>
    <mergeCell ref="VHU3:VHY3"/>
    <mergeCell ref="VHZ3:VID3"/>
    <mergeCell ref="VIE3:VII3"/>
    <mergeCell ref="VGL3:VGP3"/>
    <mergeCell ref="VGQ3:VGU3"/>
    <mergeCell ref="VGV3:VGZ3"/>
    <mergeCell ref="VHA3:VHE3"/>
    <mergeCell ref="VHF3:VHJ3"/>
    <mergeCell ref="VFM3:VFQ3"/>
    <mergeCell ref="VFR3:VFV3"/>
    <mergeCell ref="VFW3:VGA3"/>
    <mergeCell ref="VGB3:VGF3"/>
    <mergeCell ref="VGG3:VGK3"/>
    <mergeCell ref="VEN3:VER3"/>
    <mergeCell ref="VES3:VEW3"/>
    <mergeCell ref="VEX3:VFB3"/>
    <mergeCell ref="VFC3:VFG3"/>
    <mergeCell ref="VFH3:VFL3"/>
    <mergeCell ref="VLG3:VLK3"/>
    <mergeCell ref="VLL3:VLP3"/>
    <mergeCell ref="VLQ3:VLU3"/>
    <mergeCell ref="VLV3:VLZ3"/>
    <mergeCell ref="VMA3:VME3"/>
    <mergeCell ref="VKH3:VKL3"/>
    <mergeCell ref="VKM3:VKQ3"/>
    <mergeCell ref="VKR3:VKV3"/>
    <mergeCell ref="VKW3:VLA3"/>
    <mergeCell ref="VLB3:VLF3"/>
    <mergeCell ref="VJI3:VJM3"/>
    <mergeCell ref="VJN3:VJR3"/>
    <mergeCell ref="VJS3:VJW3"/>
    <mergeCell ref="VJX3:VKB3"/>
    <mergeCell ref="VKC3:VKG3"/>
    <mergeCell ref="VIJ3:VIN3"/>
    <mergeCell ref="VIO3:VIS3"/>
    <mergeCell ref="VIT3:VIX3"/>
    <mergeCell ref="VIY3:VJC3"/>
    <mergeCell ref="VJD3:VJH3"/>
    <mergeCell ref="VPC3:VPG3"/>
    <mergeCell ref="VPH3:VPL3"/>
    <mergeCell ref="VPM3:VPQ3"/>
    <mergeCell ref="VPR3:VPV3"/>
    <mergeCell ref="VPW3:VQA3"/>
    <mergeCell ref="VOD3:VOH3"/>
    <mergeCell ref="VOI3:VOM3"/>
    <mergeCell ref="VON3:VOR3"/>
    <mergeCell ref="VOS3:VOW3"/>
    <mergeCell ref="VOX3:VPB3"/>
    <mergeCell ref="VNE3:VNI3"/>
    <mergeCell ref="VNJ3:VNN3"/>
    <mergeCell ref="VNO3:VNS3"/>
    <mergeCell ref="VNT3:VNX3"/>
    <mergeCell ref="VNY3:VOC3"/>
    <mergeCell ref="VMF3:VMJ3"/>
    <mergeCell ref="VMK3:VMO3"/>
    <mergeCell ref="VMP3:VMT3"/>
    <mergeCell ref="VMU3:VMY3"/>
    <mergeCell ref="VMZ3:VND3"/>
    <mergeCell ref="VSY3:VTC3"/>
    <mergeCell ref="VTD3:VTH3"/>
    <mergeCell ref="VTI3:VTM3"/>
    <mergeCell ref="VTN3:VTR3"/>
    <mergeCell ref="VTS3:VTW3"/>
    <mergeCell ref="VRZ3:VSD3"/>
    <mergeCell ref="VSE3:VSI3"/>
    <mergeCell ref="VSJ3:VSN3"/>
    <mergeCell ref="VSO3:VSS3"/>
    <mergeCell ref="VST3:VSX3"/>
    <mergeCell ref="VRA3:VRE3"/>
    <mergeCell ref="VRF3:VRJ3"/>
    <mergeCell ref="VRK3:VRO3"/>
    <mergeCell ref="VRP3:VRT3"/>
    <mergeCell ref="VRU3:VRY3"/>
    <mergeCell ref="VQB3:VQF3"/>
    <mergeCell ref="VQG3:VQK3"/>
    <mergeCell ref="VQL3:VQP3"/>
    <mergeCell ref="VQQ3:VQU3"/>
    <mergeCell ref="VQV3:VQZ3"/>
    <mergeCell ref="VWU3:VWY3"/>
    <mergeCell ref="VWZ3:VXD3"/>
    <mergeCell ref="VXE3:VXI3"/>
    <mergeCell ref="VXJ3:VXN3"/>
    <mergeCell ref="VXO3:VXS3"/>
    <mergeCell ref="VVV3:VVZ3"/>
    <mergeCell ref="VWA3:VWE3"/>
    <mergeCell ref="VWF3:VWJ3"/>
    <mergeCell ref="VWK3:VWO3"/>
    <mergeCell ref="VWP3:VWT3"/>
    <mergeCell ref="VUW3:VVA3"/>
    <mergeCell ref="VVB3:VVF3"/>
    <mergeCell ref="VVG3:VVK3"/>
    <mergeCell ref="VVL3:VVP3"/>
    <mergeCell ref="VVQ3:VVU3"/>
    <mergeCell ref="VTX3:VUB3"/>
    <mergeCell ref="VUC3:VUG3"/>
    <mergeCell ref="VUH3:VUL3"/>
    <mergeCell ref="VUM3:VUQ3"/>
    <mergeCell ref="VUR3:VUV3"/>
    <mergeCell ref="WAQ3:WAU3"/>
    <mergeCell ref="WAV3:WAZ3"/>
    <mergeCell ref="WBA3:WBE3"/>
    <mergeCell ref="WBF3:WBJ3"/>
    <mergeCell ref="WBK3:WBO3"/>
    <mergeCell ref="VZR3:VZV3"/>
    <mergeCell ref="VZW3:WAA3"/>
    <mergeCell ref="WAB3:WAF3"/>
    <mergeCell ref="WAG3:WAK3"/>
    <mergeCell ref="WAL3:WAP3"/>
    <mergeCell ref="VYS3:VYW3"/>
    <mergeCell ref="VYX3:VZB3"/>
    <mergeCell ref="VZC3:VZG3"/>
    <mergeCell ref="VZH3:VZL3"/>
    <mergeCell ref="VZM3:VZQ3"/>
    <mergeCell ref="VXT3:VXX3"/>
    <mergeCell ref="VXY3:VYC3"/>
    <mergeCell ref="VYD3:VYH3"/>
    <mergeCell ref="VYI3:VYM3"/>
    <mergeCell ref="VYN3:VYR3"/>
    <mergeCell ref="WEM3:WEQ3"/>
    <mergeCell ref="WER3:WEV3"/>
    <mergeCell ref="WEW3:WFA3"/>
    <mergeCell ref="WFB3:WFF3"/>
    <mergeCell ref="WFG3:WFK3"/>
    <mergeCell ref="WDN3:WDR3"/>
    <mergeCell ref="WDS3:WDW3"/>
    <mergeCell ref="WDX3:WEB3"/>
    <mergeCell ref="WEC3:WEG3"/>
    <mergeCell ref="WEH3:WEL3"/>
    <mergeCell ref="WCO3:WCS3"/>
    <mergeCell ref="WCT3:WCX3"/>
    <mergeCell ref="WCY3:WDC3"/>
    <mergeCell ref="WDD3:WDH3"/>
    <mergeCell ref="WDI3:WDM3"/>
    <mergeCell ref="WBP3:WBT3"/>
    <mergeCell ref="WBU3:WBY3"/>
    <mergeCell ref="WBZ3:WCD3"/>
    <mergeCell ref="WCE3:WCI3"/>
    <mergeCell ref="WCJ3:WCN3"/>
    <mergeCell ref="WII3:WIM3"/>
    <mergeCell ref="WIN3:WIR3"/>
    <mergeCell ref="WIS3:WIW3"/>
    <mergeCell ref="WIX3:WJB3"/>
    <mergeCell ref="WJC3:WJG3"/>
    <mergeCell ref="WHJ3:WHN3"/>
    <mergeCell ref="WHO3:WHS3"/>
    <mergeCell ref="WHT3:WHX3"/>
    <mergeCell ref="WHY3:WIC3"/>
    <mergeCell ref="WID3:WIH3"/>
    <mergeCell ref="WGK3:WGO3"/>
    <mergeCell ref="WGP3:WGT3"/>
    <mergeCell ref="WGU3:WGY3"/>
    <mergeCell ref="WGZ3:WHD3"/>
    <mergeCell ref="WHE3:WHI3"/>
    <mergeCell ref="WFL3:WFP3"/>
    <mergeCell ref="WFQ3:WFU3"/>
    <mergeCell ref="WFV3:WFZ3"/>
    <mergeCell ref="WGA3:WGE3"/>
    <mergeCell ref="WGF3:WGJ3"/>
    <mergeCell ref="WME3:WMI3"/>
    <mergeCell ref="WMJ3:WMN3"/>
    <mergeCell ref="WMO3:WMS3"/>
    <mergeCell ref="WMT3:WMX3"/>
    <mergeCell ref="WMY3:WNC3"/>
    <mergeCell ref="WLF3:WLJ3"/>
    <mergeCell ref="WLK3:WLO3"/>
    <mergeCell ref="WLP3:WLT3"/>
    <mergeCell ref="WLU3:WLY3"/>
    <mergeCell ref="WLZ3:WMD3"/>
    <mergeCell ref="WKG3:WKK3"/>
    <mergeCell ref="WKL3:WKP3"/>
    <mergeCell ref="WKQ3:WKU3"/>
    <mergeCell ref="WKV3:WKZ3"/>
    <mergeCell ref="WLA3:WLE3"/>
    <mergeCell ref="WJH3:WJL3"/>
    <mergeCell ref="WJM3:WJQ3"/>
    <mergeCell ref="WJR3:WJV3"/>
    <mergeCell ref="WJW3:WKA3"/>
    <mergeCell ref="WKB3:WKF3"/>
    <mergeCell ref="WQA3:WQE3"/>
    <mergeCell ref="WQF3:WQJ3"/>
    <mergeCell ref="WQK3:WQO3"/>
    <mergeCell ref="WQP3:WQT3"/>
    <mergeCell ref="WQU3:WQY3"/>
    <mergeCell ref="WPB3:WPF3"/>
    <mergeCell ref="WPG3:WPK3"/>
    <mergeCell ref="WPL3:WPP3"/>
    <mergeCell ref="WPQ3:WPU3"/>
    <mergeCell ref="WPV3:WPZ3"/>
    <mergeCell ref="WOC3:WOG3"/>
    <mergeCell ref="WOH3:WOL3"/>
    <mergeCell ref="WOM3:WOQ3"/>
    <mergeCell ref="WOR3:WOV3"/>
    <mergeCell ref="WOW3:WPA3"/>
    <mergeCell ref="WND3:WNH3"/>
    <mergeCell ref="WNI3:WNM3"/>
    <mergeCell ref="WNN3:WNR3"/>
    <mergeCell ref="WNS3:WNW3"/>
    <mergeCell ref="WNX3:WOB3"/>
    <mergeCell ref="WTW3:WUA3"/>
    <mergeCell ref="WUB3:WUF3"/>
    <mergeCell ref="WUG3:WUK3"/>
    <mergeCell ref="WUL3:WUP3"/>
    <mergeCell ref="WUQ3:WUU3"/>
    <mergeCell ref="WSX3:WTB3"/>
    <mergeCell ref="WTC3:WTG3"/>
    <mergeCell ref="WTH3:WTL3"/>
    <mergeCell ref="WTM3:WTQ3"/>
    <mergeCell ref="WTR3:WTV3"/>
    <mergeCell ref="WRY3:WSC3"/>
    <mergeCell ref="WSD3:WSH3"/>
    <mergeCell ref="WSI3:WSM3"/>
    <mergeCell ref="WSN3:WSR3"/>
    <mergeCell ref="WSS3:WSW3"/>
    <mergeCell ref="WQZ3:WRD3"/>
    <mergeCell ref="WRE3:WRI3"/>
    <mergeCell ref="WRJ3:WRN3"/>
    <mergeCell ref="WRO3:WRS3"/>
    <mergeCell ref="WRT3:WRX3"/>
    <mergeCell ref="WXS3:WXW3"/>
    <mergeCell ref="WXX3:WYB3"/>
    <mergeCell ref="WYC3:WYG3"/>
    <mergeCell ref="WYH3:WYL3"/>
    <mergeCell ref="WYM3:WYQ3"/>
    <mergeCell ref="WWT3:WWX3"/>
    <mergeCell ref="WWY3:WXC3"/>
    <mergeCell ref="WXD3:WXH3"/>
    <mergeCell ref="WXI3:WXM3"/>
    <mergeCell ref="WXN3:WXR3"/>
    <mergeCell ref="WVU3:WVY3"/>
    <mergeCell ref="WVZ3:WWD3"/>
    <mergeCell ref="WWE3:WWI3"/>
    <mergeCell ref="WWJ3:WWN3"/>
    <mergeCell ref="WWO3:WWS3"/>
    <mergeCell ref="WUV3:WUZ3"/>
    <mergeCell ref="WVA3:WVE3"/>
    <mergeCell ref="WVF3:WVJ3"/>
    <mergeCell ref="WVK3:WVO3"/>
    <mergeCell ref="WVP3:WVT3"/>
    <mergeCell ref="XBT3:XBX3"/>
    <mergeCell ref="XBY3:XCC3"/>
    <mergeCell ref="XCD3:XCH3"/>
    <mergeCell ref="XCI3:XCM3"/>
    <mergeCell ref="XAP3:XAT3"/>
    <mergeCell ref="XAU3:XAY3"/>
    <mergeCell ref="XAZ3:XBD3"/>
    <mergeCell ref="XBE3:XBI3"/>
    <mergeCell ref="XBJ3:XBN3"/>
    <mergeCell ref="WZQ3:WZU3"/>
    <mergeCell ref="WZV3:WZZ3"/>
    <mergeCell ref="XAA3:XAE3"/>
    <mergeCell ref="XAF3:XAJ3"/>
    <mergeCell ref="XAK3:XAO3"/>
    <mergeCell ref="WYR3:WYV3"/>
    <mergeCell ref="WYW3:WZA3"/>
    <mergeCell ref="WZB3:WZF3"/>
    <mergeCell ref="WZG3:WZK3"/>
    <mergeCell ref="WZL3:WZP3"/>
    <mergeCell ref="BI4:BM4"/>
    <mergeCell ref="BN4:BR4"/>
    <mergeCell ref="BS4:BW4"/>
    <mergeCell ref="BX4:CB4"/>
    <mergeCell ref="CC4:CG4"/>
    <mergeCell ref="XEL3:XEP3"/>
    <mergeCell ref="XEQ3:XEU3"/>
    <mergeCell ref="XEV3:XEZ3"/>
    <mergeCell ref="XFA3:XFD3"/>
    <mergeCell ref="A4:E4"/>
    <mergeCell ref="F4:J4"/>
    <mergeCell ref="K4:O4"/>
    <mergeCell ref="P4:T4"/>
    <mergeCell ref="U4:Y4"/>
    <mergeCell ref="Z4:AD4"/>
    <mergeCell ref="AE4:AI4"/>
    <mergeCell ref="AJ4:AN4"/>
    <mergeCell ref="AO4:AS4"/>
    <mergeCell ref="AT4:AX4"/>
    <mergeCell ref="AY4:BC4"/>
    <mergeCell ref="BD4:BH4"/>
    <mergeCell ref="XDM3:XDQ3"/>
    <mergeCell ref="XDR3:XDV3"/>
    <mergeCell ref="XDW3:XEA3"/>
    <mergeCell ref="XEB3:XEF3"/>
    <mergeCell ref="XEG3:XEK3"/>
    <mergeCell ref="XCN3:XCR3"/>
    <mergeCell ref="XCS3:XCW3"/>
    <mergeCell ref="XCX3:XDB3"/>
    <mergeCell ref="XDC3:XDG3"/>
    <mergeCell ref="XDH3:XDL3"/>
    <mergeCell ref="XBO3:XBS3"/>
    <mergeCell ref="FE4:FI4"/>
    <mergeCell ref="FJ4:FN4"/>
    <mergeCell ref="FO4:FS4"/>
    <mergeCell ref="FT4:FX4"/>
    <mergeCell ref="FY4:GC4"/>
    <mergeCell ref="EF4:EJ4"/>
    <mergeCell ref="EK4:EO4"/>
    <mergeCell ref="EP4:ET4"/>
    <mergeCell ref="EU4:EY4"/>
    <mergeCell ref="EZ4:FD4"/>
    <mergeCell ref="DG4:DK4"/>
    <mergeCell ref="DL4:DP4"/>
    <mergeCell ref="DQ4:DU4"/>
    <mergeCell ref="DV4:DZ4"/>
    <mergeCell ref="EA4:EE4"/>
    <mergeCell ref="CH4:CL4"/>
    <mergeCell ref="CM4:CQ4"/>
    <mergeCell ref="CR4:CV4"/>
    <mergeCell ref="CW4:DA4"/>
    <mergeCell ref="DB4:DF4"/>
    <mergeCell ref="JA4:JE4"/>
    <mergeCell ref="JF4:JJ4"/>
    <mergeCell ref="JK4:JO4"/>
    <mergeCell ref="JP4:JT4"/>
    <mergeCell ref="JU4:JY4"/>
    <mergeCell ref="IB4:IF4"/>
    <mergeCell ref="IG4:IK4"/>
    <mergeCell ref="IL4:IP4"/>
    <mergeCell ref="IQ4:IU4"/>
    <mergeCell ref="IV4:IZ4"/>
    <mergeCell ref="HC4:HG4"/>
    <mergeCell ref="HH4:HL4"/>
    <mergeCell ref="HM4:HQ4"/>
    <mergeCell ref="HR4:HV4"/>
    <mergeCell ref="HW4:IA4"/>
    <mergeCell ref="GD4:GH4"/>
    <mergeCell ref="GI4:GM4"/>
    <mergeCell ref="GN4:GR4"/>
    <mergeCell ref="GS4:GW4"/>
    <mergeCell ref="GX4:HB4"/>
    <mergeCell ref="MW4:NA4"/>
    <mergeCell ref="NB4:NF4"/>
    <mergeCell ref="NG4:NK4"/>
    <mergeCell ref="NL4:NP4"/>
    <mergeCell ref="NQ4:NU4"/>
    <mergeCell ref="LX4:MB4"/>
    <mergeCell ref="MC4:MG4"/>
    <mergeCell ref="MH4:ML4"/>
    <mergeCell ref="MM4:MQ4"/>
    <mergeCell ref="MR4:MV4"/>
    <mergeCell ref="KY4:LC4"/>
    <mergeCell ref="LD4:LH4"/>
    <mergeCell ref="LI4:LM4"/>
    <mergeCell ref="LN4:LR4"/>
    <mergeCell ref="LS4:LW4"/>
    <mergeCell ref="JZ4:KD4"/>
    <mergeCell ref="KE4:KI4"/>
    <mergeCell ref="KJ4:KN4"/>
    <mergeCell ref="KO4:KS4"/>
    <mergeCell ref="KT4:KX4"/>
    <mergeCell ref="QS4:QW4"/>
    <mergeCell ref="QX4:RB4"/>
    <mergeCell ref="RC4:RG4"/>
    <mergeCell ref="RH4:RL4"/>
    <mergeCell ref="RM4:RQ4"/>
    <mergeCell ref="PT4:PX4"/>
    <mergeCell ref="PY4:QC4"/>
    <mergeCell ref="QD4:QH4"/>
    <mergeCell ref="QI4:QM4"/>
    <mergeCell ref="QN4:QR4"/>
    <mergeCell ref="OU4:OY4"/>
    <mergeCell ref="OZ4:PD4"/>
    <mergeCell ref="PE4:PI4"/>
    <mergeCell ref="PJ4:PN4"/>
    <mergeCell ref="PO4:PS4"/>
    <mergeCell ref="NV4:NZ4"/>
    <mergeCell ref="OA4:OE4"/>
    <mergeCell ref="OF4:OJ4"/>
    <mergeCell ref="OK4:OO4"/>
    <mergeCell ref="OP4:OT4"/>
    <mergeCell ref="UO4:US4"/>
    <mergeCell ref="UT4:UX4"/>
    <mergeCell ref="UY4:VC4"/>
    <mergeCell ref="VD4:VH4"/>
    <mergeCell ref="VI4:VM4"/>
    <mergeCell ref="TP4:TT4"/>
    <mergeCell ref="TU4:TY4"/>
    <mergeCell ref="TZ4:UD4"/>
    <mergeCell ref="UE4:UI4"/>
    <mergeCell ref="UJ4:UN4"/>
    <mergeCell ref="SQ4:SU4"/>
    <mergeCell ref="SV4:SZ4"/>
    <mergeCell ref="TA4:TE4"/>
    <mergeCell ref="TF4:TJ4"/>
    <mergeCell ref="TK4:TO4"/>
    <mergeCell ref="RR4:RV4"/>
    <mergeCell ref="RW4:SA4"/>
    <mergeCell ref="SB4:SF4"/>
    <mergeCell ref="SG4:SK4"/>
    <mergeCell ref="SL4:SP4"/>
    <mergeCell ref="YK4:YO4"/>
    <mergeCell ref="YP4:YT4"/>
    <mergeCell ref="YU4:YY4"/>
    <mergeCell ref="YZ4:ZD4"/>
    <mergeCell ref="ZE4:ZI4"/>
    <mergeCell ref="XL4:XP4"/>
    <mergeCell ref="XQ4:XU4"/>
    <mergeCell ref="XV4:XZ4"/>
    <mergeCell ref="YA4:YE4"/>
    <mergeCell ref="YF4:YJ4"/>
    <mergeCell ref="WM4:WQ4"/>
    <mergeCell ref="WR4:WV4"/>
    <mergeCell ref="WW4:XA4"/>
    <mergeCell ref="XB4:XF4"/>
    <mergeCell ref="XG4:XK4"/>
    <mergeCell ref="VN4:VR4"/>
    <mergeCell ref="VS4:VW4"/>
    <mergeCell ref="VX4:WB4"/>
    <mergeCell ref="WC4:WG4"/>
    <mergeCell ref="WH4:WL4"/>
    <mergeCell ref="ACG4:ACK4"/>
    <mergeCell ref="ACL4:ACP4"/>
    <mergeCell ref="ACQ4:ACU4"/>
    <mergeCell ref="ACV4:ACZ4"/>
    <mergeCell ref="ADA4:ADE4"/>
    <mergeCell ref="ABH4:ABL4"/>
    <mergeCell ref="ABM4:ABQ4"/>
    <mergeCell ref="ABR4:ABV4"/>
    <mergeCell ref="ABW4:ACA4"/>
    <mergeCell ref="ACB4:ACF4"/>
    <mergeCell ref="AAI4:AAM4"/>
    <mergeCell ref="AAN4:AAR4"/>
    <mergeCell ref="AAS4:AAW4"/>
    <mergeCell ref="AAX4:ABB4"/>
    <mergeCell ref="ABC4:ABG4"/>
    <mergeCell ref="ZJ4:ZN4"/>
    <mergeCell ref="ZO4:ZS4"/>
    <mergeCell ref="ZT4:ZX4"/>
    <mergeCell ref="ZY4:AAC4"/>
    <mergeCell ref="AAD4:AAH4"/>
    <mergeCell ref="AGC4:AGG4"/>
    <mergeCell ref="AGH4:AGL4"/>
    <mergeCell ref="AGM4:AGQ4"/>
    <mergeCell ref="AGR4:AGV4"/>
    <mergeCell ref="AGW4:AHA4"/>
    <mergeCell ref="AFD4:AFH4"/>
    <mergeCell ref="AFI4:AFM4"/>
    <mergeCell ref="AFN4:AFR4"/>
    <mergeCell ref="AFS4:AFW4"/>
    <mergeCell ref="AFX4:AGB4"/>
    <mergeCell ref="AEE4:AEI4"/>
    <mergeCell ref="AEJ4:AEN4"/>
    <mergeCell ref="AEO4:AES4"/>
    <mergeCell ref="AET4:AEX4"/>
    <mergeCell ref="AEY4:AFC4"/>
    <mergeCell ref="ADF4:ADJ4"/>
    <mergeCell ref="ADK4:ADO4"/>
    <mergeCell ref="ADP4:ADT4"/>
    <mergeCell ref="ADU4:ADY4"/>
    <mergeCell ref="ADZ4:AED4"/>
    <mergeCell ref="AJY4:AKC4"/>
    <mergeCell ref="AKD4:AKH4"/>
    <mergeCell ref="AKI4:AKM4"/>
    <mergeCell ref="AKN4:AKR4"/>
    <mergeCell ref="AKS4:AKW4"/>
    <mergeCell ref="AIZ4:AJD4"/>
    <mergeCell ref="AJE4:AJI4"/>
    <mergeCell ref="AJJ4:AJN4"/>
    <mergeCell ref="AJO4:AJS4"/>
    <mergeCell ref="AJT4:AJX4"/>
    <mergeCell ref="AIA4:AIE4"/>
    <mergeCell ref="AIF4:AIJ4"/>
    <mergeCell ref="AIK4:AIO4"/>
    <mergeCell ref="AIP4:AIT4"/>
    <mergeCell ref="AIU4:AIY4"/>
    <mergeCell ref="AHB4:AHF4"/>
    <mergeCell ref="AHG4:AHK4"/>
    <mergeCell ref="AHL4:AHP4"/>
    <mergeCell ref="AHQ4:AHU4"/>
    <mergeCell ref="AHV4:AHZ4"/>
    <mergeCell ref="ANU4:ANY4"/>
    <mergeCell ref="ANZ4:AOD4"/>
    <mergeCell ref="AOE4:AOI4"/>
    <mergeCell ref="AOJ4:AON4"/>
    <mergeCell ref="AOO4:AOS4"/>
    <mergeCell ref="AMV4:AMZ4"/>
    <mergeCell ref="ANA4:ANE4"/>
    <mergeCell ref="ANF4:ANJ4"/>
    <mergeCell ref="ANK4:ANO4"/>
    <mergeCell ref="ANP4:ANT4"/>
    <mergeCell ref="ALW4:AMA4"/>
    <mergeCell ref="AMB4:AMF4"/>
    <mergeCell ref="AMG4:AMK4"/>
    <mergeCell ref="AML4:AMP4"/>
    <mergeCell ref="AMQ4:AMU4"/>
    <mergeCell ref="AKX4:ALB4"/>
    <mergeCell ref="ALC4:ALG4"/>
    <mergeCell ref="ALH4:ALL4"/>
    <mergeCell ref="ALM4:ALQ4"/>
    <mergeCell ref="ALR4:ALV4"/>
    <mergeCell ref="ARQ4:ARU4"/>
    <mergeCell ref="ARV4:ARZ4"/>
    <mergeCell ref="ASA4:ASE4"/>
    <mergeCell ref="ASF4:ASJ4"/>
    <mergeCell ref="ASK4:ASO4"/>
    <mergeCell ref="AQR4:AQV4"/>
    <mergeCell ref="AQW4:ARA4"/>
    <mergeCell ref="ARB4:ARF4"/>
    <mergeCell ref="ARG4:ARK4"/>
    <mergeCell ref="ARL4:ARP4"/>
    <mergeCell ref="APS4:APW4"/>
    <mergeCell ref="APX4:AQB4"/>
    <mergeCell ref="AQC4:AQG4"/>
    <mergeCell ref="AQH4:AQL4"/>
    <mergeCell ref="AQM4:AQQ4"/>
    <mergeCell ref="AOT4:AOX4"/>
    <mergeCell ref="AOY4:APC4"/>
    <mergeCell ref="APD4:APH4"/>
    <mergeCell ref="API4:APM4"/>
    <mergeCell ref="APN4:APR4"/>
    <mergeCell ref="AVM4:AVQ4"/>
    <mergeCell ref="AVR4:AVV4"/>
    <mergeCell ref="AVW4:AWA4"/>
    <mergeCell ref="AWB4:AWF4"/>
    <mergeCell ref="AWG4:AWK4"/>
    <mergeCell ref="AUN4:AUR4"/>
    <mergeCell ref="AUS4:AUW4"/>
    <mergeCell ref="AUX4:AVB4"/>
    <mergeCell ref="AVC4:AVG4"/>
    <mergeCell ref="AVH4:AVL4"/>
    <mergeCell ref="ATO4:ATS4"/>
    <mergeCell ref="ATT4:ATX4"/>
    <mergeCell ref="ATY4:AUC4"/>
    <mergeCell ref="AUD4:AUH4"/>
    <mergeCell ref="AUI4:AUM4"/>
    <mergeCell ref="ASP4:AST4"/>
    <mergeCell ref="ASU4:ASY4"/>
    <mergeCell ref="ASZ4:ATD4"/>
    <mergeCell ref="ATE4:ATI4"/>
    <mergeCell ref="ATJ4:ATN4"/>
    <mergeCell ref="AZI4:AZM4"/>
    <mergeCell ref="AZN4:AZR4"/>
    <mergeCell ref="AZS4:AZW4"/>
    <mergeCell ref="AZX4:BAB4"/>
    <mergeCell ref="BAC4:BAG4"/>
    <mergeCell ref="AYJ4:AYN4"/>
    <mergeCell ref="AYO4:AYS4"/>
    <mergeCell ref="AYT4:AYX4"/>
    <mergeCell ref="AYY4:AZC4"/>
    <mergeCell ref="AZD4:AZH4"/>
    <mergeCell ref="AXK4:AXO4"/>
    <mergeCell ref="AXP4:AXT4"/>
    <mergeCell ref="AXU4:AXY4"/>
    <mergeCell ref="AXZ4:AYD4"/>
    <mergeCell ref="AYE4:AYI4"/>
    <mergeCell ref="AWL4:AWP4"/>
    <mergeCell ref="AWQ4:AWU4"/>
    <mergeCell ref="AWV4:AWZ4"/>
    <mergeCell ref="AXA4:AXE4"/>
    <mergeCell ref="AXF4:AXJ4"/>
    <mergeCell ref="BDE4:BDI4"/>
    <mergeCell ref="BDJ4:BDN4"/>
    <mergeCell ref="BDO4:BDS4"/>
    <mergeCell ref="BDT4:BDX4"/>
    <mergeCell ref="BDY4:BEC4"/>
    <mergeCell ref="BCF4:BCJ4"/>
    <mergeCell ref="BCK4:BCO4"/>
    <mergeCell ref="BCP4:BCT4"/>
    <mergeCell ref="BCU4:BCY4"/>
    <mergeCell ref="BCZ4:BDD4"/>
    <mergeCell ref="BBG4:BBK4"/>
    <mergeCell ref="BBL4:BBP4"/>
    <mergeCell ref="BBQ4:BBU4"/>
    <mergeCell ref="BBV4:BBZ4"/>
    <mergeCell ref="BCA4:BCE4"/>
    <mergeCell ref="BAH4:BAL4"/>
    <mergeCell ref="BAM4:BAQ4"/>
    <mergeCell ref="BAR4:BAV4"/>
    <mergeCell ref="BAW4:BBA4"/>
    <mergeCell ref="BBB4:BBF4"/>
    <mergeCell ref="BHA4:BHE4"/>
    <mergeCell ref="BHF4:BHJ4"/>
    <mergeCell ref="BHK4:BHO4"/>
    <mergeCell ref="BHP4:BHT4"/>
    <mergeCell ref="BHU4:BHY4"/>
    <mergeCell ref="BGB4:BGF4"/>
    <mergeCell ref="BGG4:BGK4"/>
    <mergeCell ref="BGL4:BGP4"/>
    <mergeCell ref="BGQ4:BGU4"/>
    <mergeCell ref="BGV4:BGZ4"/>
    <mergeCell ref="BFC4:BFG4"/>
    <mergeCell ref="BFH4:BFL4"/>
    <mergeCell ref="BFM4:BFQ4"/>
    <mergeCell ref="BFR4:BFV4"/>
    <mergeCell ref="BFW4:BGA4"/>
    <mergeCell ref="BED4:BEH4"/>
    <mergeCell ref="BEI4:BEM4"/>
    <mergeCell ref="BEN4:BER4"/>
    <mergeCell ref="BES4:BEW4"/>
    <mergeCell ref="BEX4:BFB4"/>
    <mergeCell ref="BKW4:BLA4"/>
    <mergeCell ref="BLB4:BLF4"/>
    <mergeCell ref="BLG4:BLK4"/>
    <mergeCell ref="BLL4:BLP4"/>
    <mergeCell ref="BLQ4:BLU4"/>
    <mergeCell ref="BJX4:BKB4"/>
    <mergeCell ref="BKC4:BKG4"/>
    <mergeCell ref="BKH4:BKL4"/>
    <mergeCell ref="BKM4:BKQ4"/>
    <mergeCell ref="BKR4:BKV4"/>
    <mergeCell ref="BIY4:BJC4"/>
    <mergeCell ref="BJD4:BJH4"/>
    <mergeCell ref="BJI4:BJM4"/>
    <mergeCell ref="BJN4:BJR4"/>
    <mergeCell ref="BJS4:BJW4"/>
    <mergeCell ref="BHZ4:BID4"/>
    <mergeCell ref="BIE4:BII4"/>
    <mergeCell ref="BIJ4:BIN4"/>
    <mergeCell ref="BIO4:BIS4"/>
    <mergeCell ref="BIT4:BIX4"/>
    <mergeCell ref="BOS4:BOW4"/>
    <mergeCell ref="BOX4:BPB4"/>
    <mergeCell ref="BPC4:BPG4"/>
    <mergeCell ref="BPH4:BPL4"/>
    <mergeCell ref="BPM4:BPQ4"/>
    <mergeCell ref="BNT4:BNX4"/>
    <mergeCell ref="BNY4:BOC4"/>
    <mergeCell ref="BOD4:BOH4"/>
    <mergeCell ref="BOI4:BOM4"/>
    <mergeCell ref="BON4:BOR4"/>
    <mergeCell ref="BMU4:BMY4"/>
    <mergeCell ref="BMZ4:BND4"/>
    <mergeCell ref="BNE4:BNI4"/>
    <mergeCell ref="BNJ4:BNN4"/>
    <mergeCell ref="BNO4:BNS4"/>
    <mergeCell ref="BLV4:BLZ4"/>
    <mergeCell ref="BMA4:BME4"/>
    <mergeCell ref="BMF4:BMJ4"/>
    <mergeCell ref="BMK4:BMO4"/>
    <mergeCell ref="BMP4:BMT4"/>
    <mergeCell ref="BSO4:BSS4"/>
    <mergeCell ref="BST4:BSX4"/>
    <mergeCell ref="BSY4:BTC4"/>
    <mergeCell ref="BTD4:BTH4"/>
    <mergeCell ref="BTI4:BTM4"/>
    <mergeCell ref="BRP4:BRT4"/>
    <mergeCell ref="BRU4:BRY4"/>
    <mergeCell ref="BRZ4:BSD4"/>
    <mergeCell ref="BSE4:BSI4"/>
    <mergeCell ref="BSJ4:BSN4"/>
    <mergeCell ref="BQQ4:BQU4"/>
    <mergeCell ref="BQV4:BQZ4"/>
    <mergeCell ref="BRA4:BRE4"/>
    <mergeCell ref="BRF4:BRJ4"/>
    <mergeCell ref="BRK4:BRO4"/>
    <mergeCell ref="BPR4:BPV4"/>
    <mergeCell ref="BPW4:BQA4"/>
    <mergeCell ref="BQB4:BQF4"/>
    <mergeCell ref="BQG4:BQK4"/>
    <mergeCell ref="BQL4:BQP4"/>
    <mergeCell ref="BWK4:BWO4"/>
    <mergeCell ref="BWP4:BWT4"/>
    <mergeCell ref="BWU4:BWY4"/>
    <mergeCell ref="BWZ4:BXD4"/>
    <mergeCell ref="BXE4:BXI4"/>
    <mergeCell ref="BVL4:BVP4"/>
    <mergeCell ref="BVQ4:BVU4"/>
    <mergeCell ref="BVV4:BVZ4"/>
    <mergeCell ref="BWA4:BWE4"/>
    <mergeCell ref="BWF4:BWJ4"/>
    <mergeCell ref="BUM4:BUQ4"/>
    <mergeCell ref="BUR4:BUV4"/>
    <mergeCell ref="BUW4:BVA4"/>
    <mergeCell ref="BVB4:BVF4"/>
    <mergeCell ref="BVG4:BVK4"/>
    <mergeCell ref="BTN4:BTR4"/>
    <mergeCell ref="BTS4:BTW4"/>
    <mergeCell ref="BTX4:BUB4"/>
    <mergeCell ref="BUC4:BUG4"/>
    <mergeCell ref="BUH4:BUL4"/>
    <mergeCell ref="CAG4:CAK4"/>
    <mergeCell ref="CAL4:CAP4"/>
    <mergeCell ref="CAQ4:CAU4"/>
    <mergeCell ref="CAV4:CAZ4"/>
    <mergeCell ref="CBA4:CBE4"/>
    <mergeCell ref="BZH4:BZL4"/>
    <mergeCell ref="BZM4:BZQ4"/>
    <mergeCell ref="BZR4:BZV4"/>
    <mergeCell ref="BZW4:CAA4"/>
    <mergeCell ref="CAB4:CAF4"/>
    <mergeCell ref="BYI4:BYM4"/>
    <mergeCell ref="BYN4:BYR4"/>
    <mergeCell ref="BYS4:BYW4"/>
    <mergeCell ref="BYX4:BZB4"/>
    <mergeCell ref="BZC4:BZG4"/>
    <mergeCell ref="BXJ4:BXN4"/>
    <mergeCell ref="BXO4:BXS4"/>
    <mergeCell ref="BXT4:BXX4"/>
    <mergeCell ref="BXY4:BYC4"/>
    <mergeCell ref="BYD4:BYH4"/>
    <mergeCell ref="CEC4:CEG4"/>
    <mergeCell ref="CEH4:CEL4"/>
    <mergeCell ref="CEM4:CEQ4"/>
    <mergeCell ref="CER4:CEV4"/>
    <mergeCell ref="CEW4:CFA4"/>
    <mergeCell ref="CDD4:CDH4"/>
    <mergeCell ref="CDI4:CDM4"/>
    <mergeCell ref="CDN4:CDR4"/>
    <mergeCell ref="CDS4:CDW4"/>
    <mergeCell ref="CDX4:CEB4"/>
    <mergeCell ref="CCE4:CCI4"/>
    <mergeCell ref="CCJ4:CCN4"/>
    <mergeCell ref="CCO4:CCS4"/>
    <mergeCell ref="CCT4:CCX4"/>
    <mergeCell ref="CCY4:CDC4"/>
    <mergeCell ref="CBF4:CBJ4"/>
    <mergeCell ref="CBK4:CBO4"/>
    <mergeCell ref="CBP4:CBT4"/>
    <mergeCell ref="CBU4:CBY4"/>
    <mergeCell ref="CBZ4:CCD4"/>
    <mergeCell ref="CHY4:CIC4"/>
    <mergeCell ref="CID4:CIH4"/>
    <mergeCell ref="CII4:CIM4"/>
    <mergeCell ref="CIN4:CIR4"/>
    <mergeCell ref="CIS4:CIW4"/>
    <mergeCell ref="CGZ4:CHD4"/>
    <mergeCell ref="CHE4:CHI4"/>
    <mergeCell ref="CHJ4:CHN4"/>
    <mergeCell ref="CHO4:CHS4"/>
    <mergeCell ref="CHT4:CHX4"/>
    <mergeCell ref="CGA4:CGE4"/>
    <mergeCell ref="CGF4:CGJ4"/>
    <mergeCell ref="CGK4:CGO4"/>
    <mergeCell ref="CGP4:CGT4"/>
    <mergeCell ref="CGU4:CGY4"/>
    <mergeCell ref="CFB4:CFF4"/>
    <mergeCell ref="CFG4:CFK4"/>
    <mergeCell ref="CFL4:CFP4"/>
    <mergeCell ref="CFQ4:CFU4"/>
    <mergeCell ref="CFV4:CFZ4"/>
    <mergeCell ref="CLU4:CLY4"/>
    <mergeCell ref="CLZ4:CMD4"/>
    <mergeCell ref="CME4:CMI4"/>
    <mergeCell ref="CMJ4:CMN4"/>
    <mergeCell ref="CMO4:CMS4"/>
    <mergeCell ref="CKV4:CKZ4"/>
    <mergeCell ref="CLA4:CLE4"/>
    <mergeCell ref="CLF4:CLJ4"/>
    <mergeCell ref="CLK4:CLO4"/>
    <mergeCell ref="CLP4:CLT4"/>
    <mergeCell ref="CJW4:CKA4"/>
    <mergeCell ref="CKB4:CKF4"/>
    <mergeCell ref="CKG4:CKK4"/>
    <mergeCell ref="CKL4:CKP4"/>
    <mergeCell ref="CKQ4:CKU4"/>
    <mergeCell ref="CIX4:CJB4"/>
    <mergeCell ref="CJC4:CJG4"/>
    <mergeCell ref="CJH4:CJL4"/>
    <mergeCell ref="CJM4:CJQ4"/>
    <mergeCell ref="CJR4:CJV4"/>
    <mergeCell ref="CPQ4:CPU4"/>
    <mergeCell ref="CPV4:CPZ4"/>
    <mergeCell ref="CQA4:CQE4"/>
    <mergeCell ref="CQF4:CQJ4"/>
    <mergeCell ref="CQK4:CQO4"/>
    <mergeCell ref="COR4:COV4"/>
    <mergeCell ref="COW4:CPA4"/>
    <mergeCell ref="CPB4:CPF4"/>
    <mergeCell ref="CPG4:CPK4"/>
    <mergeCell ref="CPL4:CPP4"/>
    <mergeCell ref="CNS4:CNW4"/>
    <mergeCell ref="CNX4:COB4"/>
    <mergeCell ref="COC4:COG4"/>
    <mergeCell ref="COH4:COL4"/>
    <mergeCell ref="COM4:COQ4"/>
    <mergeCell ref="CMT4:CMX4"/>
    <mergeCell ref="CMY4:CNC4"/>
    <mergeCell ref="CND4:CNH4"/>
    <mergeCell ref="CNI4:CNM4"/>
    <mergeCell ref="CNN4:CNR4"/>
    <mergeCell ref="CTM4:CTQ4"/>
    <mergeCell ref="CTR4:CTV4"/>
    <mergeCell ref="CTW4:CUA4"/>
    <mergeCell ref="CUB4:CUF4"/>
    <mergeCell ref="CUG4:CUK4"/>
    <mergeCell ref="CSN4:CSR4"/>
    <mergeCell ref="CSS4:CSW4"/>
    <mergeCell ref="CSX4:CTB4"/>
    <mergeCell ref="CTC4:CTG4"/>
    <mergeCell ref="CTH4:CTL4"/>
    <mergeCell ref="CRO4:CRS4"/>
    <mergeCell ref="CRT4:CRX4"/>
    <mergeCell ref="CRY4:CSC4"/>
    <mergeCell ref="CSD4:CSH4"/>
    <mergeCell ref="CSI4:CSM4"/>
    <mergeCell ref="CQP4:CQT4"/>
    <mergeCell ref="CQU4:CQY4"/>
    <mergeCell ref="CQZ4:CRD4"/>
    <mergeCell ref="CRE4:CRI4"/>
    <mergeCell ref="CRJ4:CRN4"/>
    <mergeCell ref="CXI4:CXM4"/>
    <mergeCell ref="CXN4:CXR4"/>
    <mergeCell ref="CXS4:CXW4"/>
    <mergeCell ref="CXX4:CYB4"/>
    <mergeCell ref="CYC4:CYG4"/>
    <mergeCell ref="CWJ4:CWN4"/>
    <mergeCell ref="CWO4:CWS4"/>
    <mergeCell ref="CWT4:CWX4"/>
    <mergeCell ref="CWY4:CXC4"/>
    <mergeCell ref="CXD4:CXH4"/>
    <mergeCell ref="CVK4:CVO4"/>
    <mergeCell ref="CVP4:CVT4"/>
    <mergeCell ref="CVU4:CVY4"/>
    <mergeCell ref="CVZ4:CWD4"/>
    <mergeCell ref="CWE4:CWI4"/>
    <mergeCell ref="CUL4:CUP4"/>
    <mergeCell ref="CUQ4:CUU4"/>
    <mergeCell ref="CUV4:CUZ4"/>
    <mergeCell ref="CVA4:CVE4"/>
    <mergeCell ref="CVF4:CVJ4"/>
    <mergeCell ref="DBE4:DBI4"/>
    <mergeCell ref="DBJ4:DBN4"/>
    <mergeCell ref="DBO4:DBS4"/>
    <mergeCell ref="DBT4:DBX4"/>
    <mergeCell ref="DBY4:DCC4"/>
    <mergeCell ref="DAF4:DAJ4"/>
    <mergeCell ref="DAK4:DAO4"/>
    <mergeCell ref="DAP4:DAT4"/>
    <mergeCell ref="DAU4:DAY4"/>
    <mergeCell ref="DAZ4:DBD4"/>
    <mergeCell ref="CZG4:CZK4"/>
    <mergeCell ref="CZL4:CZP4"/>
    <mergeCell ref="CZQ4:CZU4"/>
    <mergeCell ref="CZV4:CZZ4"/>
    <mergeCell ref="DAA4:DAE4"/>
    <mergeCell ref="CYH4:CYL4"/>
    <mergeCell ref="CYM4:CYQ4"/>
    <mergeCell ref="CYR4:CYV4"/>
    <mergeCell ref="CYW4:CZA4"/>
    <mergeCell ref="CZB4:CZF4"/>
    <mergeCell ref="DFA4:DFE4"/>
    <mergeCell ref="DFF4:DFJ4"/>
    <mergeCell ref="DFK4:DFO4"/>
    <mergeCell ref="DFP4:DFT4"/>
    <mergeCell ref="DFU4:DFY4"/>
    <mergeCell ref="DEB4:DEF4"/>
    <mergeCell ref="DEG4:DEK4"/>
    <mergeCell ref="DEL4:DEP4"/>
    <mergeCell ref="DEQ4:DEU4"/>
    <mergeCell ref="DEV4:DEZ4"/>
    <mergeCell ref="DDC4:DDG4"/>
    <mergeCell ref="DDH4:DDL4"/>
    <mergeCell ref="DDM4:DDQ4"/>
    <mergeCell ref="DDR4:DDV4"/>
    <mergeCell ref="DDW4:DEA4"/>
    <mergeCell ref="DCD4:DCH4"/>
    <mergeCell ref="DCI4:DCM4"/>
    <mergeCell ref="DCN4:DCR4"/>
    <mergeCell ref="DCS4:DCW4"/>
    <mergeCell ref="DCX4:DDB4"/>
    <mergeCell ref="DIW4:DJA4"/>
    <mergeCell ref="DJB4:DJF4"/>
    <mergeCell ref="DJG4:DJK4"/>
    <mergeCell ref="DJL4:DJP4"/>
    <mergeCell ref="DJQ4:DJU4"/>
    <mergeCell ref="DHX4:DIB4"/>
    <mergeCell ref="DIC4:DIG4"/>
    <mergeCell ref="DIH4:DIL4"/>
    <mergeCell ref="DIM4:DIQ4"/>
    <mergeCell ref="DIR4:DIV4"/>
    <mergeCell ref="DGY4:DHC4"/>
    <mergeCell ref="DHD4:DHH4"/>
    <mergeCell ref="DHI4:DHM4"/>
    <mergeCell ref="DHN4:DHR4"/>
    <mergeCell ref="DHS4:DHW4"/>
    <mergeCell ref="DFZ4:DGD4"/>
    <mergeCell ref="DGE4:DGI4"/>
    <mergeCell ref="DGJ4:DGN4"/>
    <mergeCell ref="DGO4:DGS4"/>
    <mergeCell ref="DGT4:DGX4"/>
    <mergeCell ref="DMS4:DMW4"/>
    <mergeCell ref="DMX4:DNB4"/>
    <mergeCell ref="DNC4:DNG4"/>
    <mergeCell ref="DNH4:DNL4"/>
    <mergeCell ref="DNM4:DNQ4"/>
    <mergeCell ref="DLT4:DLX4"/>
    <mergeCell ref="DLY4:DMC4"/>
    <mergeCell ref="DMD4:DMH4"/>
    <mergeCell ref="DMI4:DMM4"/>
    <mergeCell ref="DMN4:DMR4"/>
    <mergeCell ref="DKU4:DKY4"/>
    <mergeCell ref="DKZ4:DLD4"/>
    <mergeCell ref="DLE4:DLI4"/>
    <mergeCell ref="DLJ4:DLN4"/>
    <mergeCell ref="DLO4:DLS4"/>
    <mergeCell ref="DJV4:DJZ4"/>
    <mergeCell ref="DKA4:DKE4"/>
    <mergeCell ref="DKF4:DKJ4"/>
    <mergeCell ref="DKK4:DKO4"/>
    <mergeCell ref="DKP4:DKT4"/>
    <mergeCell ref="DQO4:DQS4"/>
    <mergeCell ref="DQT4:DQX4"/>
    <mergeCell ref="DQY4:DRC4"/>
    <mergeCell ref="DRD4:DRH4"/>
    <mergeCell ref="DRI4:DRM4"/>
    <mergeCell ref="DPP4:DPT4"/>
    <mergeCell ref="DPU4:DPY4"/>
    <mergeCell ref="DPZ4:DQD4"/>
    <mergeCell ref="DQE4:DQI4"/>
    <mergeCell ref="DQJ4:DQN4"/>
    <mergeCell ref="DOQ4:DOU4"/>
    <mergeCell ref="DOV4:DOZ4"/>
    <mergeCell ref="DPA4:DPE4"/>
    <mergeCell ref="DPF4:DPJ4"/>
    <mergeCell ref="DPK4:DPO4"/>
    <mergeCell ref="DNR4:DNV4"/>
    <mergeCell ref="DNW4:DOA4"/>
    <mergeCell ref="DOB4:DOF4"/>
    <mergeCell ref="DOG4:DOK4"/>
    <mergeCell ref="DOL4:DOP4"/>
    <mergeCell ref="DUK4:DUO4"/>
    <mergeCell ref="DUP4:DUT4"/>
    <mergeCell ref="DUU4:DUY4"/>
    <mergeCell ref="DUZ4:DVD4"/>
    <mergeCell ref="DVE4:DVI4"/>
    <mergeCell ref="DTL4:DTP4"/>
    <mergeCell ref="DTQ4:DTU4"/>
    <mergeCell ref="DTV4:DTZ4"/>
    <mergeCell ref="DUA4:DUE4"/>
    <mergeCell ref="DUF4:DUJ4"/>
    <mergeCell ref="DSM4:DSQ4"/>
    <mergeCell ref="DSR4:DSV4"/>
    <mergeCell ref="DSW4:DTA4"/>
    <mergeCell ref="DTB4:DTF4"/>
    <mergeCell ref="DTG4:DTK4"/>
    <mergeCell ref="DRN4:DRR4"/>
    <mergeCell ref="DRS4:DRW4"/>
    <mergeCell ref="DRX4:DSB4"/>
    <mergeCell ref="DSC4:DSG4"/>
    <mergeCell ref="DSH4:DSL4"/>
    <mergeCell ref="DYG4:DYK4"/>
    <mergeCell ref="DYL4:DYP4"/>
    <mergeCell ref="DYQ4:DYU4"/>
    <mergeCell ref="DYV4:DYZ4"/>
    <mergeCell ref="DZA4:DZE4"/>
    <mergeCell ref="DXH4:DXL4"/>
    <mergeCell ref="DXM4:DXQ4"/>
    <mergeCell ref="DXR4:DXV4"/>
    <mergeCell ref="DXW4:DYA4"/>
    <mergeCell ref="DYB4:DYF4"/>
    <mergeCell ref="DWI4:DWM4"/>
    <mergeCell ref="DWN4:DWR4"/>
    <mergeCell ref="DWS4:DWW4"/>
    <mergeCell ref="DWX4:DXB4"/>
    <mergeCell ref="DXC4:DXG4"/>
    <mergeCell ref="DVJ4:DVN4"/>
    <mergeCell ref="DVO4:DVS4"/>
    <mergeCell ref="DVT4:DVX4"/>
    <mergeCell ref="DVY4:DWC4"/>
    <mergeCell ref="DWD4:DWH4"/>
    <mergeCell ref="ECC4:ECG4"/>
    <mergeCell ref="ECH4:ECL4"/>
    <mergeCell ref="ECM4:ECQ4"/>
    <mergeCell ref="ECR4:ECV4"/>
    <mergeCell ref="ECW4:EDA4"/>
    <mergeCell ref="EBD4:EBH4"/>
    <mergeCell ref="EBI4:EBM4"/>
    <mergeCell ref="EBN4:EBR4"/>
    <mergeCell ref="EBS4:EBW4"/>
    <mergeCell ref="EBX4:ECB4"/>
    <mergeCell ref="EAE4:EAI4"/>
    <mergeCell ref="EAJ4:EAN4"/>
    <mergeCell ref="EAO4:EAS4"/>
    <mergeCell ref="EAT4:EAX4"/>
    <mergeCell ref="EAY4:EBC4"/>
    <mergeCell ref="DZF4:DZJ4"/>
    <mergeCell ref="DZK4:DZO4"/>
    <mergeCell ref="DZP4:DZT4"/>
    <mergeCell ref="DZU4:DZY4"/>
    <mergeCell ref="DZZ4:EAD4"/>
    <mergeCell ref="EFY4:EGC4"/>
    <mergeCell ref="EGD4:EGH4"/>
    <mergeCell ref="EGI4:EGM4"/>
    <mergeCell ref="EGN4:EGR4"/>
    <mergeCell ref="EGS4:EGW4"/>
    <mergeCell ref="EEZ4:EFD4"/>
    <mergeCell ref="EFE4:EFI4"/>
    <mergeCell ref="EFJ4:EFN4"/>
    <mergeCell ref="EFO4:EFS4"/>
    <mergeCell ref="EFT4:EFX4"/>
    <mergeCell ref="EEA4:EEE4"/>
    <mergeCell ref="EEF4:EEJ4"/>
    <mergeCell ref="EEK4:EEO4"/>
    <mergeCell ref="EEP4:EET4"/>
    <mergeCell ref="EEU4:EEY4"/>
    <mergeCell ref="EDB4:EDF4"/>
    <mergeCell ref="EDG4:EDK4"/>
    <mergeCell ref="EDL4:EDP4"/>
    <mergeCell ref="EDQ4:EDU4"/>
    <mergeCell ref="EDV4:EDZ4"/>
    <mergeCell ref="EJU4:EJY4"/>
    <mergeCell ref="EJZ4:EKD4"/>
    <mergeCell ref="EKE4:EKI4"/>
    <mergeCell ref="EKJ4:EKN4"/>
    <mergeCell ref="EKO4:EKS4"/>
    <mergeCell ref="EIV4:EIZ4"/>
    <mergeCell ref="EJA4:EJE4"/>
    <mergeCell ref="EJF4:EJJ4"/>
    <mergeCell ref="EJK4:EJO4"/>
    <mergeCell ref="EJP4:EJT4"/>
    <mergeCell ref="EHW4:EIA4"/>
    <mergeCell ref="EIB4:EIF4"/>
    <mergeCell ref="EIG4:EIK4"/>
    <mergeCell ref="EIL4:EIP4"/>
    <mergeCell ref="EIQ4:EIU4"/>
    <mergeCell ref="EGX4:EHB4"/>
    <mergeCell ref="EHC4:EHG4"/>
    <mergeCell ref="EHH4:EHL4"/>
    <mergeCell ref="EHM4:EHQ4"/>
    <mergeCell ref="EHR4:EHV4"/>
    <mergeCell ref="ENQ4:ENU4"/>
    <mergeCell ref="ENV4:ENZ4"/>
    <mergeCell ref="EOA4:EOE4"/>
    <mergeCell ref="EOF4:EOJ4"/>
    <mergeCell ref="EOK4:EOO4"/>
    <mergeCell ref="EMR4:EMV4"/>
    <mergeCell ref="EMW4:ENA4"/>
    <mergeCell ref="ENB4:ENF4"/>
    <mergeCell ref="ENG4:ENK4"/>
    <mergeCell ref="ENL4:ENP4"/>
    <mergeCell ref="ELS4:ELW4"/>
    <mergeCell ref="ELX4:EMB4"/>
    <mergeCell ref="EMC4:EMG4"/>
    <mergeCell ref="EMH4:EML4"/>
    <mergeCell ref="EMM4:EMQ4"/>
    <mergeCell ref="EKT4:EKX4"/>
    <mergeCell ref="EKY4:ELC4"/>
    <mergeCell ref="ELD4:ELH4"/>
    <mergeCell ref="ELI4:ELM4"/>
    <mergeCell ref="ELN4:ELR4"/>
    <mergeCell ref="ERM4:ERQ4"/>
    <mergeCell ref="ERR4:ERV4"/>
    <mergeCell ref="ERW4:ESA4"/>
    <mergeCell ref="ESB4:ESF4"/>
    <mergeCell ref="ESG4:ESK4"/>
    <mergeCell ref="EQN4:EQR4"/>
    <mergeCell ref="EQS4:EQW4"/>
    <mergeCell ref="EQX4:ERB4"/>
    <mergeCell ref="ERC4:ERG4"/>
    <mergeCell ref="ERH4:ERL4"/>
    <mergeCell ref="EPO4:EPS4"/>
    <mergeCell ref="EPT4:EPX4"/>
    <mergeCell ref="EPY4:EQC4"/>
    <mergeCell ref="EQD4:EQH4"/>
    <mergeCell ref="EQI4:EQM4"/>
    <mergeCell ref="EOP4:EOT4"/>
    <mergeCell ref="EOU4:EOY4"/>
    <mergeCell ref="EOZ4:EPD4"/>
    <mergeCell ref="EPE4:EPI4"/>
    <mergeCell ref="EPJ4:EPN4"/>
    <mergeCell ref="EVI4:EVM4"/>
    <mergeCell ref="EVN4:EVR4"/>
    <mergeCell ref="EVS4:EVW4"/>
    <mergeCell ref="EVX4:EWB4"/>
    <mergeCell ref="EWC4:EWG4"/>
    <mergeCell ref="EUJ4:EUN4"/>
    <mergeCell ref="EUO4:EUS4"/>
    <mergeCell ref="EUT4:EUX4"/>
    <mergeCell ref="EUY4:EVC4"/>
    <mergeCell ref="EVD4:EVH4"/>
    <mergeCell ref="ETK4:ETO4"/>
    <mergeCell ref="ETP4:ETT4"/>
    <mergeCell ref="ETU4:ETY4"/>
    <mergeCell ref="ETZ4:EUD4"/>
    <mergeCell ref="EUE4:EUI4"/>
    <mergeCell ref="ESL4:ESP4"/>
    <mergeCell ref="ESQ4:ESU4"/>
    <mergeCell ref="ESV4:ESZ4"/>
    <mergeCell ref="ETA4:ETE4"/>
    <mergeCell ref="ETF4:ETJ4"/>
    <mergeCell ref="EZE4:EZI4"/>
    <mergeCell ref="EZJ4:EZN4"/>
    <mergeCell ref="EZO4:EZS4"/>
    <mergeCell ref="EZT4:EZX4"/>
    <mergeCell ref="EZY4:FAC4"/>
    <mergeCell ref="EYF4:EYJ4"/>
    <mergeCell ref="EYK4:EYO4"/>
    <mergeCell ref="EYP4:EYT4"/>
    <mergeCell ref="EYU4:EYY4"/>
    <mergeCell ref="EYZ4:EZD4"/>
    <mergeCell ref="EXG4:EXK4"/>
    <mergeCell ref="EXL4:EXP4"/>
    <mergeCell ref="EXQ4:EXU4"/>
    <mergeCell ref="EXV4:EXZ4"/>
    <mergeCell ref="EYA4:EYE4"/>
    <mergeCell ref="EWH4:EWL4"/>
    <mergeCell ref="EWM4:EWQ4"/>
    <mergeCell ref="EWR4:EWV4"/>
    <mergeCell ref="EWW4:EXA4"/>
    <mergeCell ref="EXB4:EXF4"/>
    <mergeCell ref="FDA4:FDE4"/>
    <mergeCell ref="FDF4:FDJ4"/>
    <mergeCell ref="FDK4:FDO4"/>
    <mergeCell ref="FDP4:FDT4"/>
    <mergeCell ref="FDU4:FDY4"/>
    <mergeCell ref="FCB4:FCF4"/>
    <mergeCell ref="FCG4:FCK4"/>
    <mergeCell ref="FCL4:FCP4"/>
    <mergeCell ref="FCQ4:FCU4"/>
    <mergeCell ref="FCV4:FCZ4"/>
    <mergeCell ref="FBC4:FBG4"/>
    <mergeCell ref="FBH4:FBL4"/>
    <mergeCell ref="FBM4:FBQ4"/>
    <mergeCell ref="FBR4:FBV4"/>
    <mergeCell ref="FBW4:FCA4"/>
    <mergeCell ref="FAD4:FAH4"/>
    <mergeCell ref="FAI4:FAM4"/>
    <mergeCell ref="FAN4:FAR4"/>
    <mergeCell ref="FAS4:FAW4"/>
    <mergeCell ref="FAX4:FBB4"/>
    <mergeCell ref="FGW4:FHA4"/>
    <mergeCell ref="FHB4:FHF4"/>
    <mergeCell ref="FHG4:FHK4"/>
    <mergeCell ref="FHL4:FHP4"/>
    <mergeCell ref="FHQ4:FHU4"/>
    <mergeCell ref="FFX4:FGB4"/>
    <mergeCell ref="FGC4:FGG4"/>
    <mergeCell ref="FGH4:FGL4"/>
    <mergeCell ref="FGM4:FGQ4"/>
    <mergeCell ref="FGR4:FGV4"/>
    <mergeCell ref="FEY4:FFC4"/>
    <mergeCell ref="FFD4:FFH4"/>
    <mergeCell ref="FFI4:FFM4"/>
    <mergeCell ref="FFN4:FFR4"/>
    <mergeCell ref="FFS4:FFW4"/>
    <mergeCell ref="FDZ4:FED4"/>
    <mergeCell ref="FEE4:FEI4"/>
    <mergeCell ref="FEJ4:FEN4"/>
    <mergeCell ref="FEO4:FES4"/>
    <mergeCell ref="FET4:FEX4"/>
    <mergeCell ref="FKS4:FKW4"/>
    <mergeCell ref="FKX4:FLB4"/>
    <mergeCell ref="FLC4:FLG4"/>
    <mergeCell ref="FLH4:FLL4"/>
    <mergeCell ref="FLM4:FLQ4"/>
    <mergeCell ref="FJT4:FJX4"/>
    <mergeCell ref="FJY4:FKC4"/>
    <mergeCell ref="FKD4:FKH4"/>
    <mergeCell ref="FKI4:FKM4"/>
    <mergeCell ref="FKN4:FKR4"/>
    <mergeCell ref="FIU4:FIY4"/>
    <mergeCell ref="FIZ4:FJD4"/>
    <mergeCell ref="FJE4:FJI4"/>
    <mergeCell ref="FJJ4:FJN4"/>
    <mergeCell ref="FJO4:FJS4"/>
    <mergeCell ref="FHV4:FHZ4"/>
    <mergeCell ref="FIA4:FIE4"/>
    <mergeCell ref="FIF4:FIJ4"/>
    <mergeCell ref="FIK4:FIO4"/>
    <mergeCell ref="FIP4:FIT4"/>
    <mergeCell ref="FOO4:FOS4"/>
    <mergeCell ref="FOT4:FOX4"/>
    <mergeCell ref="FOY4:FPC4"/>
    <mergeCell ref="FPD4:FPH4"/>
    <mergeCell ref="FPI4:FPM4"/>
    <mergeCell ref="FNP4:FNT4"/>
    <mergeCell ref="FNU4:FNY4"/>
    <mergeCell ref="FNZ4:FOD4"/>
    <mergeCell ref="FOE4:FOI4"/>
    <mergeCell ref="FOJ4:FON4"/>
    <mergeCell ref="FMQ4:FMU4"/>
    <mergeCell ref="FMV4:FMZ4"/>
    <mergeCell ref="FNA4:FNE4"/>
    <mergeCell ref="FNF4:FNJ4"/>
    <mergeCell ref="FNK4:FNO4"/>
    <mergeCell ref="FLR4:FLV4"/>
    <mergeCell ref="FLW4:FMA4"/>
    <mergeCell ref="FMB4:FMF4"/>
    <mergeCell ref="FMG4:FMK4"/>
    <mergeCell ref="FML4:FMP4"/>
    <mergeCell ref="FSK4:FSO4"/>
    <mergeCell ref="FSP4:FST4"/>
    <mergeCell ref="FSU4:FSY4"/>
    <mergeCell ref="FSZ4:FTD4"/>
    <mergeCell ref="FTE4:FTI4"/>
    <mergeCell ref="FRL4:FRP4"/>
    <mergeCell ref="FRQ4:FRU4"/>
    <mergeCell ref="FRV4:FRZ4"/>
    <mergeCell ref="FSA4:FSE4"/>
    <mergeCell ref="FSF4:FSJ4"/>
    <mergeCell ref="FQM4:FQQ4"/>
    <mergeCell ref="FQR4:FQV4"/>
    <mergeCell ref="FQW4:FRA4"/>
    <mergeCell ref="FRB4:FRF4"/>
    <mergeCell ref="FRG4:FRK4"/>
    <mergeCell ref="FPN4:FPR4"/>
    <mergeCell ref="FPS4:FPW4"/>
    <mergeCell ref="FPX4:FQB4"/>
    <mergeCell ref="FQC4:FQG4"/>
    <mergeCell ref="FQH4:FQL4"/>
    <mergeCell ref="FWG4:FWK4"/>
    <mergeCell ref="FWL4:FWP4"/>
    <mergeCell ref="FWQ4:FWU4"/>
    <mergeCell ref="FWV4:FWZ4"/>
    <mergeCell ref="FXA4:FXE4"/>
    <mergeCell ref="FVH4:FVL4"/>
    <mergeCell ref="FVM4:FVQ4"/>
    <mergeCell ref="FVR4:FVV4"/>
    <mergeCell ref="FVW4:FWA4"/>
    <mergeCell ref="FWB4:FWF4"/>
    <mergeCell ref="FUI4:FUM4"/>
    <mergeCell ref="FUN4:FUR4"/>
    <mergeCell ref="FUS4:FUW4"/>
    <mergeCell ref="FUX4:FVB4"/>
    <mergeCell ref="FVC4:FVG4"/>
    <mergeCell ref="FTJ4:FTN4"/>
    <mergeCell ref="FTO4:FTS4"/>
    <mergeCell ref="FTT4:FTX4"/>
    <mergeCell ref="FTY4:FUC4"/>
    <mergeCell ref="FUD4:FUH4"/>
    <mergeCell ref="GAC4:GAG4"/>
    <mergeCell ref="GAH4:GAL4"/>
    <mergeCell ref="GAM4:GAQ4"/>
    <mergeCell ref="GAR4:GAV4"/>
    <mergeCell ref="GAW4:GBA4"/>
    <mergeCell ref="FZD4:FZH4"/>
    <mergeCell ref="FZI4:FZM4"/>
    <mergeCell ref="FZN4:FZR4"/>
    <mergeCell ref="FZS4:FZW4"/>
    <mergeCell ref="FZX4:GAB4"/>
    <mergeCell ref="FYE4:FYI4"/>
    <mergeCell ref="FYJ4:FYN4"/>
    <mergeCell ref="FYO4:FYS4"/>
    <mergeCell ref="FYT4:FYX4"/>
    <mergeCell ref="FYY4:FZC4"/>
    <mergeCell ref="FXF4:FXJ4"/>
    <mergeCell ref="FXK4:FXO4"/>
    <mergeCell ref="FXP4:FXT4"/>
    <mergeCell ref="FXU4:FXY4"/>
    <mergeCell ref="FXZ4:FYD4"/>
    <mergeCell ref="GDY4:GEC4"/>
    <mergeCell ref="GED4:GEH4"/>
    <mergeCell ref="GEI4:GEM4"/>
    <mergeCell ref="GEN4:GER4"/>
    <mergeCell ref="GES4:GEW4"/>
    <mergeCell ref="GCZ4:GDD4"/>
    <mergeCell ref="GDE4:GDI4"/>
    <mergeCell ref="GDJ4:GDN4"/>
    <mergeCell ref="GDO4:GDS4"/>
    <mergeCell ref="GDT4:GDX4"/>
    <mergeCell ref="GCA4:GCE4"/>
    <mergeCell ref="GCF4:GCJ4"/>
    <mergeCell ref="GCK4:GCO4"/>
    <mergeCell ref="GCP4:GCT4"/>
    <mergeCell ref="GCU4:GCY4"/>
    <mergeCell ref="GBB4:GBF4"/>
    <mergeCell ref="GBG4:GBK4"/>
    <mergeCell ref="GBL4:GBP4"/>
    <mergeCell ref="GBQ4:GBU4"/>
    <mergeCell ref="GBV4:GBZ4"/>
    <mergeCell ref="GHU4:GHY4"/>
    <mergeCell ref="GHZ4:GID4"/>
    <mergeCell ref="GIE4:GII4"/>
    <mergeCell ref="GIJ4:GIN4"/>
    <mergeCell ref="GIO4:GIS4"/>
    <mergeCell ref="GGV4:GGZ4"/>
    <mergeCell ref="GHA4:GHE4"/>
    <mergeCell ref="GHF4:GHJ4"/>
    <mergeCell ref="GHK4:GHO4"/>
    <mergeCell ref="GHP4:GHT4"/>
    <mergeCell ref="GFW4:GGA4"/>
    <mergeCell ref="GGB4:GGF4"/>
    <mergeCell ref="GGG4:GGK4"/>
    <mergeCell ref="GGL4:GGP4"/>
    <mergeCell ref="GGQ4:GGU4"/>
    <mergeCell ref="GEX4:GFB4"/>
    <mergeCell ref="GFC4:GFG4"/>
    <mergeCell ref="GFH4:GFL4"/>
    <mergeCell ref="GFM4:GFQ4"/>
    <mergeCell ref="GFR4:GFV4"/>
    <mergeCell ref="GLQ4:GLU4"/>
    <mergeCell ref="GLV4:GLZ4"/>
    <mergeCell ref="GMA4:GME4"/>
    <mergeCell ref="GMF4:GMJ4"/>
    <mergeCell ref="GMK4:GMO4"/>
    <mergeCell ref="GKR4:GKV4"/>
    <mergeCell ref="GKW4:GLA4"/>
    <mergeCell ref="GLB4:GLF4"/>
    <mergeCell ref="GLG4:GLK4"/>
    <mergeCell ref="GLL4:GLP4"/>
    <mergeCell ref="GJS4:GJW4"/>
    <mergeCell ref="GJX4:GKB4"/>
    <mergeCell ref="GKC4:GKG4"/>
    <mergeCell ref="GKH4:GKL4"/>
    <mergeCell ref="GKM4:GKQ4"/>
    <mergeCell ref="GIT4:GIX4"/>
    <mergeCell ref="GIY4:GJC4"/>
    <mergeCell ref="GJD4:GJH4"/>
    <mergeCell ref="GJI4:GJM4"/>
    <mergeCell ref="GJN4:GJR4"/>
    <mergeCell ref="GPM4:GPQ4"/>
    <mergeCell ref="GPR4:GPV4"/>
    <mergeCell ref="GPW4:GQA4"/>
    <mergeCell ref="GQB4:GQF4"/>
    <mergeCell ref="GQG4:GQK4"/>
    <mergeCell ref="GON4:GOR4"/>
    <mergeCell ref="GOS4:GOW4"/>
    <mergeCell ref="GOX4:GPB4"/>
    <mergeCell ref="GPC4:GPG4"/>
    <mergeCell ref="GPH4:GPL4"/>
    <mergeCell ref="GNO4:GNS4"/>
    <mergeCell ref="GNT4:GNX4"/>
    <mergeCell ref="GNY4:GOC4"/>
    <mergeCell ref="GOD4:GOH4"/>
    <mergeCell ref="GOI4:GOM4"/>
    <mergeCell ref="GMP4:GMT4"/>
    <mergeCell ref="GMU4:GMY4"/>
    <mergeCell ref="GMZ4:GND4"/>
    <mergeCell ref="GNE4:GNI4"/>
    <mergeCell ref="GNJ4:GNN4"/>
    <mergeCell ref="GTI4:GTM4"/>
    <mergeCell ref="GTN4:GTR4"/>
    <mergeCell ref="GTS4:GTW4"/>
    <mergeCell ref="GTX4:GUB4"/>
    <mergeCell ref="GUC4:GUG4"/>
    <mergeCell ref="GSJ4:GSN4"/>
    <mergeCell ref="GSO4:GSS4"/>
    <mergeCell ref="GST4:GSX4"/>
    <mergeCell ref="GSY4:GTC4"/>
    <mergeCell ref="GTD4:GTH4"/>
    <mergeCell ref="GRK4:GRO4"/>
    <mergeCell ref="GRP4:GRT4"/>
    <mergeCell ref="GRU4:GRY4"/>
    <mergeCell ref="GRZ4:GSD4"/>
    <mergeCell ref="GSE4:GSI4"/>
    <mergeCell ref="GQL4:GQP4"/>
    <mergeCell ref="GQQ4:GQU4"/>
    <mergeCell ref="GQV4:GQZ4"/>
    <mergeCell ref="GRA4:GRE4"/>
    <mergeCell ref="GRF4:GRJ4"/>
    <mergeCell ref="GXE4:GXI4"/>
    <mergeCell ref="GXJ4:GXN4"/>
    <mergeCell ref="GXO4:GXS4"/>
    <mergeCell ref="GXT4:GXX4"/>
    <mergeCell ref="GXY4:GYC4"/>
    <mergeCell ref="GWF4:GWJ4"/>
    <mergeCell ref="GWK4:GWO4"/>
    <mergeCell ref="GWP4:GWT4"/>
    <mergeCell ref="GWU4:GWY4"/>
    <mergeCell ref="GWZ4:GXD4"/>
    <mergeCell ref="GVG4:GVK4"/>
    <mergeCell ref="GVL4:GVP4"/>
    <mergeCell ref="GVQ4:GVU4"/>
    <mergeCell ref="GVV4:GVZ4"/>
    <mergeCell ref="GWA4:GWE4"/>
    <mergeCell ref="GUH4:GUL4"/>
    <mergeCell ref="GUM4:GUQ4"/>
    <mergeCell ref="GUR4:GUV4"/>
    <mergeCell ref="GUW4:GVA4"/>
    <mergeCell ref="GVB4:GVF4"/>
    <mergeCell ref="HBA4:HBE4"/>
    <mergeCell ref="HBF4:HBJ4"/>
    <mergeCell ref="HBK4:HBO4"/>
    <mergeCell ref="HBP4:HBT4"/>
    <mergeCell ref="HBU4:HBY4"/>
    <mergeCell ref="HAB4:HAF4"/>
    <mergeCell ref="HAG4:HAK4"/>
    <mergeCell ref="HAL4:HAP4"/>
    <mergeCell ref="HAQ4:HAU4"/>
    <mergeCell ref="HAV4:HAZ4"/>
    <mergeCell ref="GZC4:GZG4"/>
    <mergeCell ref="GZH4:GZL4"/>
    <mergeCell ref="GZM4:GZQ4"/>
    <mergeCell ref="GZR4:GZV4"/>
    <mergeCell ref="GZW4:HAA4"/>
    <mergeCell ref="GYD4:GYH4"/>
    <mergeCell ref="GYI4:GYM4"/>
    <mergeCell ref="GYN4:GYR4"/>
    <mergeCell ref="GYS4:GYW4"/>
    <mergeCell ref="GYX4:GZB4"/>
    <mergeCell ref="HEW4:HFA4"/>
    <mergeCell ref="HFB4:HFF4"/>
    <mergeCell ref="HFG4:HFK4"/>
    <mergeCell ref="HFL4:HFP4"/>
    <mergeCell ref="HFQ4:HFU4"/>
    <mergeCell ref="HDX4:HEB4"/>
    <mergeCell ref="HEC4:HEG4"/>
    <mergeCell ref="HEH4:HEL4"/>
    <mergeCell ref="HEM4:HEQ4"/>
    <mergeCell ref="HER4:HEV4"/>
    <mergeCell ref="HCY4:HDC4"/>
    <mergeCell ref="HDD4:HDH4"/>
    <mergeCell ref="HDI4:HDM4"/>
    <mergeCell ref="HDN4:HDR4"/>
    <mergeCell ref="HDS4:HDW4"/>
    <mergeCell ref="HBZ4:HCD4"/>
    <mergeCell ref="HCE4:HCI4"/>
    <mergeCell ref="HCJ4:HCN4"/>
    <mergeCell ref="HCO4:HCS4"/>
    <mergeCell ref="HCT4:HCX4"/>
    <mergeCell ref="HIS4:HIW4"/>
    <mergeCell ref="HIX4:HJB4"/>
    <mergeCell ref="HJC4:HJG4"/>
    <mergeCell ref="HJH4:HJL4"/>
    <mergeCell ref="HJM4:HJQ4"/>
    <mergeCell ref="HHT4:HHX4"/>
    <mergeCell ref="HHY4:HIC4"/>
    <mergeCell ref="HID4:HIH4"/>
    <mergeCell ref="HII4:HIM4"/>
    <mergeCell ref="HIN4:HIR4"/>
    <mergeCell ref="HGU4:HGY4"/>
    <mergeCell ref="HGZ4:HHD4"/>
    <mergeCell ref="HHE4:HHI4"/>
    <mergeCell ref="HHJ4:HHN4"/>
    <mergeCell ref="HHO4:HHS4"/>
    <mergeCell ref="HFV4:HFZ4"/>
    <mergeCell ref="HGA4:HGE4"/>
    <mergeCell ref="HGF4:HGJ4"/>
    <mergeCell ref="HGK4:HGO4"/>
    <mergeCell ref="HGP4:HGT4"/>
    <mergeCell ref="HMO4:HMS4"/>
    <mergeCell ref="HMT4:HMX4"/>
    <mergeCell ref="HMY4:HNC4"/>
    <mergeCell ref="HND4:HNH4"/>
    <mergeCell ref="HNI4:HNM4"/>
    <mergeCell ref="HLP4:HLT4"/>
    <mergeCell ref="HLU4:HLY4"/>
    <mergeCell ref="HLZ4:HMD4"/>
    <mergeCell ref="HME4:HMI4"/>
    <mergeCell ref="HMJ4:HMN4"/>
    <mergeCell ref="HKQ4:HKU4"/>
    <mergeCell ref="HKV4:HKZ4"/>
    <mergeCell ref="HLA4:HLE4"/>
    <mergeCell ref="HLF4:HLJ4"/>
    <mergeCell ref="HLK4:HLO4"/>
    <mergeCell ref="HJR4:HJV4"/>
    <mergeCell ref="HJW4:HKA4"/>
    <mergeCell ref="HKB4:HKF4"/>
    <mergeCell ref="HKG4:HKK4"/>
    <mergeCell ref="HKL4:HKP4"/>
    <mergeCell ref="HQK4:HQO4"/>
    <mergeCell ref="HQP4:HQT4"/>
    <mergeCell ref="HQU4:HQY4"/>
    <mergeCell ref="HQZ4:HRD4"/>
    <mergeCell ref="HRE4:HRI4"/>
    <mergeCell ref="HPL4:HPP4"/>
    <mergeCell ref="HPQ4:HPU4"/>
    <mergeCell ref="HPV4:HPZ4"/>
    <mergeCell ref="HQA4:HQE4"/>
    <mergeCell ref="HQF4:HQJ4"/>
    <mergeCell ref="HOM4:HOQ4"/>
    <mergeCell ref="HOR4:HOV4"/>
    <mergeCell ref="HOW4:HPA4"/>
    <mergeCell ref="HPB4:HPF4"/>
    <mergeCell ref="HPG4:HPK4"/>
    <mergeCell ref="HNN4:HNR4"/>
    <mergeCell ref="HNS4:HNW4"/>
    <mergeCell ref="HNX4:HOB4"/>
    <mergeCell ref="HOC4:HOG4"/>
    <mergeCell ref="HOH4:HOL4"/>
    <mergeCell ref="HUG4:HUK4"/>
    <mergeCell ref="HUL4:HUP4"/>
    <mergeCell ref="HUQ4:HUU4"/>
    <mergeCell ref="HUV4:HUZ4"/>
    <mergeCell ref="HVA4:HVE4"/>
    <mergeCell ref="HTH4:HTL4"/>
    <mergeCell ref="HTM4:HTQ4"/>
    <mergeCell ref="HTR4:HTV4"/>
    <mergeCell ref="HTW4:HUA4"/>
    <mergeCell ref="HUB4:HUF4"/>
    <mergeCell ref="HSI4:HSM4"/>
    <mergeCell ref="HSN4:HSR4"/>
    <mergeCell ref="HSS4:HSW4"/>
    <mergeCell ref="HSX4:HTB4"/>
    <mergeCell ref="HTC4:HTG4"/>
    <mergeCell ref="HRJ4:HRN4"/>
    <mergeCell ref="HRO4:HRS4"/>
    <mergeCell ref="HRT4:HRX4"/>
    <mergeCell ref="HRY4:HSC4"/>
    <mergeCell ref="HSD4:HSH4"/>
    <mergeCell ref="HYC4:HYG4"/>
    <mergeCell ref="HYH4:HYL4"/>
    <mergeCell ref="HYM4:HYQ4"/>
    <mergeCell ref="HYR4:HYV4"/>
    <mergeCell ref="HYW4:HZA4"/>
    <mergeCell ref="HXD4:HXH4"/>
    <mergeCell ref="HXI4:HXM4"/>
    <mergeCell ref="HXN4:HXR4"/>
    <mergeCell ref="HXS4:HXW4"/>
    <mergeCell ref="HXX4:HYB4"/>
    <mergeCell ref="HWE4:HWI4"/>
    <mergeCell ref="HWJ4:HWN4"/>
    <mergeCell ref="HWO4:HWS4"/>
    <mergeCell ref="HWT4:HWX4"/>
    <mergeCell ref="HWY4:HXC4"/>
    <mergeCell ref="HVF4:HVJ4"/>
    <mergeCell ref="HVK4:HVO4"/>
    <mergeCell ref="HVP4:HVT4"/>
    <mergeCell ref="HVU4:HVY4"/>
    <mergeCell ref="HVZ4:HWD4"/>
    <mergeCell ref="IBY4:ICC4"/>
    <mergeCell ref="ICD4:ICH4"/>
    <mergeCell ref="ICI4:ICM4"/>
    <mergeCell ref="ICN4:ICR4"/>
    <mergeCell ref="ICS4:ICW4"/>
    <mergeCell ref="IAZ4:IBD4"/>
    <mergeCell ref="IBE4:IBI4"/>
    <mergeCell ref="IBJ4:IBN4"/>
    <mergeCell ref="IBO4:IBS4"/>
    <mergeCell ref="IBT4:IBX4"/>
    <mergeCell ref="IAA4:IAE4"/>
    <mergeCell ref="IAF4:IAJ4"/>
    <mergeCell ref="IAK4:IAO4"/>
    <mergeCell ref="IAP4:IAT4"/>
    <mergeCell ref="IAU4:IAY4"/>
    <mergeCell ref="HZB4:HZF4"/>
    <mergeCell ref="HZG4:HZK4"/>
    <mergeCell ref="HZL4:HZP4"/>
    <mergeCell ref="HZQ4:HZU4"/>
    <mergeCell ref="HZV4:HZZ4"/>
    <mergeCell ref="IFU4:IFY4"/>
    <mergeCell ref="IFZ4:IGD4"/>
    <mergeCell ref="IGE4:IGI4"/>
    <mergeCell ref="IGJ4:IGN4"/>
    <mergeCell ref="IGO4:IGS4"/>
    <mergeCell ref="IEV4:IEZ4"/>
    <mergeCell ref="IFA4:IFE4"/>
    <mergeCell ref="IFF4:IFJ4"/>
    <mergeCell ref="IFK4:IFO4"/>
    <mergeCell ref="IFP4:IFT4"/>
    <mergeCell ref="IDW4:IEA4"/>
    <mergeCell ref="IEB4:IEF4"/>
    <mergeCell ref="IEG4:IEK4"/>
    <mergeCell ref="IEL4:IEP4"/>
    <mergeCell ref="IEQ4:IEU4"/>
    <mergeCell ref="ICX4:IDB4"/>
    <mergeCell ref="IDC4:IDG4"/>
    <mergeCell ref="IDH4:IDL4"/>
    <mergeCell ref="IDM4:IDQ4"/>
    <mergeCell ref="IDR4:IDV4"/>
    <mergeCell ref="IJQ4:IJU4"/>
    <mergeCell ref="IJV4:IJZ4"/>
    <mergeCell ref="IKA4:IKE4"/>
    <mergeCell ref="IKF4:IKJ4"/>
    <mergeCell ref="IKK4:IKO4"/>
    <mergeCell ref="IIR4:IIV4"/>
    <mergeCell ref="IIW4:IJA4"/>
    <mergeCell ref="IJB4:IJF4"/>
    <mergeCell ref="IJG4:IJK4"/>
    <mergeCell ref="IJL4:IJP4"/>
    <mergeCell ref="IHS4:IHW4"/>
    <mergeCell ref="IHX4:IIB4"/>
    <mergeCell ref="IIC4:IIG4"/>
    <mergeCell ref="IIH4:IIL4"/>
    <mergeCell ref="IIM4:IIQ4"/>
    <mergeCell ref="IGT4:IGX4"/>
    <mergeCell ref="IGY4:IHC4"/>
    <mergeCell ref="IHD4:IHH4"/>
    <mergeCell ref="IHI4:IHM4"/>
    <mergeCell ref="IHN4:IHR4"/>
    <mergeCell ref="INM4:INQ4"/>
    <mergeCell ref="INR4:INV4"/>
    <mergeCell ref="INW4:IOA4"/>
    <mergeCell ref="IOB4:IOF4"/>
    <mergeCell ref="IOG4:IOK4"/>
    <mergeCell ref="IMN4:IMR4"/>
    <mergeCell ref="IMS4:IMW4"/>
    <mergeCell ref="IMX4:INB4"/>
    <mergeCell ref="INC4:ING4"/>
    <mergeCell ref="INH4:INL4"/>
    <mergeCell ref="ILO4:ILS4"/>
    <mergeCell ref="ILT4:ILX4"/>
    <mergeCell ref="ILY4:IMC4"/>
    <mergeCell ref="IMD4:IMH4"/>
    <mergeCell ref="IMI4:IMM4"/>
    <mergeCell ref="IKP4:IKT4"/>
    <mergeCell ref="IKU4:IKY4"/>
    <mergeCell ref="IKZ4:ILD4"/>
    <mergeCell ref="ILE4:ILI4"/>
    <mergeCell ref="ILJ4:ILN4"/>
    <mergeCell ref="IRI4:IRM4"/>
    <mergeCell ref="IRN4:IRR4"/>
    <mergeCell ref="IRS4:IRW4"/>
    <mergeCell ref="IRX4:ISB4"/>
    <mergeCell ref="ISC4:ISG4"/>
    <mergeCell ref="IQJ4:IQN4"/>
    <mergeCell ref="IQO4:IQS4"/>
    <mergeCell ref="IQT4:IQX4"/>
    <mergeCell ref="IQY4:IRC4"/>
    <mergeCell ref="IRD4:IRH4"/>
    <mergeCell ref="IPK4:IPO4"/>
    <mergeCell ref="IPP4:IPT4"/>
    <mergeCell ref="IPU4:IPY4"/>
    <mergeCell ref="IPZ4:IQD4"/>
    <mergeCell ref="IQE4:IQI4"/>
    <mergeCell ref="IOL4:IOP4"/>
    <mergeCell ref="IOQ4:IOU4"/>
    <mergeCell ref="IOV4:IOZ4"/>
    <mergeCell ref="IPA4:IPE4"/>
    <mergeCell ref="IPF4:IPJ4"/>
    <mergeCell ref="IVE4:IVI4"/>
    <mergeCell ref="IVJ4:IVN4"/>
    <mergeCell ref="IVO4:IVS4"/>
    <mergeCell ref="IVT4:IVX4"/>
    <mergeCell ref="IVY4:IWC4"/>
    <mergeCell ref="IUF4:IUJ4"/>
    <mergeCell ref="IUK4:IUO4"/>
    <mergeCell ref="IUP4:IUT4"/>
    <mergeCell ref="IUU4:IUY4"/>
    <mergeCell ref="IUZ4:IVD4"/>
    <mergeCell ref="ITG4:ITK4"/>
    <mergeCell ref="ITL4:ITP4"/>
    <mergeCell ref="ITQ4:ITU4"/>
    <mergeCell ref="ITV4:ITZ4"/>
    <mergeCell ref="IUA4:IUE4"/>
    <mergeCell ref="ISH4:ISL4"/>
    <mergeCell ref="ISM4:ISQ4"/>
    <mergeCell ref="ISR4:ISV4"/>
    <mergeCell ref="ISW4:ITA4"/>
    <mergeCell ref="ITB4:ITF4"/>
    <mergeCell ref="IZA4:IZE4"/>
    <mergeCell ref="IZF4:IZJ4"/>
    <mergeCell ref="IZK4:IZO4"/>
    <mergeCell ref="IZP4:IZT4"/>
    <mergeCell ref="IZU4:IZY4"/>
    <mergeCell ref="IYB4:IYF4"/>
    <mergeCell ref="IYG4:IYK4"/>
    <mergeCell ref="IYL4:IYP4"/>
    <mergeCell ref="IYQ4:IYU4"/>
    <mergeCell ref="IYV4:IYZ4"/>
    <mergeCell ref="IXC4:IXG4"/>
    <mergeCell ref="IXH4:IXL4"/>
    <mergeCell ref="IXM4:IXQ4"/>
    <mergeCell ref="IXR4:IXV4"/>
    <mergeCell ref="IXW4:IYA4"/>
    <mergeCell ref="IWD4:IWH4"/>
    <mergeCell ref="IWI4:IWM4"/>
    <mergeCell ref="IWN4:IWR4"/>
    <mergeCell ref="IWS4:IWW4"/>
    <mergeCell ref="IWX4:IXB4"/>
    <mergeCell ref="JCW4:JDA4"/>
    <mergeCell ref="JDB4:JDF4"/>
    <mergeCell ref="JDG4:JDK4"/>
    <mergeCell ref="JDL4:JDP4"/>
    <mergeCell ref="JDQ4:JDU4"/>
    <mergeCell ref="JBX4:JCB4"/>
    <mergeCell ref="JCC4:JCG4"/>
    <mergeCell ref="JCH4:JCL4"/>
    <mergeCell ref="JCM4:JCQ4"/>
    <mergeCell ref="JCR4:JCV4"/>
    <mergeCell ref="JAY4:JBC4"/>
    <mergeCell ref="JBD4:JBH4"/>
    <mergeCell ref="JBI4:JBM4"/>
    <mergeCell ref="JBN4:JBR4"/>
    <mergeCell ref="JBS4:JBW4"/>
    <mergeCell ref="IZZ4:JAD4"/>
    <mergeCell ref="JAE4:JAI4"/>
    <mergeCell ref="JAJ4:JAN4"/>
    <mergeCell ref="JAO4:JAS4"/>
    <mergeCell ref="JAT4:JAX4"/>
    <mergeCell ref="JGS4:JGW4"/>
    <mergeCell ref="JGX4:JHB4"/>
    <mergeCell ref="JHC4:JHG4"/>
    <mergeCell ref="JHH4:JHL4"/>
    <mergeCell ref="JHM4:JHQ4"/>
    <mergeCell ref="JFT4:JFX4"/>
    <mergeCell ref="JFY4:JGC4"/>
    <mergeCell ref="JGD4:JGH4"/>
    <mergeCell ref="JGI4:JGM4"/>
    <mergeCell ref="JGN4:JGR4"/>
    <mergeCell ref="JEU4:JEY4"/>
    <mergeCell ref="JEZ4:JFD4"/>
    <mergeCell ref="JFE4:JFI4"/>
    <mergeCell ref="JFJ4:JFN4"/>
    <mergeCell ref="JFO4:JFS4"/>
    <mergeCell ref="JDV4:JDZ4"/>
    <mergeCell ref="JEA4:JEE4"/>
    <mergeCell ref="JEF4:JEJ4"/>
    <mergeCell ref="JEK4:JEO4"/>
    <mergeCell ref="JEP4:JET4"/>
    <mergeCell ref="JKO4:JKS4"/>
    <mergeCell ref="JKT4:JKX4"/>
    <mergeCell ref="JKY4:JLC4"/>
    <mergeCell ref="JLD4:JLH4"/>
    <mergeCell ref="JLI4:JLM4"/>
    <mergeCell ref="JJP4:JJT4"/>
    <mergeCell ref="JJU4:JJY4"/>
    <mergeCell ref="JJZ4:JKD4"/>
    <mergeCell ref="JKE4:JKI4"/>
    <mergeCell ref="JKJ4:JKN4"/>
    <mergeCell ref="JIQ4:JIU4"/>
    <mergeCell ref="JIV4:JIZ4"/>
    <mergeCell ref="JJA4:JJE4"/>
    <mergeCell ref="JJF4:JJJ4"/>
    <mergeCell ref="JJK4:JJO4"/>
    <mergeCell ref="JHR4:JHV4"/>
    <mergeCell ref="JHW4:JIA4"/>
    <mergeCell ref="JIB4:JIF4"/>
    <mergeCell ref="JIG4:JIK4"/>
    <mergeCell ref="JIL4:JIP4"/>
    <mergeCell ref="JOK4:JOO4"/>
    <mergeCell ref="JOP4:JOT4"/>
    <mergeCell ref="JOU4:JOY4"/>
    <mergeCell ref="JOZ4:JPD4"/>
    <mergeCell ref="JPE4:JPI4"/>
    <mergeCell ref="JNL4:JNP4"/>
    <mergeCell ref="JNQ4:JNU4"/>
    <mergeCell ref="JNV4:JNZ4"/>
    <mergeCell ref="JOA4:JOE4"/>
    <mergeCell ref="JOF4:JOJ4"/>
    <mergeCell ref="JMM4:JMQ4"/>
    <mergeCell ref="JMR4:JMV4"/>
    <mergeCell ref="JMW4:JNA4"/>
    <mergeCell ref="JNB4:JNF4"/>
    <mergeCell ref="JNG4:JNK4"/>
    <mergeCell ref="JLN4:JLR4"/>
    <mergeCell ref="JLS4:JLW4"/>
    <mergeCell ref="JLX4:JMB4"/>
    <mergeCell ref="JMC4:JMG4"/>
    <mergeCell ref="JMH4:JML4"/>
    <mergeCell ref="JSG4:JSK4"/>
    <mergeCell ref="JSL4:JSP4"/>
    <mergeCell ref="JSQ4:JSU4"/>
    <mergeCell ref="JSV4:JSZ4"/>
    <mergeCell ref="JTA4:JTE4"/>
    <mergeCell ref="JRH4:JRL4"/>
    <mergeCell ref="JRM4:JRQ4"/>
    <mergeCell ref="JRR4:JRV4"/>
    <mergeCell ref="JRW4:JSA4"/>
    <mergeCell ref="JSB4:JSF4"/>
    <mergeCell ref="JQI4:JQM4"/>
    <mergeCell ref="JQN4:JQR4"/>
    <mergeCell ref="JQS4:JQW4"/>
    <mergeCell ref="JQX4:JRB4"/>
    <mergeCell ref="JRC4:JRG4"/>
    <mergeCell ref="JPJ4:JPN4"/>
    <mergeCell ref="JPO4:JPS4"/>
    <mergeCell ref="JPT4:JPX4"/>
    <mergeCell ref="JPY4:JQC4"/>
    <mergeCell ref="JQD4:JQH4"/>
    <mergeCell ref="JWC4:JWG4"/>
    <mergeCell ref="JWH4:JWL4"/>
    <mergeCell ref="JWM4:JWQ4"/>
    <mergeCell ref="JWR4:JWV4"/>
    <mergeCell ref="JWW4:JXA4"/>
    <mergeCell ref="JVD4:JVH4"/>
    <mergeCell ref="JVI4:JVM4"/>
    <mergeCell ref="JVN4:JVR4"/>
    <mergeCell ref="JVS4:JVW4"/>
    <mergeCell ref="JVX4:JWB4"/>
    <mergeCell ref="JUE4:JUI4"/>
    <mergeCell ref="JUJ4:JUN4"/>
    <mergeCell ref="JUO4:JUS4"/>
    <mergeCell ref="JUT4:JUX4"/>
    <mergeCell ref="JUY4:JVC4"/>
    <mergeCell ref="JTF4:JTJ4"/>
    <mergeCell ref="JTK4:JTO4"/>
    <mergeCell ref="JTP4:JTT4"/>
    <mergeCell ref="JTU4:JTY4"/>
    <mergeCell ref="JTZ4:JUD4"/>
    <mergeCell ref="JZY4:KAC4"/>
    <mergeCell ref="KAD4:KAH4"/>
    <mergeCell ref="KAI4:KAM4"/>
    <mergeCell ref="KAN4:KAR4"/>
    <mergeCell ref="KAS4:KAW4"/>
    <mergeCell ref="JYZ4:JZD4"/>
    <mergeCell ref="JZE4:JZI4"/>
    <mergeCell ref="JZJ4:JZN4"/>
    <mergeCell ref="JZO4:JZS4"/>
    <mergeCell ref="JZT4:JZX4"/>
    <mergeCell ref="JYA4:JYE4"/>
    <mergeCell ref="JYF4:JYJ4"/>
    <mergeCell ref="JYK4:JYO4"/>
    <mergeCell ref="JYP4:JYT4"/>
    <mergeCell ref="JYU4:JYY4"/>
    <mergeCell ref="JXB4:JXF4"/>
    <mergeCell ref="JXG4:JXK4"/>
    <mergeCell ref="JXL4:JXP4"/>
    <mergeCell ref="JXQ4:JXU4"/>
    <mergeCell ref="JXV4:JXZ4"/>
    <mergeCell ref="KDU4:KDY4"/>
    <mergeCell ref="KDZ4:KED4"/>
    <mergeCell ref="KEE4:KEI4"/>
    <mergeCell ref="KEJ4:KEN4"/>
    <mergeCell ref="KEO4:KES4"/>
    <mergeCell ref="KCV4:KCZ4"/>
    <mergeCell ref="KDA4:KDE4"/>
    <mergeCell ref="KDF4:KDJ4"/>
    <mergeCell ref="KDK4:KDO4"/>
    <mergeCell ref="KDP4:KDT4"/>
    <mergeCell ref="KBW4:KCA4"/>
    <mergeCell ref="KCB4:KCF4"/>
    <mergeCell ref="KCG4:KCK4"/>
    <mergeCell ref="KCL4:KCP4"/>
    <mergeCell ref="KCQ4:KCU4"/>
    <mergeCell ref="KAX4:KBB4"/>
    <mergeCell ref="KBC4:KBG4"/>
    <mergeCell ref="KBH4:KBL4"/>
    <mergeCell ref="KBM4:KBQ4"/>
    <mergeCell ref="KBR4:KBV4"/>
    <mergeCell ref="KHQ4:KHU4"/>
    <mergeCell ref="KHV4:KHZ4"/>
    <mergeCell ref="KIA4:KIE4"/>
    <mergeCell ref="KIF4:KIJ4"/>
    <mergeCell ref="KIK4:KIO4"/>
    <mergeCell ref="KGR4:KGV4"/>
    <mergeCell ref="KGW4:KHA4"/>
    <mergeCell ref="KHB4:KHF4"/>
    <mergeCell ref="KHG4:KHK4"/>
    <mergeCell ref="KHL4:KHP4"/>
    <mergeCell ref="KFS4:KFW4"/>
    <mergeCell ref="KFX4:KGB4"/>
    <mergeCell ref="KGC4:KGG4"/>
    <mergeCell ref="KGH4:KGL4"/>
    <mergeCell ref="KGM4:KGQ4"/>
    <mergeCell ref="KET4:KEX4"/>
    <mergeCell ref="KEY4:KFC4"/>
    <mergeCell ref="KFD4:KFH4"/>
    <mergeCell ref="KFI4:KFM4"/>
    <mergeCell ref="KFN4:KFR4"/>
    <mergeCell ref="KLM4:KLQ4"/>
    <mergeCell ref="KLR4:KLV4"/>
    <mergeCell ref="KLW4:KMA4"/>
    <mergeCell ref="KMB4:KMF4"/>
    <mergeCell ref="KMG4:KMK4"/>
    <mergeCell ref="KKN4:KKR4"/>
    <mergeCell ref="KKS4:KKW4"/>
    <mergeCell ref="KKX4:KLB4"/>
    <mergeCell ref="KLC4:KLG4"/>
    <mergeCell ref="KLH4:KLL4"/>
    <mergeCell ref="KJO4:KJS4"/>
    <mergeCell ref="KJT4:KJX4"/>
    <mergeCell ref="KJY4:KKC4"/>
    <mergeCell ref="KKD4:KKH4"/>
    <mergeCell ref="KKI4:KKM4"/>
    <mergeCell ref="KIP4:KIT4"/>
    <mergeCell ref="KIU4:KIY4"/>
    <mergeCell ref="KIZ4:KJD4"/>
    <mergeCell ref="KJE4:KJI4"/>
    <mergeCell ref="KJJ4:KJN4"/>
    <mergeCell ref="KPI4:KPM4"/>
    <mergeCell ref="KPN4:KPR4"/>
    <mergeCell ref="KPS4:KPW4"/>
    <mergeCell ref="KPX4:KQB4"/>
    <mergeCell ref="KQC4:KQG4"/>
    <mergeCell ref="KOJ4:KON4"/>
    <mergeCell ref="KOO4:KOS4"/>
    <mergeCell ref="KOT4:KOX4"/>
    <mergeCell ref="KOY4:KPC4"/>
    <mergeCell ref="KPD4:KPH4"/>
    <mergeCell ref="KNK4:KNO4"/>
    <mergeCell ref="KNP4:KNT4"/>
    <mergeCell ref="KNU4:KNY4"/>
    <mergeCell ref="KNZ4:KOD4"/>
    <mergeCell ref="KOE4:KOI4"/>
    <mergeCell ref="KML4:KMP4"/>
    <mergeCell ref="KMQ4:KMU4"/>
    <mergeCell ref="KMV4:KMZ4"/>
    <mergeCell ref="KNA4:KNE4"/>
    <mergeCell ref="KNF4:KNJ4"/>
    <mergeCell ref="KTE4:KTI4"/>
    <mergeCell ref="KTJ4:KTN4"/>
    <mergeCell ref="KTO4:KTS4"/>
    <mergeCell ref="KTT4:KTX4"/>
    <mergeCell ref="KTY4:KUC4"/>
    <mergeCell ref="KSF4:KSJ4"/>
    <mergeCell ref="KSK4:KSO4"/>
    <mergeCell ref="KSP4:KST4"/>
    <mergeCell ref="KSU4:KSY4"/>
    <mergeCell ref="KSZ4:KTD4"/>
    <mergeCell ref="KRG4:KRK4"/>
    <mergeCell ref="KRL4:KRP4"/>
    <mergeCell ref="KRQ4:KRU4"/>
    <mergeCell ref="KRV4:KRZ4"/>
    <mergeCell ref="KSA4:KSE4"/>
    <mergeCell ref="KQH4:KQL4"/>
    <mergeCell ref="KQM4:KQQ4"/>
    <mergeCell ref="KQR4:KQV4"/>
    <mergeCell ref="KQW4:KRA4"/>
    <mergeCell ref="KRB4:KRF4"/>
    <mergeCell ref="KXA4:KXE4"/>
    <mergeCell ref="KXF4:KXJ4"/>
    <mergeCell ref="KXK4:KXO4"/>
    <mergeCell ref="KXP4:KXT4"/>
    <mergeCell ref="KXU4:KXY4"/>
    <mergeCell ref="KWB4:KWF4"/>
    <mergeCell ref="KWG4:KWK4"/>
    <mergeCell ref="KWL4:KWP4"/>
    <mergeCell ref="KWQ4:KWU4"/>
    <mergeCell ref="KWV4:KWZ4"/>
    <mergeCell ref="KVC4:KVG4"/>
    <mergeCell ref="KVH4:KVL4"/>
    <mergeCell ref="KVM4:KVQ4"/>
    <mergeCell ref="KVR4:KVV4"/>
    <mergeCell ref="KVW4:KWA4"/>
    <mergeCell ref="KUD4:KUH4"/>
    <mergeCell ref="KUI4:KUM4"/>
    <mergeCell ref="KUN4:KUR4"/>
    <mergeCell ref="KUS4:KUW4"/>
    <mergeCell ref="KUX4:KVB4"/>
    <mergeCell ref="LAW4:LBA4"/>
    <mergeCell ref="LBB4:LBF4"/>
    <mergeCell ref="LBG4:LBK4"/>
    <mergeCell ref="LBL4:LBP4"/>
    <mergeCell ref="LBQ4:LBU4"/>
    <mergeCell ref="KZX4:LAB4"/>
    <mergeCell ref="LAC4:LAG4"/>
    <mergeCell ref="LAH4:LAL4"/>
    <mergeCell ref="LAM4:LAQ4"/>
    <mergeCell ref="LAR4:LAV4"/>
    <mergeCell ref="KYY4:KZC4"/>
    <mergeCell ref="KZD4:KZH4"/>
    <mergeCell ref="KZI4:KZM4"/>
    <mergeCell ref="KZN4:KZR4"/>
    <mergeCell ref="KZS4:KZW4"/>
    <mergeCell ref="KXZ4:KYD4"/>
    <mergeCell ref="KYE4:KYI4"/>
    <mergeCell ref="KYJ4:KYN4"/>
    <mergeCell ref="KYO4:KYS4"/>
    <mergeCell ref="KYT4:KYX4"/>
    <mergeCell ref="LES4:LEW4"/>
    <mergeCell ref="LEX4:LFB4"/>
    <mergeCell ref="LFC4:LFG4"/>
    <mergeCell ref="LFH4:LFL4"/>
    <mergeCell ref="LFM4:LFQ4"/>
    <mergeCell ref="LDT4:LDX4"/>
    <mergeCell ref="LDY4:LEC4"/>
    <mergeCell ref="LED4:LEH4"/>
    <mergeCell ref="LEI4:LEM4"/>
    <mergeCell ref="LEN4:LER4"/>
    <mergeCell ref="LCU4:LCY4"/>
    <mergeCell ref="LCZ4:LDD4"/>
    <mergeCell ref="LDE4:LDI4"/>
    <mergeCell ref="LDJ4:LDN4"/>
    <mergeCell ref="LDO4:LDS4"/>
    <mergeCell ref="LBV4:LBZ4"/>
    <mergeCell ref="LCA4:LCE4"/>
    <mergeCell ref="LCF4:LCJ4"/>
    <mergeCell ref="LCK4:LCO4"/>
    <mergeCell ref="LCP4:LCT4"/>
    <mergeCell ref="LIO4:LIS4"/>
    <mergeCell ref="LIT4:LIX4"/>
    <mergeCell ref="LIY4:LJC4"/>
    <mergeCell ref="LJD4:LJH4"/>
    <mergeCell ref="LJI4:LJM4"/>
    <mergeCell ref="LHP4:LHT4"/>
    <mergeCell ref="LHU4:LHY4"/>
    <mergeCell ref="LHZ4:LID4"/>
    <mergeCell ref="LIE4:LII4"/>
    <mergeCell ref="LIJ4:LIN4"/>
    <mergeCell ref="LGQ4:LGU4"/>
    <mergeCell ref="LGV4:LGZ4"/>
    <mergeCell ref="LHA4:LHE4"/>
    <mergeCell ref="LHF4:LHJ4"/>
    <mergeCell ref="LHK4:LHO4"/>
    <mergeCell ref="LFR4:LFV4"/>
    <mergeCell ref="LFW4:LGA4"/>
    <mergeCell ref="LGB4:LGF4"/>
    <mergeCell ref="LGG4:LGK4"/>
    <mergeCell ref="LGL4:LGP4"/>
    <mergeCell ref="LMK4:LMO4"/>
    <mergeCell ref="LMP4:LMT4"/>
    <mergeCell ref="LMU4:LMY4"/>
    <mergeCell ref="LMZ4:LND4"/>
    <mergeCell ref="LNE4:LNI4"/>
    <mergeCell ref="LLL4:LLP4"/>
    <mergeCell ref="LLQ4:LLU4"/>
    <mergeCell ref="LLV4:LLZ4"/>
    <mergeCell ref="LMA4:LME4"/>
    <mergeCell ref="LMF4:LMJ4"/>
    <mergeCell ref="LKM4:LKQ4"/>
    <mergeCell ref="LKR4:LKV4"/>
    <mergeCell ref="LKW4:LLA4"/>
    <mergeCell ref="LLB4:LLF4"/>
    <mergeCell ref="LLG4:LLK4"/>
    <mergeCell ref="LJN4:LJR4"/>
    <mergeCell ref="LJS4:LJW4"/>
    <mergeCell ref="LJX4:LKB4"/>
    <mergeCell ref="LKC4:LKG4"/>
    <mergeCell ref="LKH4:LKL4"/>
    <mergeCell ref="LQG4:LQK4"/>
    <mergeCell ref="LQL4:LQP4"/>
    <mergeCell ref="LQQ4:LQU4"/>
    <mergeCell ref="LQV4:LQZ4"/>
    <mergeCell ref="LRA4:LRE4"/>
    <mergeCell ref="LPH4:LPL4"/>
    <mergeCell ref="LPM4:LPQ4"/>
    <mergeCell ref="LPR4:LPV4"/>
    <mergeCell ref="LPW4:LQA4"/>
    <mergeCell ref="LQB4:LQF4"/>
    <mergeCell ref="LOI4:LOM4"/>
    <mergeCell ref="LON4:LOR4"/>
    <mergeCell ref="LOS4:LOW4"/>
    <mergeCell ref="LOX4:LPB4"/>
    <mergeCell ref="LPC4:LPG4"/>
    <mergeCell ref="LNJ4:LNN4"/>
    <mergeCell ref="LNO4:LNS4"/>
    <mergeCell ref="LNT4:LNX4"/>
    <mergeCell ref="LNY4:LOC4"/>
    <mergeCell ref="LOD4:LOH4"/>
    <mergeCell ref="LUC4:LUG4"/>
    <mergeCell ref="LUH4:LUL4"/>
    <mergeCell ref="LUM4:LUQ4"/>
    <mergeCell ref="LUR4:LUV4"/>
    <mergeCell ref="LUW4:LVA4"/>
    <mergeCell ref="LTD4:LTH4"/>
    <mergeCell ref="LTI4:LTM4"/>
    <mergeCell ref="LTN4:LTR4"/>
    <mergeCell ref="LTS4:LTW4"/>
    <mergeCell ref="LTX4:LUB4"/>
    <mergeCell ref="LSE4:LSI4"/>
    <mergeCell ref="LSJ4:LSN4"/>
    <mergeCell ref="LSO4:LSS4"/>
    <mergeCell ref="LST4:LSX4"/>
    <mergeCell ref="LSY4:LTC4"/>
    <mergeCell ref="LRF4:LRJ4"/>
    <mergeCell ref="LRK4:LRO4"/>
    <mergeCell ref="LRP4:LRT4"/>
    <mergeCell ref="LRU4:LRY4"/>
    <mergeCell ref="LRZ4:LSD4"/>
    <mergeCell ref="LXY4:LYC4"/>
    <mergeCell ref="LYD4:LYH4"/>
    <mergeCell ref="LYI4:LYM4"/>
    <mergeCell ref="LYN4:LYR4"/>
    <mergeCell ref="LYS4:LYW4"/>
    <mergeCell ref="LWZ4:LXD4"/>
    <mergeCell ref="LXE4:LXI4"/>
    <mergeCell ref="LXJ4:LXN4"/>
    <mergeCell ref="LXO4:LXS4"/>
    <mergeCell ref="LXT4:LXX4"/>
    <mergeCell ref="LWA4:LWE4"/>
    <mergeCell ref="LWF4:LWJ4"/>
    <mergeCell ref="LWK4:LWO4"/>
    <mergeCell ref="LWP4:LWT4"/>
    <mergeCell ref="LWU4:LWY4"/>
    <mergeCell ref="LVB4:LVF4"/>
    <mergeCell ref="LVG4:LVK4"/>
    <mergeCell ref="LVL4:LVP4"/>
    <mergeCell ref="LVQ4:LVU4"/>
    <mergeCell ref="LVV4:LVZ4"/>
    <mergeCell ref="MBU4:MBY4"/>
    <mergeCell ref="MBZ4:MCD4"/>
    <mergeCell ref="MCE4:MCI4"/>
    <mergeCell ref="MCJ4:MCN4"/>
    <mergeCell ref="MCO4:MCS4"/>
    <mergeCell ref="MAV4:MAZ4"/>
    <mergeCell ref="MBA4:MBE4"/>
    <mergeCell ref="MBF4:MBJ4"/>
    <mergeCell ref="MBK4:MBO4"/>
    <mergeCell ref="MBP4:MBT4"/>
    <mergeCell ref="LZW4:MAA4"/>
    <mergeCell ref="MAB4:MAF4"/>
    <mergeCell ref="MAG4:MAK4"/>
    <mergeCell ref="MAL4:MAP4"/>
    <mergeCell ref="MAQ4:MAU4"/>
    <mergeCell ref="LYX4:LZB4"/>
    <mergeCell ref="LZC4:LZG4"/>
    <mergeCell ref="LZH4:LZL4"/>
    <mergeCell ref="LZM4:LZQ4"/>
    <mergeCell ref="LZR4:LZV4"/>
    <mergeCell ref="MFQ4:MFU4"/>
    <mergeCell ref="MFV4:MFZ4"/>
    <mergeCell ref="MGA4:MGE4"/>
    <mergeCell ref="MGF4:MGJ4"/>
    <mergeCell ref="MGK4:MGO4"/>
    <mergeCell ref="MER4:MEV4"/>
    <mergeCell ref="MEW4:MFA4"/>
    <mergeCell ref="MFB4:MFF4"/>
    <mergeCell ref="MFG4:MFK4"/>
    <mergeCell ref="MFL4:MFP4"/>
    <mergeCell ref="MDS4:MDW4"/>
    <mergeCell ref="MDX4:MEB4"/>
    <mergeCell ref="MEC4:MEG4"/>
    <mergeCell ref="MEH4:MEL4"/>
    <mergeCell ref="MEM4:MEQ4"/>
    <mergeCell ref="MCT4:MCX4"/>
    <mergeCell ref="MCY4:MDC4"/>
    <mergeCell ref="MDD4:MDH4"/>
    <mergeCell ref="MDI4:MDM4"/>
    <mergeCell ref="MDN4:MDR4"/>
    <mergeCell ref="MJM4:MJQ4"/>
    <mergeCell ref="MJR4:MJV4"/>
    <mergeCell ref="MJW4:MKA4"/>
    <mergeCell ref="MKB4:MKF4"/>
    <mergeCell ref="MKG4:MKK4"/>
    <mergeCell ref="MIN4:MIR4"/>
    <mergeCell ref="MIS4:MIW4"/>
    <mergeCell ref="MIX4:MJB4"/>
    <mergeCell ref="MJC4:MJG4"/>
    <mergeCell ref="MJH4:MJL4"/>
    <mergeCell ref="MHO4:MHS4"/>
    <mergeCell ref="MHT4:MHX4"/>
    <mergeCell ref="MHY4:MIC4"/>
    <mergeCell ref="MID4:MIH4"/>
    <mergeCell ref="MII4:MIM4"/>
    <mergeCell ref="MGP4:MGT4"/>
    <mergeCell ref="MGU4:MGY4"/>
    <mergeCell ref="MGZ4:MHD4"/>
    <mergeCell ref="MHE4:MHI4"/>
    <mergeCell ref="MHJ4:MHN4"/>
    <mergeCell ref="MNI4:MNM4"/>
    <mergeCell ref="MNN4:MNR4"/>
    <mergeCell ref="MNS4:MNW4"/>
    <mergeCell ref="MNX4:MOB4"/>
    <mergeCell ref="MOC4:MOG4"/>
    <mergeCell ref="MMJ4:MMN4"/>
    <mergeCell ref="MMO4:MMS4"/>
    <mergeCell ref="MMT4:MMX4"/>
    <mergeCell ref="MMY4:MNC4"/>
    <mergeCell ref="MND4:MNH4"/>
    <mergeCell ref="MLK4:MLO4"/>
    <mergeCell ref="MLP4:MLT4"/>
    <mergeCell ref="MLU4:MLY4"/>
    <mergeCell ref="MLZ4:MMD4"/>
    <mergeCell ref="MME4:MMI4"/>
    <mergeCell ref="MKL4:MKP4"/>
    <mergeCell ref="MKQ4:MKU4"/>
    <mergeCell ref="MKV4:MKZ4"/>
    <mergeCell ref="MLA4:MLE4"/>
    <mergeCell ref="MLF4:MLJ4"/>
    <mergeCell ref="MRE4:MRI4"/>
    <mergeCell ref="MRJ4:MRN4"/>
    <mergeCell ref="MRO4:MRS4"/>
    <mergeCell ref="MRT4:MRX4"/>
    <mergeCell ref="MRY4:MSC4"/>
    <mergeCell ref="MQF4:MQJ4"/>
    <mergeCell ref="MQK4:MQO4"/>
    <mergeCell ref="MQP4:MQT4"/>
    <mergeCell ref="MQU4:MQY4"/>
    <mergeCell ref="MQZ4:MRD4"/>
    <mergeCell ref="MPG4:MPK4"/>
    <mergeCell ref="MPL4:MPP4"/>
    <mergeCell ref="MPQ4:MPU4"/>
    <mergeCell ref="MPV4:MPZ4"/>
    <mergeCell ref="MQA4:MQE4"/>
    <mergeCell ref="MOH4:MOL4"/>
    <mergeCell ref="MOM4:MOQ4"/>
    <mergeCell ref="MOR4:MOV4"/>
    <mergeCell ref="MOW4:MPA4"/>
    <mergeCell ref="MPB4:MPF4"/>
    <mergeCell ref="MVA4:MVE4"/>
    <mergeCell ref="MVF4:MVJ4"/>
    <mergeCell ref="MVK4:MVO4"/>
    <mergeCell ref="MVP4:MVT4"/>
    <mergeCell ref="MVU4:MVY4"/>
    <mergeCell ref="MUB4:MUF4"/>
    <mergeCell ref="MUG4:MUK4"/>
    <mergeCell ref="MUL4:MUP4"/>
    <mergeCell ref="MUQ4:MUU4"/>
    <mergeCell ref="MUV4:MUZ4"/>
    <mergeCell ref="MTC4:MTG4"/>
    <mergeCell ref="MTH4:MTL4"/>
    <mergeCell ref="MTM4:MTQ4"/>
    <mergeCell ref="MTR4:MTV4"/>
    <mergeCell ref="MTW4:MUA4"/>
    <mergeCell ref="MSD4:MSH4"/>
    <mergeCell ref="MSI4:MSM4"/>
    <mergeCell ref="MSN4:MSR4"/>
    <mergeCell ref="MSS4:MSW4"/>
    <mergeCell ref="MSX4:MTB4"/>
    <mergeCell ref="MYW4:MZA4"/>
    <mergeCell ref="MZB4:MZF4"/>
    <mergeCell ref="MZG4:MZK4"/>
    <mergeCell ref="MZL4:MZP4"/>
    <mergeCell ref="MZQ4:MZU4"/>
    <mergeCell ref="MXX4:MYB4"/>
    <mergeCell ref="MYC4:MYG4"/>
    <mergeCell ref="MYH4:MYL4"/>
    <mergeCell ref="MYM4:MYQ4"/>
    <mergeCell ref="MYR4:MYV4"/>
    <mergeCell ref="MWY4:MXC4"/>
    <mergeCell ref="MXD4:MXH4"/>
    <mergeCell ref="MXI4:MXM4"/>
    <mergeCell ref="MXN4:MXR4"/>
    <mergeCell ref="MXS4:MXW4"/>
    <mergeCell ref="MVZ4:MWD4"/>
    <mergeCell ref="MWE4:MWI4"/>
    <mergeCell ref="MWJ4:MWN4"/>
    <mergeCell ref="MWO4:MWS4"/>
    <mergeCell ref="MWT4:MWX4"/>
    <mergeCell ref="NCS4:NCW4"/>
    <mergeCell ref="NCX4:NDB4"/>
    <mergeCell ref="NDC4:NDG4"/>
    <mergeCell ref="NDH4:NDL4"/>
    <mergeCell ref="NDM4:NDQ4"/>
    <mergeCell ref="NBT4:NBX4"/>
    <mergeCell ref="NBY4:NCC4"/>
    <mergeCell ref="NCD4:NCH4"/>
    <mergeCell ref="NCI4:NCM4"/>
    <mergeCell ref="NCN4:NCR4"/>
    <mergeCell ref="NAU4:NAY4"/>
    <mergeCell ref="NAZ4:NBD4"/>
    <mergeCell ref="NBE4:NBI4"/>
    <mergeCell ref="NBJ4:NBN4"/>
    <mergeCell ref="NBO4:NBS4"/>
    <mergeCell ref="MZV4:MZZ4"/>
    <mergeCell ref="NAA4:NAE4"/>
    <mergeCell ref="NAF4:NAJ4"/>
    <mergeCell ref="NAK4:NAO4"/>
    <mergeCell ref="NAP4:NAT4"/>
    <mergeCell ref="NGO4:NGS4"/>
    <mergeCell ref="NGT4:NGX4"/>
    <mergeCell ref="NGY4:NHC4"/>
    <mergeCell ref="NHD4:NHH4"/>
    <mergeCell ref="NHI4:NHM4"/>
    <mergeCell ref="NFP4:NFT4"/>
    <mergeCell ref="NFU4:NFY4"/>
    <mergeCell ref="NFZ4:NGD4"/>
    <mergeCell ref="NGE4:NGI4"/>
    <mergeCell ref="NGJ4:NGN4"/>
    <mergeCell ref="NEQ4:NEU4"/>
    <mergeCell ref="NEV4:NEZ4"/>
    <mergeCell ref="NFA4:NFE4"/>
    <mergeCell ref="NFF4:NFJ4"/>
    <mergeCell ref="NFK4:NFO4"/>
    <mergeCell ref="NDR4:NDV4"/>
    <mergeCell ref="NDW4:NEA4"/>
    <mergeCell ref="NEB4:NEF4"/>
    <mergeCell ref="NEG4:NEK4"/>
    <mergeCell ref="NEL4:NEP4"/>
    <mergeCell ref="NKK4:NKO4"/>
    <mergeCell ref="NKP4:NKT4"/>
    <mergeCell ref="NKU4:NKY4"/>
    <mergeCell ref="NKZ4:NLD4"/>
    <mergeCell ref="NLE4:NLI4"/>
    <mergeCell ref="NJL4:NJP4"/>
    <mergeCell ref="NJQ4:NJU4"/>
    <mergeCell ref="NJV4:NJZ4"/>
    <mergeCell ref="NKA4:NKE4"/>
    <mergeCell ref="NKF4:NKJ4"/>
    <mergeCell ref="NIM4:NIQ4"/>
    <mergeCell ref="NIR4:NIV4"/>
    <mergeCell ref="NIW4:NJA4"/>
    <mergeCell ref="NJB4:NJF4"/>
    <mergeCell ref="NJG4:NJK4"/>
    <mergeCell ref="NHN4:NHR4"/>
    <mergeCell ref="NHS4:NHW4"/>
    <mergeCell ref="NHX4:NIB4"/>
    <mergeCell ref="NIC4:NIG4"/>
    <mergeCell ref="NIH4:NIL4"/>
    <mergeCell ref="NOG4:NOK4"/>
    <mergeCell ref="NOL4:NOP4"/>
    <mergeCell ref="NOQ4:NOU4"/>
    <mergeCell ref="NOV4:NOZ4"/>
    <mergeCell ref="NPA4:NPE4"/>
    <mergeCell ref="NNH4:NNL4"/>
    <mergeCell ref="NNM4:NNQ4"/>
    <mergeCell ref="NNR4:NNV4"/>
    <mergeCell ref="NNW4:NOA4"/>
    <mergeCell ref="NOB4:NOF4"/>
    <mergeCell ref="NMI4:NMM4"/>
    <mergeCell ref="NMN4:NMR4"/>
    <mergeCell ref="NMS4:NMW4"/>
    <mergeCell ref="NMX4:NNB4"/>
    <mergeCell ref="NNC4:NNG4"/>
    <mergeCell ref="NLJ4:NLN4"/>
    <mergeCell ref="NLO4:NLS4"/>
    <mergeCell ref="NLT4:NLX4"/>
    <mergeCell ref="NLY4:NMC4"/>
    <mergeCell ref="NMD4:NMH4"/>
    <mergeCell ref="NSC4:NSG4"/>
    <mergeCell ref="NSH4:NSL4"/>
    <mergeCell ref="NSM4:NSQ4"/>
    <mergeCell ref="NSR4:NSV4"/>
    <mergeCell ref="NSW4:NTA4"/>
    <mergeCell ref="NRD4:NRH4"/>
    <mergeCell ref="NRI4:NRM4"/>
    <mergeCell ref="NRN4:NRR4"/>
    <mergeCell ref="NRS4:NRW4"/>
    <mergeCell ref="NRX4:NSB4"/>
    <mergeCell ref="NQE4:NQI4"/>
    <mergeCell ref="NQJ4:NQN4"/>
    <mergeCell ref="NQO4:NQS4"/>
    <mergeCell ref="NQT4:NQX4"/>
    <mergeCell ref="NQY4:NRC4"/>
    <mergeCell ref="NPF4:NPJ4"/>
    <mergeCell ref="NPK4:NPO4"/>
    <mergeCell ref="NPP4:NPT4"/>
    <mergeCell ref="NPU4:NPY4"/>
    <mergeCell ref="NPZ4:NQD4"/>
    <mergeCell ref="NVY4:NWC4"/>
    <mergeCell ref="NWD4:NWH4"/>
    <mergeCell ref="NWI4:NWM4"/>
    <mergeCell ref="NWN4:NWR4"/>
    <mergeCell ref="NWS4:NWW4"/>
    <mergeCell ref="NUZ4:NVD4"/>
    <mergeCell ref="NVE4:NVI4"/>
    <mergeCell ref="NVJ4:NVN4"/>
    <mergeCell ref="NVO4:NVS4"/>
    <mergeCell ref="NVT4:NVX4"/>
    <mergeCell ref="NUA4:NUE4"/>
    <mergeCell ref="NUF4:NUJ4"/>
    <mergeCell ref="NUK4:NUO4"/>
    <mergeCell ref="NUP4:NUT4"/>
    <mergeCell ref="NUU4:NUY4"/>
    <mergeCell ref="NTB4:NTF4"/>
    <mergeCell ref="NTG4:NTK4"/>
    <mergeCell ref="NTL4:NTP4"/>
    <mergeCell ref="NTQ4:NTU4"/>
    <mergeCell ref="NTV4:NTZ4"/>
    <mergeCell ref="NZU4:NZY4"/>
    <mergeCell ref="NZZ4:OAD4"/>
    <mergeCell ref="OAE4:OAI4"/>
    <mergeCell ref="OAJ4:OAN4"/>
    <mergeCell ref="OAO4:OAS4"/>
    <mergeCell ref="NYV4:NYZ4"/>
    <mergeCell ref="NZA4:NZE4"/>
    <mergeCell ref="NZF4:NZJ4"/>
    <mergeCell ref="NZK4:NZO4"/>
    <mergeCell ref="NZP4:NZT4"/>
    <mergeCell ref="NXW4:NYA4"/>
    <mergeCell ref="NYB4:NYF4"/>
    <mergeCell ref="NYG4:NYK4"/>
    <mergeCell ref="NYL4:NYP4"/>
    <mergeCell ref="NYQ4:NYU4"/>
    <mergeCell ref="NWX4:NXB4"/>
    <mergeCell ref="NXC4:NXG4"/>
    <mergeCell ref="NXH4:NXL4"/>
    <mergeCell ref="NXM4:NXQ4"/>
    <mergeCell ref="NXR4:NXV4"/>
    <mergeCell ref="ODQ4:ODU4"/>
    <mergeCell ref="ODV4:ODZ4"/>
    <mergeCell ref="OEA4:OEE4"/>
    <mergeCell ref="OEF4:OEJ4"/>
    <mergeCell ref="OEK4:OEO4"/>
    <mergeCell ref="OCR4:OCV4"/>
    <mergeCell ref="OCW4:ODA4"/>
    <mergeCell ref="ODB4:ODF4"/>
    <mergeCell ref="ODG4:ODK4"/>
    <mergeCell ref="ODL4:ODP4"/>
    <mergeCell ref="OBS4:OBW4"/>
    <mergeCell ref="OBX4:OCB4"/>
    <mergeCell ref="OCC4:OCG4"/>
    <mergeCell ref="OCH4:OCL4"/>
    <mergeCell ref="OCM4:OCQ4"/>
    <mergeCell ref="OAT4:OAX4"/>
    <mergeCell ref="OAY4:OBC4"/>
    <mergeCell ref="OBD4:OBH4"/>
    <mergeCell ref="OBI4:OBM4"/>
    <mergeCell ref="OBN4:OBR4"/>
    <mergeCell ref="OHM4:OHQ4"/>
    <mergeCell ref="OHR4:OHV4"/>
    <mergeCell ref="OHW4:OIA4"/>
    <mergeCell ref="OIB4:OIF4"/>
    <mergeCell ref="OIG4:OIK4"/>
    <mergeCell ref="OGN4:OGR4"/>
    <mergeCell ref="OGS4:OGW4"/>
    <mergeCell ref="OGX4:OHB4"/>
    <mergeCell ref="OHC4:OHG4"/>
    <mergeCell ref="OHH4:OHL4"/>
    <mergeCell ref="OFO4:OFS4"/>
    <mergeCell ref="OFT4:OFX4"/>
    <mergeCell ref="OFY4:OGC4"/>
    <mergeCell ref="OGD4:OGH4"/>
    <mergeCell ref="OGI4:OGM4"/>
    <mergeCell ref="OEP4:OET4"/>
    <mergeCell ref="OEU4:OEY4"/>
    <mergeCell ref="OEZ4:OFD4"/>
    <mergeCell ref="OFE4:OFI4"/>
    <mergeCell ref="OFJ4:OFN4"/>
    <mergeCell ref="OLI4:OLM4"/>
    <mergeCell ref="OLN4:OLR4"/>
    <mergeCell ref="OLS4:OLW4"/>
    <mergeCell ref="OLX4:OMB4"/>
    <mergeCell ref="OMC4:OMG4"/>
    <mergeCell ref="OKJ4:OKN4"/>
    <mergeCell ref="OKO4:OKS4"/>
    <mergeCell ref="OKT4:OKX4"/>
    <mergeCell ref="OKY4:OLC4"/>
    <mergeCell ref="OLD4:OLH4"/>
    <mergeCell ref="OJK4:OJO4"/>
    <mergeCell ref="OJP4:OJT4"/>
    <mergeCell ref="OJU4:OJY4"/>
    <mergeCell ref="OJZ4:OKD4"/>
    <mergeCell ref="OKE4:OKI4"/>
    <mergeCell ref="OIL4:OIP4"/>
    <mergeCell ref="OIQ4:OIU4"/>
    <mergeCell ref="OIV4:OIZ4"/>
    <mergeCell ref="OJA4:OJE4"/>
    <mergeCell ref="OJF4:OJJ4"/>
    <mergeCell ref="OPE4:OPI4"/>
    <mergeCell ref="OPJ4:OPN4"/>
    <mergeCell ref="OPO4:OPS4"/>
    <mergeCell ref="OPT4:OPX4"/>
    <mergeCell ref="OPY4:OQC4"/>
    <mergeCell ref="OOF4:OOJ4"/>
    <mergeCell ref="OOK4:OOO4"/>
    <mergeCell ref="OOP4:OOT4"/>
    <mergeCell ref="OOU4:OOY4"/>
    <mergeCell ref="OOZ4:OPD4"/>
    <mergeCell ref="ONG4:ONK4"/>
    <mergeCell ref="ONL4:ONP4"/>
    <mergeCell ref="ONQ4:ONU4"/>
    <mergeCell ref="ONV4:ONZ4"/>
    <mergeCell ref="OOA4:OOE4"/>
    <mergeCell ref="OMH4:OML4"/>
    <mergeCell ref="OMM4:OMQ4"/>
    <mergeCell ref="OMR4:OMV4"/>
    <mergeCell ref="OMW4:ONA4"/>
    <mergeCell ref="ONB4:ONF4"/>
    <mergeCell ref="OTA4:OTE4"/>
    <mergeCell ref="OTF4:OTJ4"/>
    <mergeCell ref="OTK4:OTO4"/>
    <mergeCell ref="OTP4:OTT4"/>
    <mergeCell ref="OTU4:OTY4"/>
    <mergeCell ref="OSB4:OSF4"/>
    <mergeCell ref="OSG4:OSK4"/>
    <mergeCell ref="OSL4:OSP4"/>
    <mergeCell ref="OSQ4:OSU4"/>
    <mergeCell ref="OSV4:OSZ4"/>
    <mergeCell ref="ORC4:ORG4"/>
    <mergeCell ref="ORH4:ORL4"/>
    <mergeCell ref="ORM4:ORQ4"/>
    <mergeCell ref="ORR4:ORV4"/>
    <mergeCell ref="ORW4:OSA4"/>
    <mergeCell ref="OQD4:OQH4"/>
    <mergeCell ref="OQI4:OQM4"/>
    <mergeCell ref="OQN4:OQR4"/>
    <mergeCell ref="OQS4:OQW4"/>
    <mergeCell ref="OQX4:ORB4"/>
    <mergeCell ref="OWW4:OXA4"/>
    <mergeCell ref="OXB4:OXF4"/>
    <mergeCell ref="OXG4:OXK4"/>
    <mergeCell ref="OXL4:OXP4"/>
    <mergeCell ref="OXQ4:OXU4"/>
    <mergeCell ref="OVX4:OWB4"/>
    <mergeCell ref="OWC4:OWG4"/>
    <mergeCell ref="OWH4:OWL4"/>
    <mergeCell ref="OWM4:OWQ4"/>
    <mergeCell ref="OWR4:OWV4"/>
    <mergeCell ref="OUY4:OVC4"/>
    <mergeCell ref="OVD4:OVH4"/>
    <mergeCell ref="OVI4:OVM4"/>
    <mergeCell ref="OVN4:OVR4"/>
    <mergeCell ref="OVS4:OVW4"/>
    <mergeCell ref="OTZ4:OUD4"/>
    <mergeCell ref="OUE4:OUI4"/>
    <mergeCell ref="OUJ4:OUN4"/>
    <mergeCell ref="OUO4:OUS4"/>
    <mergeCell ref="OUT4:OUX4"/>
    <mergeCell ref="PAS4:PAW4"/>
    <mergeCell ref="PAX4:PBB4"/>
    <mergeCell ref="PBC4:PBG4"/>
    <mergeCell ref="PBH4:PBL4"/>
    <mergeCell ref="PBM4:PBQ4"/>
    <mergeCell ref="OZT4:OZX4"/>
    <mergeCell ref="OZY4:PAC4"/>
    <mergeCell ref="PAD4:PAH4"/>
    <mergeCell ref="PAI4:PAM4"/>
    <mergeCell ref="PAN4:PAR4"/>
    <mergeCell ref="OYU4:OYY4"/>
    <mergeCell ref="OYZ4:OZD4"/>
    <mergeCell ref="OZE4:OZI4"/>
    <mergeCell ref="OZJ4:OZN4"/>
    <mergeCell ref="OZO4:OZS4"/>
    <mergeCell ref="OXV4:OXZ4"/>
    <mergeCell ref="OYA4:OYE4"/>
    <mergeCell ref="OYF4:OYJ4"/>
    <mergeCell ref="OYK4:OYO4"/>
    <mergeCell ref="OYP4:OYT4"/>
    <mergeCell ref="PEO4:PES4"/>
    <mergeCell ref="PET4:PEX4"/>
    <mergeCell ref="PEY4:PFC4"/>
    <mergeCell ref="PFD4:PFH4"/>
    <mergeCell ref="PFI4:PFM4"/>
    <mergeCell ref="PDP4:PDT4"/>
    <mergeCell ref="PDU4:PDY4"/>
    <mergeCell ref="PDZ4:PED4"/>
    <mergeCell ref="PEE4:PEI4"/>
    <mergeCell ref="PEJ4:PEN4"/>
    <mergeCell ref="PCQ4:PCU4"/>
    <mergeCell ref="PCV4:PCZ4"/>
    <mergeCell ref="PDA4:PDE4"/>
    <mergeCell ref="PDF4:PDJ4"/>
    <mergeCell ref="PDK4:PDO4"/>
    <mergeCell ref="PBR4:PBV4"/>
    <mergeCell ref="PBW4:PCA4"/>
    <mergeCell ref="PCB4:PCF4"/>
    <mergeCell ref="PCG4:PCK4"/>
    <mergeCell ref="PCL4:PCP4"/>
    <mergeCell ref="PIK4:PIO4"/>
    <mergeCell ref="PIP4:PIT4"/>
    <mergeCell ref="PIU4:PIY4"/>
    <mergeCell ref="PIZ4:PJD4"/>
    <mergeCell ref="PJE4:PJI4"/>
    <mergeCell ref="PHL4:PHP4"/>
    <mergeCell ref="PHQ4:PHU4"/>
    <mergeCell ref="PHV4:PHZ4"/>
    <mergeCell ref="PIA4:PIE4"/>
    <mergeCell ref="PIF4:PIJ4"/>
    <mergeCell ref="PGM4:PGQ4"/>
    <mergeCell ref="PGR4:PGV4"/>
    <mergeCell ref="PGW4:PHA4"/>
    <mergeCell ref="PHB4:PHF4"/>
    <mergeCell ref="PHG4:PHK4"/>
    <mergeCell ref="PFN4:PFR4"/>
    <mergeCell ref="PFS4:PFW4"/>
    <mergeCell ref="PFX4:PGB4"/>
    <mergeCell ref="PGC4:PGG4"/>
    <mergeCell ref="PGH4:PGL4"/>
    <mergeCell ref="PMG4:PMK4"/>
    <mergeCell ref="PML4:PMP4"/>
    <mergeCell ref="PMQ4:PMU4"/>
    <mergeCell ref="PMV4:PMZ4"/>
    <mergeCell ref="PNA4:PNE4"/>
    <mergeCell ref="PLH4:PLL4"/>
    <mergeCell ref="PLM4:PLQ4"/>
    <mergeCell ref="PLR4:PLV4"/>
    <mergeCell ref="PLW4:PMA4"/>
    <mergeCell ref="PMB4:PMF4"/>
    <mergeCell ref="PKI4:PKM4"/>
    <mergeCell ref="PKN4:PKR4"/>
    <mergeCell ref="PKS4:PKW4"/>
    <mergeCell ref="PKX4:PLB4"/>
    <mergeCell ref="PLC4:PLG4"/>
    <mergeCell ref="PJJ4:PJN4"/>
    <mergeCell ref="PJO4:PJS4"/>
    <mergeCell ref="PJT4:PJX4"/>
    <mergeCell ref="PJY4:PKC4"/>
    <mergeCell ref="PKD4:PKH4"/>
    <mergeCell ref="PQC4:PQG4"/>
    <mergeCell ref="PQH4:PQL4"/>
    <mergeCell ref="PQM4:PQQ4"/>
    <mergeCell ref="PQR4:PQV4"/>
    <mergeCell ref="PQW4:PRA4"/>
    <mergeCell ref="PPD4:PPH4"/>
    <mergeCell ref="PPI4:PPM4"/>
    <mergeCell ref="PPN4:PPR4"/>
    <mergeCell ref="PPS4:PPW4"/>
    <mergeCell ref="PPX4:PQB4"/>
    <mergeCell ref="POE4:POI4"/>
    <mergeCell ref="POJ4:PON4"/>
    <mergeCell ref="POO4:POS4"/>
    <mergeCell ref="POT4:POX4"/>
    <mergeCell ref="POY4:PPC4"/>
    <mergeCell ref="PNF4:PNJ4"/>
    <mergeCell ref="PNK4:PNO4"/>
    <mergeCell ref="PNP4:PNT4"/>
    <mergeCell ref="PNU4:PNY4"/>
    <mergeCell ref="PNZ4:POD4"/>
    <mergeCell ref="PTY4:PUC4"/>
    <mergeCell ref="PUD4:PUH4"/>
    <mergeCell ref="PUI4:PUM4"/>
    <mergeCell ref="PUN4:PUR4"/>
    <mergeCell ref="PUS4:PUW4"/>
    <mergeCell ref="PSZ4:PTD4"/>
    <mergeCell ref="PTE4:PTI4"/>
    <mergeCell ref="PTJ4:PTN4"/>
    <mergeCell ref="PTO4:PTS4"/>
    <mergeCell ref="PTT4:PTX4"/>
    <mergeCell ref="PSA4:PSE4"/>
    <mergeCell ref="PSF4:PSJ4"/>
    <mergeCell ref="PSK4:PSO4"/>
    <mergeCell ref="PSP4:PST4"/>
    <mergeCell ref="PSU4:PSY4"/>
    <mergeCell ref="PRB4:PRF4"/>
    <mergeCell ref="PRG4:PRK4"/>
    <mergeCell ref="PRL4:PRP4"/>
    <mergeCell ref="PRQ4:PRU4"/>
    <mergeCell ref="PRV4:PRZ4"/>
    <mergeCell ref="PXU4:PXY4"/>
    <mergeCell ref="PXZ4:PYD4"/>
    <mergeCell ref="PYE4:PYI4"/>
    <mergeCell ref="PYJ4:PYN4"/>
    <mergeCell ref="PYO4:PYS4"/>
    <mergeCell ref="PWV4:PWZ4"/>
    <mergeCell ref="PXA4:PXE4"/>
    <mergeCell ref="PXF4:PXJ4"/>
    <mergeCell ref="PXK4:PXO4"/>
    <mergeCell ref="PXP4:PXT4"/>
    <mergeCell ref="PVW4:PWA4"/>
    <mergeCell ref="PWB4:PWF4"/>
    <mergeCell ref="PWG4:PWK4"/>
    <mergeCell ref="PWL4:PWP4"/>
    <mergeCell ref="PWQ4:PWU4"/>
    <mergeCell ref="PUX4:PVB4"/>
    <mergeCell ref="PVC4:PVG4"/>
    <mergeCell ref="PVH4:PVL4"/>
    <mergeCell ref="PVM4:PVQ4"/>
    <mergeCell ref="PVR4:PVV4"/>
    <mergeCell ref="QBQ4:QBU4"/>
    <mergeCell ref="QBV4:QBZ4"/>
    <mergeCell ref="QCA4:QCE4"/>
    <mergeCell ref="QCF4:QCJ4"/>
    <mergeCell ref="QCK4:QCO4"/>
    <mergeCell ref="QAR4:QAV4"/>
    <mergeCell ref="QAW4:QBA4"/>
    <mergeCell ref="QBB4:QBF4"/>
    <mergeCell ref="QBG4:QBK4"/>
    <mergeCell ref="QBL4:QBP4"/>
    <mergeCell ref="PZS4:PZW4"/>
    <mergeCell ref="PZX4:QAB4"/>
    <mergeCell ref="QAC4:QAG4"/>
    <mergeCell ref="QAH4:QAL4"/>
    <mergeCell ref="QAM4:QAQ4"/>
    <mergeCell ref="PYT4:PYX4"/>
    <mergeCell ref="PYY4:PZC4"/>
    <mergeCell ref="PZD4:PZH4"/>
    <mergeCell ref="PZI4:PZM4"/>
    <mergeCell ref="PZN4:PZR4"/>
    <mergeCell ref="QFM4:QFQ4"/>
    <mergeCell ref="QFR4:QFV4"/>
    <mergeCell ref="QFW4:QGA4"/>
    <mergeCell ref="QGB4:QGF4"/>
    <mergeCell ref="QGG4:QGK4"/>
    <mergeCell ref="QEN4:QER4"/>
    <mergeCell ref="QES4:QEW4"/>
    <mergeCell ref="QEX4:QFB4"/>
    <mergeCell ref="QFC4:QFG4"/>
    <mergeCell ref="QFH4:QFL4"/>
    <mergeCell ref="QDO4:QDS4"/>
    <mergeCell ref="QDT4:QDX4"/>
    <mergeCell ref="QDY4:QEC4"/>
    <mergeCell ref="QED4:QEH4"/>
    <mergeCell ref="QEI4:QEM4"/>
    <mergeCell ref="QCP4:QCT4"/>
    <mergeCell ref="QCU4:QCY4"/>
    <mergeCell ref="QCZ4:QDD4"/>
    <mergeCell ref="QDE4:QDI4"/>
    <mergeCell ref="QDJ4:QDN4"/>
    <mergeCell ref="QJI4:QJM4"/>
    <mergeCell ref="QJN4:QJR4"/>
    <mergeCell ref="QJS4:QJW4"/>
    <mergeCell ref="QJX4:QKB4"/>
    <mergeCell ref="QKC4:QKG4"/>
    <mergeCell ref="QIJ4:QIN4"/>
    <mergeCell ref="QIO4:QIS4"/>
    <mergeCell ref="QIT4:QIX4"/>
    <mergeCell ref="QIY4:QJC4"/>
    <mergeCell ref="QJD4:QJH4"/>
    <mergeCell ref="QHK4:QHO4"/>
    <mergeCell ref="QHP4:QHT4"/>
    <mergeCell ref="QHU4:QHY4"/>
    <mergeCell ref="QHZ4:QID4"/>
    <mergeCell ref="QIE4:QII4"/>
    <mergeCell ref="QGL4:QGP4"/>
    <mergeCell ref="QGQ4:QGU4"/>
    <mergeCell ref="QGV4:QGZ4"/>
    <mergeCell ref="QHA4:QHE4"/>
    <mergeCell ref="QHF4:QHJ4"/>
    <mergeCell ref="QNE4:QNI4"/>
    <mergeCell ref="QNJ4:QNN4"/>
    <mergeCell ref="QNO4:QNS4"/>
    <mergeCell ref="QNT4:QNX4"/>
    <mergeCell ref="QNY4:QOC4"/>
    <mergeCell ref="QMF4:QMJ4"/>
    <mergeCell ref="QMK4:QMO4"/>
    <mergeCell ref="QMP4:QMT4"/>
    <mergeCell ref="QMU4:QMY4"/>
    <mergeCell ref="QMZ4:QND4"/>
    <mergeCell ref="QLG4:QLK4"/>
    <mergeCell ref="QLL4:QLP4"/>
    <mergeCell ref="QLQ4:QLU4"/>
    <mergeCell ref="QLV4:QLZ4"/>
    <mergeCell ref="QMA4:QME4"/>
    <mergeCell ref="QKH4:QKL4"/>
    <mergeCell ref="QKM4:QKQ4"/>
    <mergeCell ref="QKR4:QKV4"/>
    <mergeCell ref="QKW4:QLA4"/>
    <mergeCell ref="QLB4:QLF4"/>
    <mergeCell ref="QRA4:QRE4"/>
    <mergeCell ref="QRF4:QRJ4"/>
    <mergeCell ref="QRK4:QRO4"/>
    <mergeCell ref="QRP4:QRT4"/>
    <mergeCell ref="QRU4:QRY4"/>
    <mergeCell ref="QQB4:QQF4"/>
    <mergeCell ref="QQG4:QQK4"/>
    <mergeCell ref="QQL4:QQP4"/>
    <mergeCell ref="QQQ4:QQU4"/>
    <mergeCell ref="QQV4:QQZ4"/>
    <mergeCell ref="QPC4:QPG4"/>
    <mergeCell ref="QPH4:QPL4"/>
    <mergeCell ref="QPM4:QPQ4"/>
    <mergeCell ref="QPR4:QPV4"/>
    <mergeCell ref="QPW4:QQA4"/>
    <mergeCell ref="QOD4:QOH4"/>
    <mergeCell ref="QOI4:QOM4"/>
    <mergeCell ref="QON4:QOR4"/>
    <mergeCell ref="QOS4:QOW4"/>
    <mergeCell ref="QOX4:QPB4"/>
    <mergeCell ref="QUW4:QVA4"/>
    <mergeCell ref="QVB4:QVF4"/>
    <mergeCell ref="QVG4:QVK4"/>
    <mergeCell ref="QVL4:QVP4"/>
    <mergeCell ref="QVQ4:QVU4"/>
    <mergeCell ref="QTX4:QUB4"/>
    <mergeCell ref="QUC4:QUG4"/>
    <mergeCell ref="QUH4:QUL4"/>
    <mergeCell ref="QUM4:QUQ4"/>
    <mergeCell ref="QUR4:QUV4"/>
    <mergeCell ref="QSY4:QTC4"/>
    <mergeCell ref="QTD4:QTH4"/>
    <mergeCell ref="QTI4:QTM4"/>
    <mergeCell ref="QTN4:QTR4"/>
    <mergeCell ref="QTS4:QTW4"/>
    <mergeCell ref="QRZ4:QSD4"/>
    <mergeCell ref="QSE4:QSI4"/>
    <mergeCell ref="QSJ4:QSN4"/>
    <mergeCell ref="QSO4:QSS4"/>
    <mergeCell ref="QST4:QSX4"/>
    <mergeCell ref="QYS4:QYW4"/>
    <mergeCell ref="QYX4:QZB4"/>
    <mergeCell ref="QZC4:QZG4"/>
    <mergeCell ref="QZH4:QZL4"/>
    <mergeCell ref="QZM4:QZQ4"/>
    <mergeCell ref="QXT4:QXX4"/>
    <mergeCell ref="QXY4:QYC4"/>
    <mergeCell ref="QYD4:QYH4"/>
    <mergeCell ref="QYI4:QYM4"/>
    <mergeCell ref="QYN4:QYR4"/>
    <mergeCell ref="QWU4:QWY4"/>
    <mergeCell ref="QWZ4:QXD4"/>
    <mergeCell ref="QXE4:QXI4"/>
    <mergeCell ref="QXJ4:QXN4"/>
    <mergeCell ref="QXO4:QXS4"/>
    <mergeCell ref="QVV4:QVZ4"/>
    <mergeCell ref="QWA4:QWE4"/>
    <mergeCell ref="QWF4:QWJ4"/>
    <mergeCell ref="QWK4:QWO4"/>
    <mergeCell ref="QWP4:QWT4"/>
    <mergeCell ref="RCO4:RCS4"/>
    <mergeCell ref="RCT4:RCX4"/>
    <mergeCell ref="RCY4:RDC4"/>
    <mergeCell ref="RDD4:RDH4"/>
    <mergeCell ref="RDI4:RDM4"/>
    <mergeCell ref="RBP4:RBT4"/>
    <mergeCell ref="RBU4:RBY4"/>
    <mergeCell ref="RBZ4:RCD4"/>
    <mergeCell ref="RCE4:RCI4"/>
    <mergeCell ref="RCJ4:RCN4"/>
    <mergeCell ref="RAQ4:RAU4"/>
    <mergeCell ref="RAV4:RAZ4"/>
    <mergeCell ref="RBA4:RBE4"/>
    <mergeCell ref="RBF4:RBJ4"/>
    <mergeCell ref="RBK4:RBO4"/>
    <mergeCell ref="QZR4:QZV4"/>
    <mergeCell ref="QZW4:RAA4"/>
    <mergeCell ref="RAB4:RAF4"/>
    <mergeCell ref="RAG4:RAK4"/>
    <mergeCell ref="RAL4:RAP4"/>
    <mergeCell ref="RGK4:RGO4"/>
    <mergeCell ref="RGP4:RGT4"/>
    <mergeCell ref="RGU4:RGY4"/>
    <mergeCell ref="RGZ4:RHD4"/>
    <mergeCell ref="RHE4:RHI4"/>
    <mergeCell ref="RFL4:RFP4"/>
    <mergeCell ref="RFQ4:RFU4"/>
    <mergeCell ref="RFV4:RFZ4"/>
    <mergeCell ref="RGA4:RGE4"/>
    <mergeCell ref="RGF4:RGJ4"/>
    <mergeCell ref="REM4:REQ4"/>
    <mergeCell ref="RER4:REV4"/>
    <mergeCell ref="REW4:RFA4"/>
    <mergeCell ref="RFB4:RFF4"/>
    <mergeCell ref="RFG4:RFK4"/>
    <mergeCell ref="RDN4:RDR4"/>
    <mergeCell ref="RDS4:RDW4"/>
    <mergeCell ref="RDX4:REB4"/>
    <mergeCell ref="REC4:REG4"/>
    <mergeCell ref="REH4:REL4"/>
    <mergeCell ref="RKG4:RKK4"/>
    <mergeCell ref="RKL4:RKP4"/>
    <mergeCell ref="RKQ4:RKU4"/>
    <mergeCell ref="RKV4:RKZ4"/>
    <mergeCell ref="RLA4:RLE4"/>
    <mergeCell ref="RJH4:RJL4"/>
    <mergeCell ref="RJM4:RJQ4"/>
    <mergeCell ref="RJR4:RJV4"/>
    <mergeCell ref="RJW4:RKA4"/>
    <mergeCell ref="RKB4:RKF4"/>
    <mergeCell ref="RII4:RIM4"/>
    <mergeCell ref="RIN4:RIR4"/>
    <mergeCell ref="RIS4:RIW4"/>
    <mergeCell ref="RIX4:RJB4"/>
    <mergeCell ref="RJC4:RJG4"/>
    <mergeCell ref="RHJ4:RHN4"/>
    <mergeCell ref="RHO4:RHS4"/>
    <mergeCell ref="RHT4:RHX4"/>
    <mergeCell ref="RHY4:RIC4"/>
    <mergeCell ref="RID4:RIH4"/>
    <mergeCell ref="ROC4:ROG4"/>
    <mergeCell ref="ROH4:ROL4"/>
    <mergeCell ref="ROM4:ROQ4"/>
    <mergeCell ref="ROR4:ROV4"/>
    <mergeCell ref="ROW4:RPA4"/>
    <mergeCell ref="RND4:RNH4"/>
    <mergeCell ref="RNI4:RNM4"/>
    <mergeCell ref="RNN4:RNR4"/>
    <mergeCell ref="RNS4:RNW4"/>
    <mergeCell ref="RNX4:ROB4"/>
    <mergeCell ref="RME4:RMI4"/>
    <mergeCell ref="RMJ4:RMN4"/>
    <mergeCell ref="RMO4:RMS4"/>
    <mergeCell ref="RMT4:RMX4"/>
    <mergeCell ref="RMY4:RNC4"/>
    <mergeCell ref="RLF4:RLJ4"/>
    <mergeCell ref="RLK4:RLO4"/>
    <mergeCell ref="RLP4:RLT4"/>
    <mergeCell ref="RLU4:RLY4"/>
    <mergeCell ref="RLZ4:RMD4"/>
    <mergeCell ref="RRY4:RSC4"/>
    <mergeCell ref="RSD4:RSH4"/>
    <mergeCell ref="RSI4:RSM4"/>
    <mergeCell ref="RSN4:RSR4"/>
    <mergeCell ref="RSS4:RSW4"/>
    <mergeCell ref="RQZ4:RRD4"/>
    <mergeCell ref="RRE4:RRI4"/>
    <mergeCell ref="RRJ4:RRN4"/>
    <mergeCell ref="RRO4:RRS4"/>
    <mergeCell ref="RRT4:RRX4"/>
    <mergeCell ref="RQA4:RQE4"/>
    <mergeCell ref="RQF4:RQJ4"/>
    <mergeCell ref="RQK4:RQO4"/>
    <mergeCell ref="RQP4:RQT4"/>
    <mergeCell ref="RQU4:RQY4"/>
    <mergeCell ref="RPB4:RPF4"/>
    <mergeCell ref="RPG4:RPK4"/>
    <mergeCell ref="RPL4:RPP4"/>
    <mergeCell ref="RPQ4:RPU4"/>
    <mergeCell ref="RPV4:RPZ4"/>
    <mergeCell ref="RVU4:RVY4"/>
    <mergeCell ref="RVZ4:RWD4"/>
    <mergeCell ref="RWE4:RWI4"/>
    <mergeCell ref="RWJ4:RWN4"/>
    <mergeCell ref="RWO4:RWS4"/>
    <mergeCell ref="RUV4:RUZ4"/>
    <mergeCell ref="RVA4:RVE4"/>
    <mergeCell ref="RVF4:RVJ4"/>
    <mergeCell ref="RVK4:RVO4"/>
    <mergeCell ref="RVP4:RVT4"/>
    <mergeCell ref="RTW4:RUA4"/>
    <mergeCell ref="RUB4:RUF4"/>
    <mergeCell ref="RUG4:RUK4"/>
    <mergeCell ref="RUL4:RUP4"/>
    <mergeCell ref="RUQ4:RUU4"/>
    <mergeCell ref="RSX4:RTB4"/>
    <mergeCell ref="RTC4:RTG4"/>
    <mergeCell ref="RTH4:RTL4"/>
    <mergeCell ref="RTM4:RTQ4"/>
    <mergeCell ref="RTR4:RTV4"/>
    <mergeCell ref="RZQ4:RZU4"/>
    <mergeCell ref="RZV4:RZZ4"/>
    <mergeCell ref="SAA4:SAE4"/>
    <mergeCell ref="SAF4:SAJ4"/>
    <mergeCell ref="SAK4:SAO4"/>
    <mergeCell ref="RYR4:RYV4"/>
    <mergeCell ref="RYW4:RZA4"/>
    <mergeCell ref="RZB4:RZF4"/>
    <mergeCell ref="RZG4:RZK4"/>
    <mergeCell ref="RZL4:RZP4"/>
    <mergeCell ref="RXS4:RXW4"/>
    <mergeCell ref="RXX4:RYB4"/>
    <mergeCell ref="RYC4:RYG4"/>
    <mergeCell ref="RYH4:RYL4"/>
    <mergeCell ref="RYM4:RYQ4"/>
    <mergeCell ref="RWT4:RWX4"/>
    <mergeCell ref="RWY4:RXC4"/>
    <mergeCell ref="RXD4:RXH4"/>
    <mergeCell ref="RXI4:RXM4"/>
    <mergeCell ref="RXN4:RXR4"/>
    <mergeCell ref="SDM4:SDQ4"/>
    <mergeCell ref="SDR4:SDV4"/>
    <mergeCell ref="SDW4:SEA4"/>
    <mergeCell ref="SEB4:SEF4"/>
    <mergeCell ref="SEG4:SEK4"/>
    <mergeCell ref="SCN4:SCR4"/>
    <mergeCell ref="SCS4:SCW4"/>
    <mergeCell ref="SCX4:SDB4"/>
    <mergeCell ref="SDC4:SDG4"/>
    <mergeCell ref="SDH4:SDL4"/>
    <mergeCell ref="SBO4:SBS4"/>
    <mergeCell ref="SBT4:SBX4"/>
    <mergeCell ref="SBY4:SCC4"/>
    <mergeCell ref="SCD4:SCH4"/>
    <mergeCell ref="SCI4:SCM4"/>
    <mergeCell ref="SAP4:SAT4"/>
    <mergeCell ref="SAU4:SAY4"/>
    <mergeCell ref="SAZ4:SBD4"/>
    <mergeCell ref="SBE4:SBI4"/>
    <mergeCell ref="SBJ4:SBN4"/>
    <mergeCell ref="SHI4:SHM4"/>
    <mergeCell ref="SHN4:SHR4"/>
    <mergeCell ref="SHS4:SHW4"/>
    <mergeCell ref="SHX4:SIB4"/>
    <mergeCell ref="SIC4:SIG4"/>
    <mergeCell ref="SGJ4:SGN4"/>
    <mergeCell ref="SGO4:SGS4"/>
    <mergeCell ref="SGT4:SGX4"/>
    <mergeCell ref="SGY4:SHC4"/>
    <mergeCell ref="SHD4:SHH4"/>
    <mergeCell ref="SFK4:SFO4"/>
    <mergeCell ref="SFP4:SFT4"/>
    <mergeCell ref="SFU4:SFY4"/>
    <mergeCell ref="SFZ4:SGD4"/>
    <mergeCell ref="SGE4:SGI4"/>
    <mergeCell ref="SEL4:SEP4"/>
    <mergeCell ref="SEQ4:SEU4"/>
    <mergeCell ref="SEV4:SEZ4"/>
    <mergeCell ref="SFA4:SFE4"/>
    <mergeCell ref="SFF4:SFJ4"/>
    <mergeCell ref="SLE4:SLI4"/>
    <mergeCell ref="SLJ4:SLN4"/>
    <mergeCell ref="SLO4:SLS4"/>
    <mergeCell ref="SLT4:SLX4"/>
    <mergeCell ref="SLY4:SMC4"/>
    <mergeCell ref="SKF4:SKJ4"/>
    <mergeCell ref="SKK4:SKO4"/>
    <mergeCell ref="SKP4:SKT4"/>
    <mergeCell ref="SKU4:SKY4"/>
    <mergeCell ref="SKZ4:SLD4"/>
    <mergeCell ref="SJG4:SJK4"/>
    <mergeCell ref="SJL4:SJP4"/>
    <mergeCell ref="SJQ4:SJU4"/>
    <mergeCell ref="SJV4:SJZ4"/>
    <mergeCell ref="SKA4:SKE4"/>
    <mergeCell ref="SIH4:SIL4"/>
    <mergeCell ref="SIM4:SIQ4"/>
    <mergeCell ref="SIR4:SIV4"/>
    <mergeCell ref="SIW4:SJA4"/>
    <mergeCell ref="SJB4:SJF4"/>
    <mergeCell ref="SPA4:SPE4"/>
    <mergeCell ref="SPF4:SPJ4"/>
    <mergeCell ref="SPK4:SPO4"/>
    <mergeCell ref="SPP4:SPT4"/>
    <mergeCell ref="SPU4:SPY4"/>
    <mergeCell ref="SOB4:SOF4"/>
    <mergeCell ref="SOG4:SOK4"/>
    <mergeCell ref="SOL4:SOP4"/>
    <mergeCell ref="SOQ4:SOU4"/>
    <mergeCell ref="SOV4:SOZ4"/>
    <mergeCell ref="SNC4:SNG4"/>
    <mergeCell ref="SNH4:SNL4"/>
    <mergeCell ref="SNM4:SNQ4"/>
    <mergeCell ref="SNR4:SNV4"/>
    <mergeCell ref="SNW4:SOA4"/>
    <mergeCell ref="SMD4:SMH4"/>
    <mergeCell ref="SMI4:SMM4"/>
    <mergeCell ref="SMN4:SMR4"/>
    <mergeCell ref="SMS4:SMW4"/>
    <mergeCell ref="SMX4:SNB4"/>
    <mergeCell ref="SSW4:STA4"/>
    <mergeCell ref="STB4:STF4"/>
    <mergeCell ref="STG4:STK4"/>
    <mergeCell ref="STL4:STP4"/>
    <mergeCell ref="STQ4:STU4"/>
    <mergeCell ref="SRX4:SSB4"/>
    <mergeCell ref="SSC4:SSG4"/>
    <mergeCell ref="SSH4:SSL4"/>
    <mergeCell ref="SSM4:SSQ4"/>
    <mergeCell ref="SSR4:SSV4"/>
    <mergeCell ref="SQY4:SRC4"/>
    <mergeCell ref="SRD4:SRH4"/>
    <mergeCell ref="SRI4:SRM4"/>
    <mergeCell ref="SRN4:SRR4"/>
    <mergeCell ref="SRS4:SRW4"/>
    <mergeCell ref="SPZ4:SQD4"/>
    <mergeCell ref="SQE4:SQI4"/>
    <mergeCell ref="SQJ4:SQN4"/>
    <mergeCell ref="SQO4:SQS4"/>
    <mergeCell ref="SQT4:SQX4"/>
    <mergeCell ref="SWS4:SWW4"/>
    <mergeCell ref="SWX4:SXB4"/>
    <mergeCell ref="SXC4:SXG4"/>
    <mergeCell ref="SXH4:SXL4"/>
    <mergeCell ref="SXM4:SXQ4"/>
    <mergeCell ref="SVT4:SVX4"/>
    <mergeCell ref="SVY4:SWC4"/>
    <mergeCell ref="SWD4:SWH4"/>
    <mergeCell ref="SWI4:SWM4"/>
    <mergeCell ref="SWN4:SWR4"/>
    <mergeCell ref="SUU4:SUY4"/>
    <mergeCell ref="SUZ4:SVD4"/>
    <mergeCell ref="SVE4:SVI4"/>
    <mergeCell ref="SVJ4:SVN4"/>
    <mergeCell ref="SVO4:SVS4"/>
    <mergeCell ref="STV4:STZ4"/>
    <mergeCell ref="SUA4:SUE4"/>
    <mergeCell ref="SUF4:SUJ4"/>
    <mergeCell ref="SUK4:SUO4"/>
    <mergeCell ref="SUP4:SUT4"/>
    <mergeCell ref="TAO4:TAS4"/>
    <mergeCell ref="TAT4:TAX4"/>
    <mergeCell ref="TAY4:TBC4"/>
    <mergeCell ref="TBD4:TBH4"/>
    <mergeCell ref="TBI4:TBM4"/>
    <mergeCell ref="SZP4:SZT4"/>
    <mergeCell ref="SZU4:SZY4"/>
    <mergeCell ref="SZZ4:TAD4"/>
    <mergeCell ref="TAE4:TAI4"/>
    <mergeCell ref="TAJ4:TAN4"/>
    <mergeCell ref="SYQ4:SYU4"/>
    <mergeCell ref="SYV4:SYZ4"/>
    <mergeCell ref="SZA4:SZE4"/>
    <mergeCell ref="SZF4:SZJ4"/>
    <mergeCell ref="SZK4:SZO4"/>
    <mergeCell ref="SXR4:SXV4"/>
    <mergeCell ref="SXW4:SYA4"/>
    <mergeCell ref="SYB4:SYF4"/>
    <mergeCell ref="SYG4:SYK4"/>
    <mergeCell ref="SYL4:SYP4"/>
    <mergeCell ref="TEK4:TEO4"/>
    <mergeCell ref="TEP4:TET4"/>
    <mergeCell ref="TEU4:TEY4"/>
    <mergeCell ref="TEZ4:TFD4"/>
    <mergeCell ref="TFE4:TFI4"/>
    <mergeCell ref="TDL4:TDP4"/>
    <mergeCell ref="TDQ4:TDU4"/>
    <mergeCell ref="TDV4:TDZ4"/>
    <mergeCell ref="TEA4:TEE4"/>
    <mergeCell ref="TEF4:TEJ4"/>
    <mergeCell ref="TCM4:TCQ4"/>
    <mergeCell ref="TCR4:TCV4"/>
    <mergeCell ref="TCW4:TDA4"/>
    <mergeCell ref="TDB4:TDF4"/>
    <mergeCell ref="TDG4:TDK4"/>
    <mergeCell ref="TBN4:TBR4"/>
    <mergeCell ref="TBS4:TBW4"/>
    <mergeCell ref="TBX4:TCB4"/>
    <mergeCell ref="TCC4:TCG4"/>
    <mergeCell ref="TCH4:TCL4"/>
    <mergeCell ref="TIG4:TIK4"/>
    <mergeCell ref="TIL4:TIP4"/>
    <mergeCell ref="TIQ4:TIU4"/>
    <mergeCell ref="TIV4:TIZ4"/>
    <mergeCell ref="TJA4:TJE4"/>
    <mergeCell ref="THH4:THL4"/>
    <mergeCell ref="THM4:THQ4"/>
    <mergeCell ref="THR4:THV4"/>
    <mergeCell ref="THW4:TIA4"/>
    <mergeCell ref="TIB4:TIF4"/>
    <mergeCell ref="TGI4:TGM4"/>
    <mergeCell ref="TGN4:TGR4"/>
    <mergeCell ref="TGS4:TGW4"/>
    <mergeCell ref="TGX4:THB4"/>
    <mergeCell ref="THC4:THG4"/>
    <mergeCell ref="TFJ4:TFN4"/>
    <mergeCell ref="TFO4:TFS4"/>
    <mergeCell ref="TFT4:TFX4"/>
    <mergeCell ref="TFY4:TGC4"/>
    <mergeCell ref="TGD4:TGH4"/>
    <mergeCell ref="TMC4:TMG4"/>
    <mergeCell ref="TMH4:TML4"/>
    <mergeCell ref="TMM4:TMQ4"/>
    <mergeCell ref="TMR4:TMV4"/>
    <mergeCell ref="TMW4:TNA4"/>
    <mergeCell ref="TLD4:TLH4"/>
    <mergeCell ref="TLI4:TLM4"/>
    <mergeCell ref="TLN4:TLR4"/>
    <mergeCell ref="TLS4:TLW4"/>
    <mergeCell ref="TLX4:TMB4"/>
    <mergeCell ref="TKE4:TKI4"/>
    <mergeCell ref="TKJ4:TKN4"/>
    <mergeCell ref="TKO4:TKS4"/>
    <mergeCell ref="TKT4:TKX4"/>
    <mergeCell ref="TKY4:TLC4"/>
    <mergeCell ref="TJF4:TJJ4"/>
    <mergeCell ref="TJK4:TJO4"/>
    <mergeCell ref="TJP4:TJT4"/>
    <mergeCell ref="TJU4:TJY4"/>
    <mergeCell ref="TJZ4:TKD4"/>
    <mergeCell ref="TPY4:TQC4"/>
    <mergeCell ref="TQD4:TQH4"/>
    <mergeCell ref="TQI4:TQM4"/>
    <mergeCell ref="TQN4:TQR4"/>
    <mergeCell ref="TQS4:TQW4"/>
    <mergeCell ref="TOZ4:TPD4"/>
    <mergeCell ref="TPE4:TPI4"/>
    <mergeCell ref="TPJ4:TPN4"/>
    <mergeCell ref="TPO4:TPS4"/>
    <mergeCell ref="TPT4:TPX4"/>
    <mergeCell ref="TOA4:TOE4"/>
    <mergeCell ref="TOF4:TOJ4"/>
    <mergeCell ref="TOK4:TOO4"/>
    <mergeCell ref="TOP4:TOT4"/>
    <mergeCell ref="TOU4:TOY4"/>
    <mergeCell ref="TNB4:TNF4"/>
    <mergeCell ref="TNG4:TNK4"/>
    <mergeCell ref="TNL4:TNP4"/>
    <mergeCell ref="TNQ4:TNU4"/>
    <mergeCell ref="TNV4:TNZ4"/>
    <mergeCell ref="TTU4:TTY4"/>
    <mergeCell ref="TTZ4:TUD4"/>
    <mergeCell ref="TUE4:TUI4"/>
    <mergeCell ref="TUJ4:TUN4"/>
    <mergeCell ref="TUO4:TUS4"/>
    <mergeCell ref="TSV4:TSZ4"/>
    <mergeCell ref="TTA4:TTE4"/>
    <mergeCell ref="TTF4:TTJ4"/>
    <mergeCell ref="TTK4:TTO4"/>
    <mergeCell ref="TTP4:TTT4"/>
    <mergeCell ref="TRW4:TSA4"/>
    <mergeCell ref="TSB4:TSF4"/>
    <mergeCell ref="TSG4:TSK4"/>
    <mergeCell ref="TSL4:TSP4"/>
    <mergeCell ref="TSQ4:TSU4"/>
    <mergeCell ref="TQX4:TRB4"/>
    <mergeCell ref="TRC4:TRG4"/>
    <mergeCell ref="TRH4:TRL4"/>
    <mergeCell ref="TRM4:TRQ4"/>
    <mergeCell ref="TRR4:TRV4"/>
    <mergeCell ref="TXQ4:TXU4"/>
    <mergeCell ref="TXV4:TXZ4"/>
    <mergeCell ref="TYA4:TYE4"/>
    <mergeCell ref="TYF4:TYJ4"/>
    <mergeCell ref="TYK4:TYO4"/>
    <mergeCell ref="TWR4:TWV4"/>
    <mergeCell ref="TWW4:TXA4"/>
    <mergeCell ref="TXB4:TXF4"/>
    <mergeCell ref="TXG4:TXK4"/>
    <mergeCell ref="TXL4:TXP4"/>
    <mergeCell ref="TVS4:TVW4"/>
    <mergeCell ref="TVX4:TWB4"/>
    <mergeCell ref="TWC4:TWG4"/>
    <mergeCell ref="TWH4:TWL4"/>
    <mergeCell ref="TWM4:TWQ4"/>
    <mergeCell ref="TUT4:TUX4"/>
    <mergeCell ref="TUY4:TVC4"/>
    <mergeCell ref="TVD4:TVH4"/>
    <mergeCell ref="TVI4:TVM4"/>
    <mergeCell ref="TVN4:TVR4"/>
    <mergeCell ref="UBM4:UBQ4"/>
    <mergeCell ref="UBR4:UBV4"/>
    <mergeCell ref="UBW4:UCA4"/>
    <mergeCell ref="UCB4:UCF4"/>
    <mergeCell ref="UCG4:UCK4"/>
    <mergeCell ref="UAN4:UAR4"/>
    <mergeCell ref="UAS4:UAW4"/>
    <mergeCell ref="UAX4:UBB4"/>
    <mergeCell ref="UBC4:UBG4"/>
    <mergeCell ref="UBH4:UBL4"/>
    <mergeCell ref="TZO4:TZS4"/>
    <mergeCell ref="TZT4:TZX4"/>
    <mergeCell ref="TZY4:UAC4"/>
    <mergeCell ref="UAD4:UAH4"/>
    <mergeCell ref="UAI4:UAM4"/>
    <mergeCell ref="TYP4:TYT4"/>
    <mergeCell ref="TYU4:TYY4"/>
    <mergeCell ref="TYZ4:TZD4"/>
    <mergeCell ref="TZE4:TZI4"/>
    <mergeCell ref="TZJ4:TZN4"/>
    <mergeCell ref="UFI4:UFM4"/>
    <mergeCell ref="UFN4:UFR4"/>
    <mergeCell ref="UFS4:UFW4"/>
    <mergeCell ref="UFX4:UGB4"/>
    <mergeCell ref="UGC4:UGG4"/>
    <mergeCell ref="UEJ4:UEN4"/>
    <mergeCell ref="UEO4:UES4"/>
    <mergeCell ref="UET4:UEX4"/>
    <mergeCell ref="UEY4:UFC4"/>
    <mergeCell ref="UFD4:UFH4"/>
    <mergeCell ref="UDK4:UDO4"/>
    <mergeCell ref="UDP4:UDT4"/>
    <mergeCell ref="UDU4:UDY4"/>
    <mergeCell ref="UDZ4:UED4"/>
    <mergeCell ref="UEE4:UEI4"/>
    <mergeCell ref="UCL4:UCP4"/>
    <mergeCell ref="UCQ4:UCU4"/>
    <mergeCell ref="UCV4:UCZ4"/>
    <mergeCell ref="UDA4:UDE4"/>
    <mergeCell ref="UDF4:UDJ4"/>
    <mergeCell ref="UJE4:UJI4"/>
    <mergeCell ref="UJJ4:UJN4"/>
    <mergeCell ref="UJO4:UJS4"/>
    <mergeCell ref="UJT4:UJX4"/>
    <mergeCell ref="UJY4:UKC4"/>
    <mergeCell ref="UIF4:UIJ4"/>
    <mergeCell ref="UIK4:UIO4"/>
    <mergeCell ref="UIP4:UIT4"/>
    <mergeCell ref="UIU4:UIY4"/>
    <mergeCell ref="UIZ4:UJD4"/>
    <mergeCell ref="UHG4:UHK4"/>
    <mergeCell ref="UHL4:UHP4"/>
    <mergeCell ref="UHQ4:UHU4"/>
    <mergeCell ref="UHV4:UHZ4"/>
    <mergeCell ref="UIA4:UIE4"/>
    <mergeCell ref="UGH4:UGL4"/>
    <mergeCell ref="UGM4:UGQ4"/>
    <mergeCell ref="UGR4:UGV4"/>
    <mergeCell ref="UGW4:UHA4"/>
    <mergeCell ref="UHB4:UHF4"/>
    <mergeCell ref="UNA4:UNE4"/>
    <mergeCell ref="UNF4:UNJ4"/>
    <mergeCell ref="UNK4:UNO4"/>
    <mergeCell ref="UNP4:UNT4"/>
    <mergeCell ref="UNU4:UNY4"/>
    <mergeCell ref="UMB4:UMF4"/>
    <mergeCell ref="UMG4:UMK4"/>
    <mergeCell ref="UML4:UMP4"/>
    <mergeCell ref="UMQ4:UMU4"/>
    <mergeCell ref="UMV4:UMZ4"/>
    <mergeCell ref="ULC4:ULG4"/>
    <mergeCell ref="ULH4:ULL4"/>
    <mergeCell ref="ULM4:ULQ4"/>
    <mergeCell ref="ULR4:ULV4"/>
    <mergeCell ref="ULW4:UMA4"/>
    <mergeCell ref="UKD4:UKH4"/>
    <mergeCell ref="UKI4:UKM4"/>
    <mergeCell ref="UKN4:UKR4"/>
    <mergeCell ref="UKS4:UKW4"/>
    <mergeCell ref="UKX4:ULB4"/>
    <mergeCell ref="UQW4:URA4"/>
    <mergeCell ref="URB4:URF4"/>
    <mergeCell ref="URG4:URK4"/>
    <mergeCell ref="URL4:URP4"/>
    <mergeCell ref="URQ4:URU4"/>
    <mergeCell ref="UPX4:UQB4"/>
    <mergeCell ref="UQC4:UQG4"/>
    <mergeCell ref="UQH4:UQL4"/>
    <mergeCell ref="UQM4:UQQ4"/>
    <mergeCell ref="UQR4:UQV4"/>
    <mergeCell ref="UOY4:UPC4"/>
    <mergeCell ref="UPD4:UPH4"/>
    <mergeCell ref="UPI4:UPM4"/>
    <mergeCell ref="UPN4:UPR4"/>
    <mergeCell ref="UPS4:UPW4"/>
    <mergeCell ref="UNZ4:UOD4"/>
    <mergeCell ref="UOE4:UOI4"/>
    <mergeCell ref="UOJ4:UON4"/>
    <mergeCell ref="UOO4:UOS4"/>
    <mergeCell ref="UOT4:UOX4"/>
    <mergeCell ref="UUS4:UUW4"/>
    <mergeCell ref="UUX4:UVB4"/>
    <mergeCell ref="UVC4:UVG4"/>
    <mergeCell ref="UVH4:UVL4"/>
    <mergeCell ref="UVM4:UVQ4"/>
    <mergeCell ref="UTT4:UTX4"/>
    <mergeCell ref="UTY4:UUC4"/>
    <mergeCell ref="UUD4:UUH4"/>
    <mergeCell ref="UUI4:UUM4"/>
    <mergeCell ref="UUN4:UUR4"/>
    <mergeCell ref="USU4:USY4"/>
    <mergeCell ref="USZ4:UTD4"/>
    <mergeCell ref="UTE4:UTI4"/>
    <mergeCell ref="UTJ4:UTN4"/>
    <mergeCell ref="UTO4:UTS4"/>
    <mergeCell ref="URV4:URZ4"/>
    <mergeCell ref="USA4:USE4"/>
    <mergeCell ref="USF4:USJ4"/>
    <mergeCell ref="USK4:USO4"/>
    <mergeCell ref="USP4:UST4"/>
    <mergeCell ref="UYO4:UYS4"/>
    <mergeCell ref="UYT4:UYX4"/>
    <mergeCell ref="UYY4:UZC4"/>
    <mergeCell ref="UZD4:UZH4"/>
    <mergeCell ref="UZI4:UZM4"/>
    <mergeCell ref="UXP4:UXT4"/>
    <mergeCell ref="UXU4:UXY4"/>
    <mergeCell ref="UXZ4:UYD4"/>
    <mergeCell ref="UYE4:UYI4"/>
    <mergeCell ref="UYJ4:UYN4"/>
    <mergeCell ref="UWQ4:UWU4"/>
    <mergeCell ref="UWV4:UWZ4"/>
    <mergeCell ref="UXA4:UXE4"/>
    <mergeCell ref="UXF4:UXJ4"/>
    <mergeCell ref="UXK4:UXO4"/>
    <mergeCell ref="UVR4:UVV4"/>
    <mergeCell ref="UVW4:UWA4"/>
    <mergeCell ref="UWB4:UWF4"/>
    <mergeCell ref="UWG4:UWK4"/>
    <mergeCell ref="UWL4:UWP4"/>
    <mergeCell ref="VCK4:VCO4"/>
    <mergeCell ref="VCP4:VCT4"/>
    <mergeCell ref="VCU4:VCY4"/>
    <mergeCell ref="VCZ4:VDD4"/>
    <mergeCell ref="VDE4:VDI4"/>
    <mergeCell ref="VBL4:VBP4"/>
    <mergeCell ref="VBQ4:VBU4"/>
    <mergeCell ref="VBV4:VBZ4"/>
    <mergeCell ref="VCA4:VCE4"/>
    <mergeCell ref="VCF4:VCJ4"/>
    <mergeCell ref="VAM4:VAQ4"/>
    <mergeCell ref="VAR4:VAV4"/>
    <mergeCell ref="VAW4:VBA4"/>
    <mergeCell ref="VBB4:VBF4"/>
    <mergeCell ref="VBG4:VBK4"/>
    <mergeCell ref="UZN4:UZR4"/>
    <mergeCell ref="UZS4:UZW4"/>
    <mergeCell ref="UZX4:VAB4"/>
    <mergeCell ref="VAC4:VAG4"/>
    <mergeCell ref="VAH4:VAL4"/>
    <mergeCell ref="VGG4:VGK4"/>
    <mergeCell ref="VGL4:VGP4"/>
    <mergeCell ref="VGQ4:VGU4"/>
    <mergeCell ref="VGV4:VGZ4"/>
    <mergeCell ref="VHA4:VHE4"/>
    <mergeCell ref="VFH4:VFL4"/>
    <mergeCell ref="VFM4:VFQ4"/>
    <mergeCell ref="VFR4:VFV4"/>
    <mergeCell ref="VFW4:VGA4"/>
    <mergeCell ref="VGB4:VGF4"/>
    <mergeCell ref="VEI4:VEM4"/>
    <mergeCell ref="VEN4:VER4"/>
    <mergeCell ref="VES4:VEW4"/>
    <mergeCell ref="VEX4:VFB4"/>
    <mergeCell ref="VFC4:VFG4"/>
    <mergeCell ref="VDJ4:VDN4"/>
    <mergeCell ref="VDO4:VDS4"/>
    <mergeCell ref="VDT4:VDX4"/>
    <mergeCell ref="VDY4:VEC4"/>
    <mergeCell ref="VED4:VEH4"/>
    <mergeCell ref="VKC4:VKG4"/>
    <mergeCell ref="VKH4:VKL4"/>
    <mergeCell ref="VKM4:VKQ4"/>
    <mergeCell ref="VKR4:VKV4"/>
    <mergeCell ref="VKW4:VLA4"/>
    <mergeCell ref="VJD4:VJH4"/>
    <mergeCell ref="VJI4:VJM4"/>
    <mergeCell ref="VJN4:VJR4"/>
    <mergeCell ref="VJS4:VJW4"/>
    <mergeCell ref="VJX4:VKB4"/>
    <mergeCell ref="VIE4:VII4"/>
    <mergeCell ref="VIJ4:VIN4"/>
    <mergeCell ref="VIO4:VIS4"/>
    <mergeCell ref="VIT4:VIX4"/>
    <mergeCell ref="VIY4:VJC4"/>
    <mergeCell ref="VHF4:VHJ4"/>
    <mergeCell ref="VHK4:VHO4"/>
    <mergeCell ref="VHP4:VHT4"/>
    <mergeCell ref="VHU4:VHY4"/>
    <mergeCell ref="VHZ4:VID4"/>
    <mergeCell ref="VNY4:VOC4"/>
    <mergeCell ref="VOD4:VOH4"/>
    <mergeCell ref="VOI4:VOM4"/>
    <mergeCell ref="VON4:VOR4"/>
    <mergeCell ref="VOS4:VOW4"/>
    <mergeCell ref="VMZ4:VND4"/>
    <mergeCell ref="VNE4:VNI4"/>
    <mergeCell ref="VNJ4:VNN4"/>
    <mergeCell ref="VNO4:VNS4"/>
    <mergeCell ref="VNT4:VNX4"/>
    <mergeCell ref="VMA4:VME4"/>
    <mergeCell ref="VMF4:VMJ4"/>
    <mergeCell ref="VMK4:VMO4"/>
    <mergeCell ref="VMP4:VMT4"/>
    <mergeCell ref="VMU4:VMY4"/>
    <mergeCell ref="VLB4:VLF4"/>
    <mergeCell ref="VLG4:VLK4"/>
    <mergeCell ref="VLL4:VLP4"/>
    <mergeCell ref="VLQ4:VLU4"/>
    <mergeCell ref="VLV4:VLZ4"/>
    <mergeCell ref="VRU4:VRY4"/>
    <mergeCell ref="VRZ4:VSD4"/>
    <mergeCell ref="VSE4:VSI4"/>
    <mergeCell ref="VSJ4:VSN4"/>
    <mergeCell ref="VSO4:VSS4"/>
    <mergeCell ref="VQV4:VQZ4"/>
    <mergeCell ref="VRA4:VRE4"/>
    <mergeCell ref="VRF4:VRJ4"/>
    <mergeCell ref="VRK4:VRO4"/>
    <mergeCell ref="VRP4:VRT4"/>
    <mergeCell ref="VPW4:VQA4"/>
    <mergeCell ref="VQB4:VQF4"/>
    <mergeCell ref="VQG4:VQK4"/>
    <mergeCell ref="VQL4:VQP4"/>
    <mergeCell ref="VQQ4:VQU4"/>
    <mergeCell ref="VOX4:VPB4"/>
    <mergeCell ref="VPC4:VPG4"/>
    <mergeCell ref="VPH4:VPL4"/>
    <mergeCell ref="VPM4:VPQ4"/>
    <mergeCell ref="VPR4:VPV4"/>
    <mergeCell ref="VVQ4:VVU4"/>
    <mergeCell ref="VVV4:VVZ4"/>
    <mergeCell ref="VWA4:VWE4"/>
    <mergeCell ref="VWF4:VWJ4"/>
    <mergeCell ref="VWK4:VWO4"/>
    <mergeCell ref="VUR4:VUV4"/>
    <mergeCell ref="VUW4:VVA4"/>
    <mergeCell ref="VVB4:VVF4"/>
    <mergeCell ref="VVG4:VVK4"/>
    <mergeCell ref="VVL4:VVP4"/>
    <mergeCell ref="VTS4:VTW4"/>
    <mergeCell ref="VTX4:VUB4"/>
    <mergeCell ref="VUC4:VUG4"/>
    <mergeCell ref="VUH4:VUL4"/>
    <mergeCell ref="VUM4:VUQ4"/>
    <mergeCell ref="VST4:VSX4"/>
    <mergeCell ref="VSY4:VTC4"/>
    <mergeCell ref="VTD4:VTH4"/>
    <mergeCell ref="VTI4:VTM4"/>
    <mergeCell ref="VTN4:VTR4"/>
    <mergeCell ref="VZM4:VZQ4"/>
    <mergeCell ref="VZR4:VZV4"/>
    <mergeCell ref="VZW4:WAA4"/>
    <mergeCell ref="WAB4:WAF4"/>
    <mergeCell ref="WAG4:WAK4"/>
    <mergeCell ref="VYN4:VYR4"/>
    <mergeCell ref="VYS4:VYW4"/>
    <mergeCell ref="VYX4:VZB4"/>
    <mergeCell ref="VZC4:VZG4"/>
    <mergeCell ref="VZH4:VZL4"/>
    <mergeCell ref="VXO4:VXS4"/>
    <mergeCell ref="VXT4:VXX4"/>
    <mergeCell ref="VXY4:VYC4"/>
    <mergeCell ref="VYD4:VYH4"/>
    <mergeCell ref="VYI4:VYM4"/>
    <mergeCell ref="VWP4:VWT4"/>
    <mergeCell ref="VWU4:VWY4"/>
    <mergeCell ref="VWZ4:VXD4"/>
    <mergeCell ref="VXE4:VXI4"/>
    <mergeCell ref="VXJ4:VXN4"/>
    <mergeCell ref="WDI4:WDM4"/>
    <mergeCell ref="WDN4:WDR4"/>
    <mergeCell ref="WDS4:WDW4"/>
    <mergeCell ref="WDX4:WEB4"/>
    <mergeCell ref="WEC4:WEG4"/>
    <mergeCell ref="WCJ4:WCN4"/>
    <mergeCell ref="WCO4:WCS4"/>
    <mergeCell ref="WCT4:WCX4"/>
    <mergeCell ref="WCY4:WDC4"/>
    <mergeCell ref="WDD4:WDH4"/>
    <mergeCell ref="WBK4:WBO4"/>
    <mergeCell ref="WBP4:WBT4"/>
    <mergeCell ref="WBU4:WBY4"/>
    <mergeCell ref="WBZ4:WCD4"/>
    <mergeCell ref="WCE4:WCI4"/>
    <mergeCell ref="WAL4:WAP4"/>
    <mergeCell ref="WAQ4:WAU4"/>
    <mergeCell ref="WAV4:WAZ4"/>
    <mergeCell ref="WBA4:WBE4"/>
    <mergeCell ref="WBF4:WBJ4"/>
    <mergeCell ref="WHE4:WHI4"/>
    <mergeCell ref="WHJ4:WHN4"/>
    <mergeCell ref="WHO4:WHS4"/>
    <mergeCell ref="WHT4:WHX4"/>
    <mergeCell ref="WHY4:WIC4"/>
    <mergeCell ref="WGF4:WGJ4"/>
    <mergeCell ref="WGK4:WGO4"/>
    <mergeCell ref="WGP4:WGT4"/>
    <mergeCell ref="WGU4:WGY4"/>
    <mergeCell ref="WGZ4:WHD4"/>
    <mergeCell ref="WFG4:WFK4"/>
    <mergeCell ref="WFL4:WFP4"/>
    <mergeCell ref="WFQ4:WFU4"/>
    <mergeCell ref="WFV4:WFZ4"/>
    <mergeCell ref="WGA4:WGE4"/>
    <mergeCell ref="WEH4:WEL4"/>
    <mergeCell ref="WEM4:WEQ4"/>
    <mergeCell ref="WER4:WEV4"/>
    <mergeCell ref="WEW4:WFA4"/>
    <mergeCell ref="WFB4:WFF4"/>
    <mergeCell ref="WLA4:WLE4"/>
    <mergeCell ref="WLF4:WLJ4"/>
    <mergeCell ref="WLK4:WLO4"/>
    <mergeCell ref="WLP4:WLT4"/>
    <mergeCell ref="WLU4:WLY4"/>
    <mergeCell ref="WKB4:WKF4"/>
    <mergeCell ref="WKG4:WKK4"/>
    <mergeCell ref="WKL4:WKP4"/>
    <mergeCell ref="WKQ4:WKU4"/>
    <mergeCell ref="WKV4:WKZ4"/>
    <mergeCell ref="WJC4:WJG4"/>
    <mergeCell ref="WJH4:WJL4"/>
    <mergeCell ref="WJM4:WJQ4"/>
    <mergeCell ref="WJR4:WJV4"/>
    <mergeCell ref="WJW4:WKA4"/>
    <mergeCell ref="WID4:WIH4"/>
    <mergeCell ref="WII4:WIM4"/>
    <mergeCell ref="WIN4:WIR4"/>
    <mergeCell ref="WIS4:WIW4"/>
    <mergeCell ref="WIX4:WJB4"/>
    <mergeCell ref="WOW4:WPA4"/>
    <mergeCell ref="WPB4:WPF4"/>
    <mergeCell ref="WPG4:WPK4"/>
    <mergeCell ref="WPL4:WPP4"/>
    <mergeCell ref="WPQ4:WPU4"/>
    <mergeCell ref="WNX4:WOB4"/>
    <mergeCell ref="WOC4:WOG4"/>
    <mergeCell ref="WOH4:WOL4"/>
    <mergeCell ref="WOM4:WOQ4"/>
    <mergeCell ref="WOR4:WOV4"/>
    <mergeCell ref="WMY4:WNC4"/>
    <mergeCell ref="WND4:WNH4"/>
    <mergeCell ref="WNI4:WNM4"/>
    <mergeCell ref="WNN4:WNR4"/>
    <mergeCell ref="WNS4:WNW4"/>
    <mergeCell ref="WLZ4:WMD4"/>
    <mergeCell ref="WME4:WMI4"/>
    <mergeCell ref="WMJ4:WMN4"/>
    <mergeCell ref="WMO4:WMS4"/>
    <mergeCell ref="WMT4:WMX4"/>
    <mergeCell ref="WSS4:WSW4"/>
    <mergeCell ref="WSX4:WTB4"/>
    <mergeCell ref="WTC4:WTG4"/>
    <mergeCell ref="WTH4:WTL4"/>
    <mergeCell ref="WTM4:WTQ4"/>
    <mergeCell ref="WRT4:WRX4"/>
    <mergeCell ref="WRY4:WSC4"/>
    <mergeCell ref="WSD4:WSH4"/>
    <mergeCell ref="WSI4:WSM4"/>
    <mergeCell ref="WSN4:WSR4"/>
    <mergeCell ref="WQU4:WQY4"/>
    <mergeCell ref="WQZ4:WRD4"/>
    <mergeCell ref="WRE4:WRI4"/>
    <mergeCell ref="WRJ4:WRN4"/>
    <mergeCell ref="WRO4:WRS4"/>
    <mergeCell ref="WPV4:WPZ4"/>
    <mergeCell ref="WQA4:WQE4"/>
    <mergeCell ref="WQF4:WQJ4"/>
    <mergeCell ref="WQK4:WQO4"/>
    <mergeCell ref="WQP4:WQT4"/>
    <mergeCell ref="WWO4:WWS4"/>
    <mergeCell ref="WWT4:WWX4"/>
    <mergeCell ref="WWY4:WXC4"/>
    <mergeCell ref="WXD4:WXH4"/>
    <mergeCell ref="WXI4:WXM4"/>
    <mergeCell ref="WVP4:WVT4"/>
    <mergeCell ref="WVU4:WVY4"/>
    <mergeCell ref="WVZ4:WWD4"/>
    <mergeCell ref="WWE4:WWI4"/>
    <mergeCell ref="WWJ4:WWN4"/>
    <mergeCell ref="WUQ4:WUU4"/>
    <mergeCell ref="WUV4:WUZ4"/>
    <mergeCell ref="WVA4:WVE4"/>
    <mergeCell ref="WVF4:WVJ4"/>
    <mergeCell ref="WVK4:WVO4"/>
    <mergeCell ref="WTR4:WTV4"/>
    <mergeCell ref="WTW4:WUA4"/>
    <mergeCell ref="WUB4:WUF4"/>
    <mergeCell ref="WUG4:WUK4"/>
    <mergeCell ref="WUL4:WUP4"/>
    <mergeCell ref="XAK4:XAO4"/>
    <mergeCell ref="XAP4:XAT4"/>
    <mergeCell ref="XAU4:XAY4"/>
    <mergeCell ref="XAZ4:XBD4"/>
    <mergeCell ref="XBE4:XBI4"/>
    <mergeCell ref="WZL4:WZP4"/>
    <mergeCell ref="WZQ4:WZU4"/>
    <mergeCell ref="WZV4:WZZ4"/>
    <mergeCell ref="XAA4:XAE4"/>
    <mergeCell ref="XAF4:XAJ4"/>
    <mergeCell ref="WYM4:WYQ4"/>
    <mergeCell ref="WYR4:WYV4"/>
    <mergeCell ref="WYW4:WZA4"/>
    <mergeCell ref="WZB4:WZF4"/>
    <mergeCell ref="WZG4:WZK4"/>
    <mergeCell ref="WXN4:WXR4"/>
    <mergeCell ref="WXS4:WXW4"/>
    <mergeCell ref="WXX4:WYB4"/>
    <mergeCell ref="WYC4:WYG4"/>
    <mergeCell ref="WYH4:WYL4"/>
    <mergeCell ref="XEG4:XEK4"/>
    <mergeCell ref="XEL4:XEP4"/>
    <mergeCell ref="XEQ4:XEU4"/>
    <mergeCell ref="XEV4:XEZ4"/>
    <mergeCell ref="XFA4:XFD4"/>
    <mergeCell ref="XDH4:XDL4"/>
    <mergeCell ref="XDM4:XDQ4"/>
    <mergeCell ref="XDR4:XDV4"/>
    <mergeCell ref="XDW4:XEA4"/>
    <mergeCell ref="XEB4:XEF4"/>
    <mergeCell ref="XCI4:XCM4"/>
    <mergeCell ref="XCN4:XCR4"/>
    <mergeCell ref="XCS4:XCW4"/>
    <mergeCell ref="XCX4:XDB4"/>
    <mergeCell ref="XDC4:XDG4"/>
    <mergeCell ref="XBJ4:XBN4"/>
    <mergeCell ref="XBO4:XBS4"/>
    <mergeCell ref="XBT4:XBX4"/>
    <mergeCell ref="XBY4:XCC4"/>
    <mergeCell ref="XCD4:XCH4"/>
  </mergeCells>
  <printOptions gridLinesSet="0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51"/>
  <sheetViews>
    <sheetView showGridLines="0" view="pageBreakPreview" topLeftCell="B43" zoomScale="115" zoomScaleSheetLayoutView="115" workbookViewId="0">
      <selection activeCell="B27" sqref="B27"/>
    </sheetView>
  </sheetViews>
  <sheetFormatPr defaultColWidth="9.140625" defaultRowHeight="14.25" x14ac:dyDescent="0.2"/>
  <cols>
    <col min="1" max="1" width="92.28515625" style="5" hidden="1" customWidth="1"/>
    <col min="2" max="2" width="55.85546875" style="439" customWidth="1"/>
    <col min="3" max="3" width="16" style="440" customWidth="1"/>
    <col min="4" max="5" width="16" style="440" hidden="1" customWidth="1"/>
    <col min="6" max="6" width="16" style="440" customWidth="1"/>
    <col min="7" max="7" width="16" style="440" hidden="1" customWidth="1"/>
    <col min="8" max="8" width="16" style="441" hidden="1" customWidth="1"/>
    <col min="9" max="9" width="16" style="441" customWidth="1"/>
    <col min="10" max="10" width="16" style="5" customWidth="1"/>
    <col min="11" max="11" width="11.85546875" style="5" bestFit="1" customWidth="1"/>
    <col min="12" max="16384" width="9.140625" style="5"/>
  </cols>
  <sheetData>
    <row r="1" spans="1:10" ht="15" x14ac:dyDescent="0.25">
      <c r="B1" s="802" t="s">
        <v>812</v>
      </c>
      <c r="C1" s="802"/>
      <c r="D1" s="802"/>
      <c r="E1" s="802"/>
      <c r="F1" s="802"/>
      <c r="G1" s="802"/>
      <c r="H1" s="802"/>
      <c r="I1" s="802"/>
      <c r="J1" s="49"/>
    </row>
    <row r="2" spans="1:10" ht="15" x14ac:dyDescent="0.25">
      <c r="B2" s="802" t="s">
        <v>533</v>
      </c>
      <c r="C2" s="802"/>
      <c r="D2" s="802"/>
      <c r="E2" s="802"/>
      <c r="F2" s="802"/>
      <c r="G2" s="802"/>
      <c r="H2" s="802"/>
      <c r="I2" s="802"/>
      <c r="J2" s="49"/>
    </row>
    <row r="3" spans="1:10" ht="15" x14ac:dyDescent="0.25">
      <c r="B3" s="802" t="s">
        <v>525</v>
      </c>
      <c r="C3" s="802"/>
      <c r="D3" s="802"/>
      <c r="E3" s="802"/>
      <c r="F3" s="802"/>
      <c r="G3" s="802"/>
      <c r="H3" s="802"/>
      <c r="I3" s="802"/>
      <c r="J3" s="49"/>
    </row>
    <row r="4" spans="1:10" ht="15" x14ac:dyDescent="0.25">
      <c r="B4" s="802" t="s">
        <v>1020</v>
      </c>
      <c r="C4" s="802"/>
      <c r="D4" s="802"/>
      <c r="E4" s="802"/>
      <c r="F4" s="802"/>
      <c r="G4" s="802"/>
      <c r="H4" s="802"/>
      <c r="I4" s="802"/>
      <c r="J4" s="49"/>
    </row>
    <row r="5" spans="1:10" ht="15.75" x14ac:dyDescent="0.25">
      <c r="B5" s="197"/>
      <c r="C5" s="426"/>
      <c r="D5" s="426"/>
      <c r="E5" s="426"/>
      <c r="F5" s="426"/>
      <c r="G5" s="426"/>
      <c r="H5" s="427"/>
      <c r="I5" s="427"/>
      <c r="J5" s="50"/>
    </row>
    <row r="6" spans="1:10" ht="36.950000000000003" customHeight="1" x14ac:dyDescent="0.2">
      <c r="B6" s="803" t="s">
        <v>994</v>
      </c>
      <c r="C6" s="803"/>
      <c r="D6" s="803"/>
      <c r="E6" s="803"/>
      <c r="F6" s="803"/>
      <c r="G6" s="803"/>
      <c r="H6" s="803"/>
      <c r="I6" s="803"/>
    </row>
    <row r="7" spans="1:10" ht="16.5" thickBot="1" x14ac:dyDescent="0.3">
      <c r="A7" s="12"/>
      <c r="B7" s="428"/>
      <c r="C7" s="429"/>
      <c r="D7" s="429"/>
      <c r="E7" s="801"/>
      <c r="F7" s="801"/>
      <c r="G7" s="801"/>
      <c r="H7" s="801"/>
      <c r="I7" s="801"/>
    </row>
    <row r="8" spans="1:10" ht="13.5" thickBot="1" x14ac:dyDescent="0.25">
      <c r="A8" s="804" t="s">
        <v>235</v>
      </c>
      <c r="B8" s="805" t="s">
        <v>236</v>
      </c>
      <c r="C8" s="795" t="s">
        <v>237</v>
      </c>
      <c r="D8" s="795" t="s">
        <v>523</v>
      </c>
      <c r="E8" s="795" t="s">
        <v>249</v>
      </c>
      <c r="F8" s="795" t="s">
        <v>826</v>
      </c>
      <c r="G8" s="795" t="s">
        <v>826</v>
      </c>
      <c r="H8" s="797" t="s">
        <v>249</v>
      </c>
      <c r="I8" s="799" t="s">
        <v>975</v>
      </c>
    </row>
    <row r="9" spans="1:10" ht="21.75" customHeight="1" thickBot="1" x14ac:dyDescent="0.25">
      <c r="A9" s="804"/>
      <c r="B9" s="806"/>
      <c r="C9" s="807"/>
      <c r="D9" s="796"/>
      <c r="E9" s="796"/>
      <c r="F9" s="796"/>
      <c r="G9" s="796"/>
      <c r="H9" s="798"/>
      <c r="I9" s="800"/>
    </row>
    <row r="10" spans="1:10" s="11" customFormat="1" ht="45.95" customHeight="1" thickBot="1" x14ac:dyDescent="0.25">
      <c r="A10" s="13" t="s">
        <v>239</v>
      </c>
      <c r="B10" s="533" t="str">
        <f>IF(C10&gt;0,VLOOKUP(C10,Программа!A$5:B$4988,2))</f>
        <v xml:space="preserve">Муниципальная программа "Формирование современной городской среды на территории городского поселения Тутаев"
</v>
      </c>
      <c r="C10" s="430" t="s">
        <v>220</v>
      </c>
      <c r="D10" s="431">
        <f>SUMIFS(Пр12!G$10:G$1026,Пр12!$D$10:$D$1026,C10)</f>
        <v>1749000</v>
      </c>
      <c r="E10" s="431">
        <f>SUMIFS(Пр12!H$10:H$1026,Пр12!$D$10:$D$1026,C10)</f>
        <v>0</v>
      </c>
      <c r="F10" s="432">
        <f>SUMIFS(Пр12!I$10:I$1026,Пр12!$D$10:$D$1026,C10)</f>
        <v>1749000</v>
      </c>
      <c r="G10" s="431">
        <f>SUMIFS(Пр12!J$10:J$1026,Пр12!$D$10:$D$1026,C10)</f>
        <v>1760000</v>
      </c>
      <c r="H10" s="433">
        <f>SUMIFS(Пр12!K$10:K$1026,Пр12!$D$10:$D$1026,C10)</f>
        <v>0</v>
      </c>
      <c r="I10" s="534">
        <f>SUMIFS(Пр12!L$10:L$1026,Пр12!$D$10:$D$1026,C10)</f>
        <v>1760000</v>
      </c>
    </row>
    <row r="11" spans="1:10" ht="30.75" thickBot="1" x14ac:dyDescent="0.25">
      <c r="A11" s="14" t="s">
        <v>250</v>
      </c>
      <c r="B11" s="535" t="str">
        <f>IF(C11&gt;0,VLOOKUP(C11,Программа!A$5:B$4988,2))</f>
        <v>Повышение уровня благоустройства дворовых территорий</v>
      </c>
      <c r="C11" s="434" t="s">
        <v>540</v>
      </c>
      <c r="D11" s="435">
        <f>SUMIFS(Пр12!G$10:G$1026,Пр12!$D$10:$D$1026,C11)</f>
        <v>1749000</v>
      </c>
      <c r="E11" s="435">
        <f>SUMIFS(Пр12!H$10:H$1026,Пр12!$D$10:$D$1026,C11)</f>
        <v>0</v>
      </c>
      <c r="F11" s="435">
        <f>SUMIFS(Пр12!I$10:I$1026,Пр12!$D$10:$D$1026,C11)</f>
        <v>1749000</v>
      </c>
      <c r="G11" s="435">
        <f>SUMIFS(Пр12!J$10:J$1026,Пр12!$D$10:$D$1026,C11)</f>
        <v>1760000</v>
      </c>
      <c r="H11" s="436">
        <f>SUMIFS(Пр12!K$10:K$1026,Пр12!$D$10:$D$1026,C11)</f>
        <v>0</v>
      </c>
      <c r="I11" s="536">
        <f>SUMIFS(Пр12!L$10:L$1026,Пр12!$D$10:$D$1026,C11)</f>
        <v>1760000</v>
      </c>
    </row>
    <row r="12" spans="1:10" ht="30.75" hidden="1" thickBot="1" x14ac:dyDescent="0.25">
      <c r="A12" s="14"/>
      <c r="B12" s="535" t="str">
        <f>IF(C12&gt;0,VLOOKUP(C12,Программа!A$5:B$4988,2))</f>
        <v>Повышение  уровня благоустройства  мест массового отдыха  населения (городских парков)</v>
      </c>
      <c r="C12" s="434" t="s">
        <v>542</v>
      </c>
      <c r="D12" s="435">
        <f>SUMIFS(Пр12!G$10:G$1026,Пр12!$D$10:$D$1026,C12)</f>
        <v>0</v>
      </c>
      <c r="E12" s="435">
        <f>SUMIFS(Пр12!H$10:H$1026,Пр12!$D$10:$D$1026,C12)</f>
        <v>0</v>
      </c>
      <c r="F12" s="435">
        <f>SUMIFS(Пр12!I$10:I$1026,Пр12!$D$10:$D$1026,C12)</f>
        <v>0</v>
      </c>
      <c r="G12" s="435">
        <f>SUMIFS(Пр12!J$10:J$1026,Пр12!$D$10:$D$1026,C12)</f>
        <v>0</v>
      </c>
      <c r="H12" s="436">
        <f>SUMIFS(Пр12!K$10:K$1026,Пр12!$D$10:$D$1026,C12)</f>
        <v>0</v>
      </c>
      <c r="I12" s="536">
        <f>SUMIFS(Пр12!L$10:L$1026,Пр12!$D$10:$D$1026,C12)</f>
        <v>0</v>
      </c>
    </row>
    <row r="13" spans="1:10" s="11" customFormat="1" ht="43.5" thickBot="1" x14ac:dyDescent="0.25">
      <c r="A13" s="13" t="s">
        <v>240</v>
      </c>
      <c r="B13" s="533" t="str">
        <f>IF(C13&gt;0,VLOOKUP(C13,Программа!A$5:B$4988,2))</f>
        <v>Муниципальная программа "Благоустройство и озеленение территории городского поселения Тутаев"</v>
      </c>
      <c r="C13" s="430" t="s">
        <v>216</v>
      </c>
      <c r="D13" s="431">
        <f>SUMIFS(Пр12!G$10:G$1026,Пр12!$D$10:$D$1026,C13)</f>
        <v>6392850</v>
      </c>
      <c r="E13" s="431">
        <f>SUMIFS(Пр12!H$10:H$1026,Пр12!$D$10:$D$1026,C13)</f>
        <v>0</v>
      </c>
      <c r="F13" s="432">
        <f>SUMIFS(Пр12!I$10:I$1026,Пр12!$D$10:$D$1026,C13)</f>
        <v>6392850</v>
      </c>
      <c r="G13" s="431">
        <f>SUMIFS(Пр12!J$10:J$1026,Пр12!$D$10:$D$1026,C13)</f>
        <v>8309507</v>
      </c>
      <c r="H13" s="433">
        <f>SUMIFS(Пр12!K$10:K$1026,Пр12!$D$10:$D$1026,C13)</f>
        <v>0</v>
      </c>
      <c r="I13" s="534">
        <f>SUMIFS(Пр12!L$10:L$1026,Пр12!$D$10:$D$1026,C13)</f>
        <v>8309507</v>
      </c>
    </row>
    <row r="14" spans="1:10" ht="30.75" thickBot="1" x14ac:dyDescent="0.25">
      <c r="A14" s="15" t="s">
        <v>241</v>
      </c>
      <c r="B14" s="535" t="str">
        <f>IF(C14&gt;0,VLOOKUP(C14,Программа!A$5:B$4988,2))</f>
        <v>Благоустройство и озеленение  территории городского поселения Тутаев</v>
      </c>
      <c r="C14" s="434" t="s">
        <v>541</v>
      </c>
      <c r="D14" s="435">
        <f>SUMIFS(Пр12!G$10:G$1026,Пр12!$D$10:$D$1026,C14)</f>
        <v>5992850</v>
      </c>
      <c r="E14" s="435">
        <f>SUMIFS(Пр12!H$10:H$1026,Пр12!$D$10:$D$1026,C14)</f>
        <v>0</v>
      </c>
      <c r="F14" s="435">
        <f>SUMIFS(Пр12!I$10:I$1026,Пр12!$D$10:$D$1026,C14)</f>
        <v>5992850</v>
      </c>
      <c r="G14" s="435">
        <f>SUMIFS(Пр12!J$10:J$1026,Пр12!$D$10:$D$1026,C14)</f>
        <v>7609507</v>
      </c>
      <c r="H14" s="436">
        <f>SUMIFS(Пр12!K$10:K$1026,Пр12!$D$10:$D$1026,C14)</f>
        <v>0</v>
      </c>
      <c r="I14" s="536">
        <f>SUMIFS(Пр12!L$10:L$1026,Пр12!$D$10:$D$1026,C14)</f>
        <v>7609507</v>
      </c>
    </row>
    <row r="15" spans="1:10" ht="45.75" hidden="1" thickBot="1" x14ac:dyDescent="0.25">
      <c r="A15" s="16" t="s">
        <v>242</v>
      </c>
      <c r="B15" s="535" t="str">
        <f>IF(C15&gt;0,VLOOKUP(C15,Программа!A$5:B$4988,2))</f>
        <v>Реализация мероприятий губернаторского проекта "Решаем вместе!" (приоритетные проекты пл. Юбилейная)</v>
      </c>
      <c r="C15" s="434" t="s">
        <v>543</v>
      </c>
      <c r="D15" s="435">
        <f>SUMIFS(Пр12!G$10:G$1026,Пр12!$D$10:$D$1026,C15)</f>
        <v>0</v>
      </c>
      <c r="E15" s="435">
        <f>SUMIFS(Пр12!H$10:H$1026,Пр12!$D$10:$D$1026,C15)</f>
        <v>0</v>
      </c>
      <c r="F15" s="435">
        <f>SUMIFS(Пр12!I$10:I$1026,Пр12!$D$10:$D$1026,C15)</f>
        <v>0</v>
      </c>
      <c r="G15" s="435">
        <f>SUMIFS(Пр12!J$10:J$1026,Пр12!$D$10:$D$1026,C15)</f>
        <v>0</v>
      </c>
      <c r="H15" s="436">
        <f>SUMIFS(Пр12!K$10:K$1026,Пр12!$D$10:$D$1026,C15)</f>
        <v>0</v>
      </c>
      <c r="I15" s="536">
        <f>SUMIFS(Пр12!L$10:L$1026,Пр12!$D$10:$D$1026,C15)</f>
        <v>0</v>
      </c>
    </row>
    <row r="16" spans="1:10" ht="16.5" thickBot="1" x14ac:dyDescent="0.25">
      <c r="A16" s="16"/>
      <c r="B16" s="535" t="str">
        <f>IF(C16&gt;0,VLOOKUP(C16,Программа!A$5:B$4988,2))</f>
        <v>Содержание и благоустройство мест захоронений</v>
      </c>
      <c r="C16" s="434" t="s">
        <v>606</v>
      </c>
      <c r="D16" s="435">
        <f>SUMIFS(Пр12!G$10:G$1026,Пр12!$D$10:$D$1026,C16)</f>
        <v>400000</v>
      </c>
      <c r="E16" s="435">
        <f>SUMIFS(Пр12!H$10:H$1026,Пр12!$D$10:$D$1026,C16)</f>
        <v>0</v>
      </c>
      <c r="F16" s="478">
        <f>SUMIFS(Пр12!I$10:I$1026,Пр12!$D$10:$D$1026,C16)</f>
        <v>400000</v>
      </c>
      <c r="G16" s="435">
        <f>SUMIFS(Пр12!J$10:J$1026,Пр12!$D$10:$D$1026,C16)</f>
        <v>700000</v>
      </c>
      <c r="H16" s="436">
        <f>SUMIFS(Пр12!K$10:K$1026,Пр12!$D$10:$D$1026,C16)</f>
        <v>0</v>
      </c>
      <c r="I16" s="536">
        <f>SUMIFS(Пр12!L$10:L$1026,Пр12!$D$10:$D$1026,C16)</f>
        <v>700000</v>
      </c>
    </row>
    <row r="17" spans="1:9" s="11" customFormat="1" ht="49.7" customHeight="1" thickBot="1" x14ac:dyDescent="0.25">
      <c r="A17" s="13" t="s">
        <v>245</v>
      </c>
      <c r="B17" s="533" t="str">
        <f>IF(C17&gt;0,VLOOKUP(C17,Программа!A$5:B$4988,2))</f>
        <v xml:space="preserve">Муниципальная программа "Развитие и содержание дорожного хозяйства на территории  городского поселения Тутаев"
</v>
      </c>
      <c r="C17" s="430" t="s">
        <v>218</v>
      </c>
      <c r="D17" s="431">
        <f>SUMIFS(Пр12!G$10:G$1026,Пр12!$D$10:$D$1026,C17)</f>
        <v>103364634</v>
      </c>
      <c r="E17" s="431">
        <f>SUMIFS(Пр12!H$10:H$1026,Пр12!$D$10:$D$1026,C17)</f>
        <v>0</v>
      </c>
      <c r="F17" s="432">
        <f>SUMIFS(Пр12!I$10:I$1026,Пр12!$D$10:$D$1026,C17)</f>
        <v>103364634</v>
      </c>
      <c r="G17" s="432">
        <f>SUMIFS(Пр12!J$10:J$1026,Пр12!$D$10:$D$1026,D17)</f>
        <v>0</v>
      </c>
      <c r="H17" s="432">
        <f>SUMIFS(Пр12!K$10:K$1026,Пр12!$D$10:$D$1026,C17)</f>
        <v>0</v>
      </c>
      <c r="I17" s="534">
        <f>SUMIFS(Пр12!L$10:L$1026,Пр12!$D$10:$D$1026,C17)</f>
        <v>104540644</v>
      </c>
    </row>
    <row r="18" spans="1:9" ht="30.75" thickBot="1" x14ac:dyDescent="0.25">
      <c r="A18" s="16"/>
      <c r="B18" s="535" t="str">
        <f>IF(C18&gt;0,VLOOKUP(C18,Программа!A$5:B$4988,2))</f>
        <v xml:space="preserve"> Дорожная деятельность в отношении дорожной сети   городского поселения Тутаев </v>
      </c>
      <c r="C18" s="434" t="s">
        <v>546</v>
      </c>
      <c r="D18" s="435">
        <f>SUMIFS(Пр12!G$10:G$1026,Пр12!$D$10:$D$1026,C18)</f>
        <v>47808634</v>
      </c>
      <c r="E18" s="435">
        <f>SUMIFS(Пр12!H$10:H$1026,Пр12!$D$10:$D$1026,C18)</f>
        <v>0</v>
      </c>
      <c r="F18" s="435">
        <f>SUMIFS(Пр12!I$10:I$1026,Пр12!$D$10:$D$1026,C18)</f>
        <v>47808634</v>
      </c>
      <c r="G18" s="435">
        <f>SUMIFS(Пр12!J$10:J$1026,Пр12!$D$10:$D$1026,C18)</f>
        <v>48984644</v>
      </c>
      <c r="H18" s="436">
        <f>SUMIFS(Пр12!K$10:K$1026,Пр12!$D$10:$D$1026,C18)</f>
        <v>0</v>
      </c>
      <c r="I18" s="536">
        <f>SUMIFS(Пр12!L$10:L$1026,Пр12!$D$10:$D$1026,C18)</f>
        <v>48984644</v>
      </c>
    </row>
    <row r="19" spans="1:9" ht="30.75" hidden="1" thickBot="1" x14ac:dyDescent="0.25">
      <c r="A19" s="16"/>
      <c r="B19" s="535" t="str">
        <f>IF(C19&gt;0,VLOOKUP(C19,Программа!A$5:B$4988,2))</f>
        <v>Реализация мероприятий губернаторского проекта "Решаем вместе!" (инициативное бюджетирование)</v>
      </c>
      <c r="C19" s="434" t="s">
        <v>549</v>
      </c>
      <c r="D19" s="435">
        <f>SUMIFS(Пр12!G$10:G$1026,Пр12!$D$10:$D$1026,C19)</f>
        <v>0</v>
      </c>
      <c r="E19" s="435">
        <f>SUMIFS(Пр12!H$10:H$1026,Пр12!$D$10:$D$1026,C19)</f>
        <v>0</v>
      </c>
      <c r="F19" s="435">
        <f>SUMIFS(Пр12!I$10:I$1026,Пр12!$D$10:$D$1026,C19)</f>
        <v>0</v>
      </c>
      <c r="G19" s="435">
        <f>SUMIFS(Пр12!J$10:J$1026,Пр12!$D$10:$D$1026,C19)</f>
        <v>0</v>
      </c>
      <c r="H19" s="436">
        <f>SUMIFS(Пр12!K$10:K$1026,Пр12!$D$10:$D$1026,C19)</f>
        <v>0</v>
      </c>
      <c r="I19" s="536">
        <f>SUMIFS(Пр12!L$10:L$1026,Пр12!$D$10:$D$1026,C19)</f>
        <v>0</v>
      </c>
    </row>
    <row r="20" spans="1:9" ht="16.5" thickBot="1" x14ac:dyDescent="0.25">
      <c r="A20" s="16"/>
      <c r="B20" s="535" t="str">
        <f>IF(C20&gt;0,VLOOKUP(C20,Программа!A$5:B$4988,2))</f>
        <v>Федеральный проект "Дорожная сеть"</v>
      </c>
      <c r="C20" s="434" t="s">
        <v>804</v>
      </c>
      <c r="D20" s="435">
        <f>SUMIFS(Пр12!G$10:G$1026,Пр12!$D$10:$D$1026,C20)</f>
        <v>55556000</v>
      </c>
      <c r="E20" s="435">
        <f>SUMIFS(Пр12!H$10:H$1026,Пр12!$D$10:$D$1026,C20)</f>
        <v>0</v>
      </c>
      <c r="F20" s="435">
        <f>SUMIFS(Пр12!I$10:I$1026,Пр12!$D$10:$D$1026,C20)</f>
        <v>55556000</v>
      </c>
      <c r="G20" s="435">
        <f>SUMIFS(Пр12!J$10:J$1026,Пр12!$D$10:$D$1026,C20)</f>
        <v>55556000</v>
      </c>
      <c r="H20" s="436">
        <f>SUMIFS(Пр12!K$10:K$1026,Пр12!$D$10:$D$1026,C20)</f>
        <v>0</v>
      </c>
      <c r="I20" s="536">
        <f>SUMIFS(Пр12!L$10:L$1026,Пр12!$D$10:$D$1026,C20)</f>
        <v>55556000</v>
      </c>
    </row>
    <row r="21" spans="1:9" ht="43.5" hidden="1" thickBot="1" x14ac:dyDescent="0.25">
      <c r="A21" s="16"/>
      <c r="B21" s="533" t="str">
        <f>IF(C21&gt;0,VLOOKUP(C21,Программа!A$5:B$4988,2))</f>
        <v>Муниципальная программа "Развитие субъектов малого и среднего предпринимательства городского поселения Тутаев"</v>
      </c>
      <c r="C21" s="430" t="s">
        <v>226</v>
      </c>
      <c r="D21" s="431">
        <f>SUMIFS(Пр12!G$10:G$1026,Пр12!$D$10:$D$1026,C21)</f>
        <v>0</v>
      </c>
      <c r="E21" s="431">
        <f>SUMIFS(Пр12!H$10:H$1026,Пр12!$D$10:$D$1026,C21)</f>
        <v>0</v>
      </c>
      <c r="F21" s="432">
        <f>SUMIFS(Пр12!I$10:I$1026,Пр12!$D$10:$D$1026,C21)</f>
        <v>0</v>
      </c>
      <c r="G21" s="431">
        <f>SUMIFS(Пр12!J$10:J$1026,Пр12!$D$10:$D$1026,C21)</f>
        <v>0</v>
      </c>
      <c r="H21" s="433">
        <f>SUMIFS(Пр12!K$10:K$1026,Пр12!$D$10:$D$1026,C21)</f>
        <v>0</v>
      </c>
      <c r="I21" s="534">
        <f>SUMIFS(Пр12!L$10:L$1026,Пр12!$D$10:$D$1026,C21)</f>
        <v>0</v>
      </c>
    </row>
    <row r="22" spans="1:9" ht="45.75" hidden="1" thickBot="1" x14ac:dyDescent="0.25">
      <c r="A22" s="15" t="s">
        <v>29</v>
      </c>
      <c r="B22" s="535" t="str">
        <f>IF(C22&gt;0,VLOOKUP(C22,Программа!A$5:B$4988,2))</f>
        <v>Предоставление поддержки  субъектам малого и среднего предпринимательства городского поселения Тутаев</v>
      </c>
      <c r="C22" s="434" t="s">
        <v>227</v>
      </c>
      <c r="D22" s="435">
        <f>SUMIFS(Пр12!G$10:G$1026,Пр12!$D$10:$D$1026,C22)</f>
        <v>0</v>
      </c>
      <c r="E22" s="435">
        <f>SUMIFS(Пр12!H$10:H$1026,Пр12!$D$10:$D$1026,C22)</f>
        <v>0</v>
      </c>
      <c r="F22" s="435">
        <f>SUMIFS(Пр12!I$10:I$1026,Пр12!$D$10:$D$1026,C22)</f>
        <v>0</v>
      </c>
      <c r="G22" s="435">
        <f>SUMIFS(Пр12!J$10:J$1026,Пр12!$D$10:$D$1026,C22)</f>
        <v>0</v>
      </c>
      <c r="H22" s="433">
        <f>SUMIFS(Пр12!K$10:K$1026,Пр12!$D$10:$D$1026,C22)</f>
        <v>0</v>
      </c>
      <c r="I22" s="534">
        <f>SUMIFS(Пр12!L$10:L$1026,Пр12!$D$10:$D$1026,C22)</f>
        <v>0</v>
      </c>
    </row>
    <row r="23" spans="1:9" ht="72" thickBot="1" x14ac:dyDescent="0.25">
      <c r="A23" s="16" t="s">
        <v>246</v>
      </c>
      <c r="B23" s="533" t="str">
        <f>IF(C23&gt;0,VLOOKUP(C23,Программа!A$5:B$4988,2))</f>
        <v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v>
      </c>
      <c r="C23" s="430" t="s">
        <v>229</v>
      </c>
      <c r="D23" s="431">
        <f>SUMIFS(Пр12!G$10:G$1026,Пр12!$D$10:$D$1026,C23)</f>
        <v>0</v>
      </c>
      <c r="E23" s="431">
        <f>SUMIFS(Пр12!H$10:H$1026,Пр12!$D$10:$D$1026,C23)</f>
        <v>6400000</v>
      </c>
      <c r="F23" s="432">
        <f>SUMIFS(Пр12!I$10:I$1026,Пр12!$D$10:$D$1026,C23)</f>
        <v>6400000</v>
      </c>
      <c r="G23" s="431">
        <f>SUMIFS(Пр12!J$10:J$1026,Пр12!$D$10:$D$1026,C23)</f>
        <v>0</v>
      </c>
      <c r="H23" s="433">
        <f>SUMIFS(Пр12!K$10:K$1026,Пр12!$D$10:$D$1026,C23)</f>
        <v>0</v>
      </c>
      <c r="I23" s="534">
        <f>SUMIFS(Пр12!L$10:L$1026,Пр12!$D$10:$D$1026,C23)</f>
        <v>0</v>
      </c>
    </row>
    <row r="24" spans="1:9" ht="45.75" thickBot="1" x14ac:dyDescent="0.25">
      <c r="A24" s="15" t="s">
        <v>36</v>
      </c>
      <c r="B24" s="535" t="str">
        <f>IF(C24&gt;0,VLOOKUP(C24,Программа!A$5:B$4988,2))</f>
        <v xml:space="preserve">Обеспечение благоустроенными жильем граждан, переселяемых из непригодного для проживания жилищного фонда городского поселения Тутаев </v>
      </c>
      <c r="C24" s="434" t="s">
        <v>545</v>
      </c>
      <c r="D24" s="435">
        <f>SUMIFS(Пр12!G$10:G$1026,Пр12!$D$10:$D$1026,C24)</f>
        <v>0</v>
      </c>
      <c r="E24" s="435">
        <f>SUMIFS(Пр12!H$10:H$1026,Пр12!$D$10:$D$1026,C24)</f>
        <v>6400000</v>
      </c>
      <c r="F24" s="435">
        <f>SUMIFS(Пр12!I$10:I$1026,Пр12!$D$10:$D$1026,C24)</f>
        <v>6400000</v>
      </c>
      <c r="G24" s="435">
        <f>SUMIFS(Пр12!J$10:J$1026,Пр12!$D$10:$D$1026,C24)</f>
        <v>0</v>
      </c>
      <c r="H24" s="433">
        <f>SUMIFS(Пр12!K$10:K$1026,Пр12!$D$10:$D$1026,C24)</f>
        <v>0</v>
      </c>
      <c r="I24" s="534">
        <f>SUMIFS(Пр12!L$10:L$1026,Пр12!$D$10:$D$1026,C24)</f>
        <v>0</v>
      </c>
    </row>
    <row r="25" spans="1:9" s="11" customFormat="1" ht="42.75" x14ac:dyDescent="0.2">
      <c r="B25" s="533" t="str">
        <f>IF(C25&gt;0,VLOOKUP(C25,Программа!A$5:B$4988,2))</f>
        <v xml:space="preserve">Муниципальная программа "Предоставление молодым семьям социальных выплат на приобретение (строительство) жилья" </v>
      </c>
      <c r="C25" s="430" t="s">
        <v>230</v>
      </c>
      <c r="D25" s="431">
        <f>SUMIFS(Пр12!G$10:G$1026,Пр12!$D$10:$D$1026,C25)</f>
        <v>5114134</v>
      </c>
      <c r="E25" s="431">
        <f>SUMIFS(Пр12!H$10:H$1026,Пр12!$D$10:$D$1026,C25)</f>
        <v>0</v>
      </c>
      <c r="F25" s="432">
        <f>SUMIFS(Пр12!I$10:I$1026,Пр12!$D$10:$D$1026,C25)</f>
        <v>5114134</v>
      </c>
      <c r="G25" s="431">
        <f>SUMIFS(Пр12!J$10:J$1026,Пр12!$D$10:$D$1026,C25)</f>
        <v>5093084</v>
      </c>
      <c r="H25" s="433">
        <f>SUMIFS(Пр12!K$10:K$1026,Пр12!$D$10:$D$1026,C25)</f>
        <v>0</v>
      </c>
      <c r="I25" s="534">
        <f>SUMIFS(Пр12!L$10:L$1026,Пр12!$D$10:$D$1026,C25)</f>
        <v>5093084</v>
      </c>
    </row>
    <row r="26" spans="1:9" ht="45" x14ac:dyDescent="0.2">
      <c r="B26" s="535" t="str">
        <f>IF(C26&gt;0,VLOOKUP(C26,Программа!A$5:B$4988,2))</f>
        <v>Поддержка молодых семей в приобретении (строительстве) жилья на территории городского поселения Тутаев</v>
      </c>
      <c r="C26" s="434" t="s">
        <v>231</v>
      </c>
      <c r="D26" s="435">
        <f>SUMIFS(Пр12!G$10:G$1026,Пр12!$D$10:$D$1026,C26)</f>
        <v>5114134</v>
      </c>
      <c r="E26" s="435">
        <f>SUMIFS(Пр12!H$10:H$1026,Пр12!$D$10:$D$1026,C26)</f>
        <v>0</v>
      </c>
      <c r="F26" s="435">
        <f>SUMIFS(Пр12!I$10:I$1026,Пр12!$D$10:$D$1026,C26)</f>
        <v>5114134</v>
      </c>
      <c r="G26" s="435">
        <f>SUMIFS(Пр12!J$10:J$1026,Пр12!$D$10:$D$1026,C26)</f>
        <v>5093084</v>
      </c>
      <c r="H26" s="437">
        <f>SUMIFS(Пр12!K$10:K$1026,Пр12!$D$10:$D$1026,C26)</f>
        <v>0</v>
      </c>
      <c r="I26" s="537">
        <f>SUMIFS(Пр12!L$10:L$1026,Пр12!$D$10:$D$1026,C26)</f>
        <v>5093084</v>
      </c>
    </row>
    <row r="27" spans="1:9" ht="57" x14ac:dyDescent="0.2">
      <c r="B27" s="533" t="str">
        <f>IF(C27&gt;0,VLOOKUP(C27,Программа!A$5:B$4988,2))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C27" s="430" t="s">
        <v>232</v>
      </c>
      <c r="D27" s="431">
        <f>SUMIFS(Пр12!G$10:G$1026,Пр12!$D$10:$D$1026,C27)</f>
        <v>77120</v>
      </c>
      <c r="E27" s="431">
        <f>SUMIFS(Пр12!H$10:H$1026,Пр12!$D$10:$D$1026,C27)</f>
        <v>0</v>
      </c>
      <c r="F27" s="432">
        <f>F28</f>
        <v>77120</v>
      </c>
      <c r="G27" s="431">
        <f>SUMIFS(Пр12!J$10:J$1026,Пр12!$D$10:$D$1026,C27)</f>
        <v>57600</v>
      </c>
      <c r="H27" s="433">
        <f>SUMIFS(Пр12!K$10:K$1026,Пр12!$D$10:$D$1026,C27)</f>
        <v>0</v>
      </c>
      <c r="I27" s="538">
        <f>I28</f>
        <v>57600</v>
      </c>
    </row>
    <row r="28" spans="1:9" ht="45" x14ac:dyDescent="0.2">
      <c r="B28" s="535" t="str">
        <f>IF(C28&gt;0,VLOOKUP(C28,Программа!A$5:B$4988,2))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C28" s="509" t="s">
        <v>547</v>
      </c>
      <c r="D28" s="510">
        <f>SUMIFS(Пр12!G$10:G$1026,Пр12!$D$10:$D$1026,C28)</f>
        <v>77120</v>
      </c>
      <c r="E28" s="510">
        <f>SUMIFS(Пр12!H$10:H$1026,Пр12!$D$10:$D$1026,C28)</f>
        <v>0</v>
      </c>
      <c r="F28" s="435">
        <f>SUMIFS(Пр12!I$10:I$1026,Пр12!$D$10:$D$1026,C28)</f>
        <v>77120</v>
      </c>
      <c r="G28" s="431">
        <f>SUMIFS(Пр12!J$10:J$1026,Пр12!$D$10:$D$1026,C28)</f>
        <v>57600</v>
      </c>
      <c r="H28" s="437">
        <f>SUMIFS(Пр12!K$10:K$1026,Пр12!$D$10:$D$1026,C28)</f>
        <v>0</v>
      </c>
      <c r="I28" s="537">
        <f>SUMIFS(Пр12!L$10:L$1026,Пр12!$D$10:$D$1026,C28)</f>
        <v>57600</v>
      </c>
    </row>
    <row r="29" spans="1:9" s="11" customFormat="1" ht="46.5" customHeight="1" x14ac:dyDescent="0.2">
      <c r="B29" s="533" t="str">
        <f>IF(C29&gt;0,VLOOKUP(C29,Программа!A$5:B$4988,2))</f>
        <v xml:space="preserve">Муниципальная программа "Обеспечение населения городского поселения Тутаев банными услугами" </v>
      </c>
      <c r="C29" s="430" t="s">
        <v>630</v>
      </c>
      <c r="D29" s="431">
        <f>SUMIFS(Пр12!G$10:G$1026,Пр12!$D$10:$D$1026,C29)</f>
        <v>978100</v>
      </c>
      <c r="E29" s="431">
        <f>SUMIFS(Пр12!H$10:H$1026,Пр12!$D$10:$D$1026,C29)</f>
        <v>0</v>
      </c>
      <c r="F29" s="432">
        <f>SUMIFS(Пр12!I$10:I$1026,Пр12!$D$10:$D$1026,C29)</f>
        <v>978100</v>
      </c>
      <c r="G29" s="431">
        <f>SUMIFS(Пр12!J$10:J$1026,Пр12!$D$10:$D$1026,C29)</f>
        <v>1299000</v>
      </c>
      <c r="H29" s="433">
        <f>SUMIFS(Пр12!K$10:K$1026,Пр12!$D$10:$D$1026,C29)</f>
        <v>0</v>
      </c>
      <c r="I29" s="534">
        <f>SUMIFS(Пр12!L$10:L$1026,Пр12!$D$10:$D$1026,C29)</f>
        <v>1299000</v>
      </c>
    </row>
    <row r="30" spans="1:9" ht="33.75" customHeight="1" x14ac:dyDescent="0.2">
      <c r="B30" s="535" t="str">
        <f>IF(C30&gt;0,VLOOKUP(C30,Программа!A$5:B$4988,2))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C30" s="434" t="s">
        <v>631</v>
      </c>
      <c r="D30" s="435">
        <f>SUMIFS(Пр12!G$10:G$1026,Пр12!$D$10:$D$1026,C30)</f>
        <v>978100</v>
      </c>
      <c r="E30" s="435">
        <f>SUMIFS(Пр12!H$10:H$1026,Пр12!$D$10:$D$1026,C30)</f>
        <v>0</v>
      </c>
      <c r="F30" s="435">
        <f>SUMIFS(Пр12!I$10:I$1026,Пр12!$D$10:$D$1026,C30)</f>
        <v>978100</v>
      </c>
      <c r="G30" s="435">
        <f>SUMIFS(Пр12!J$10:J$1026,Пр12!$D$10:$D$1026,C30)</f>
        <v>1299000</v>
      </c>
      <c r="H30" s="437">
        <f>SUMIFS(Пр12!K$10:K$1026,Пр12!$D$10:$D$1026,C30)</f>
        <v>0</v>
      </c>
      <c r="I30" s="537">
        <f>SUMIFS(Пр12!L$10:L$1026,Пр12!$D$10:$D$1026,C30)</f>
        <v>1299000</v>
      </c>
    </row>
    <row r="31" spans="1:9" ht="42.75" hidden="1" x14ac:dyDescent="0.2">
      <c r="B31" s="533" t="str">
        <f>IF(C31&gt;0,VLOOKUP(C31,Программа!A$5:B$4988,2))</f>
        <v xml:space="preserve">Муниципальная программа "Градостроительная деятельность на территории городского поселения Тутаев" </v>
      </c>
      <c r="C31" s="430" t="s">
        <v>715</v>
      </c>
      <c r="D31" s="431">
        <f>SUMIFS(Пр12!G$10:G$1026,Пр12!$D$10:$D$1026,C31)</f>
        <v>0</v>
      </c>
      <c r="E31" s="431">
        <f>SUMIFS(Пр12!H$10:H$1026,Пр12!$D$10:$D$1026,C31)</f>
        <v>0</v>
      </c>
      <c r="F31" s="432">
        <f>SUMIFS(Пр12!I$10:I$1026,Пр12!$D$10:$D$1026,C31)</f>
        <v>0</v>
      </c>
      <c r="G31" s="431">
        <f>SUMIFS(Пр12!J$10:J$1026,Пр12!$D$10:$D$1026,C31)</f>
        <v>0</v>
      </c>
      <c r="H31" s="437">
        <f>SUMIFS(Пр12!K$10:K$1026,Пр12!$D$10:$D$1026,C31)</f>
        <v>0</v>
      </c>
      <c r="I31" s="537">
        <f>SUMIFS(Пр12!L$10:L$1026,Пр12!$D$10:$D$1026,C31)</f>
        <v>0</v>
      </c>
    </row>
    <row r="32" spans="1:9" ht="60" hidden="1" x14ac:dyDescent="0.2">
      <c r="B32" s="535" t="str">
        <f>IF(C32&gt;0,VLOOKUP(C32,Программа!A$5:B$4988,2))</f>
        <v>Разработка и внесение изменений в документы территориального планирования и градостроительного зонирования городского поселения Тутаев</v>
      </c>
      <c r="C32" s="434" t="s">
        <v>716</v>
      </c>
      <c r="D32" s="435">
        <f>SUMIFS(Пр12!G$10:G$1026,Пр12!$D$10:$D$1026,C32)</f>
        <v>0</v>
      </c>
      <c r="E32" s="435">
        <f>SUMIFS(Пр12!H$10:H$1026,Пр12!$D$10:$D$1026,C32)</f>
        <v>0</v>
      </c>
      <c r="F32" s="435">
        <f>SUMIFS(Пр12!I$10:I$1026,Пр12!$D$10:$D$1026,C32)</f>
        <v>0</v>
      </c>
      <c r="G32" s="435">
        <f>SUMIFS(Пр12!J$10:J$1026,Пр12!$D$10:$D$1026,C32)</f>
        <v>0</v>
      </c>
      <c r="H32" s="437">
        <f>SUMIFS(Пр12!K$10:K$1026,Пр12!$D$10:$D$1026,C32)</f>
        <v>0</v>
      </c>
      <c r="I32" s="537">
        <f>SUMIFS(Пр12!L$10:L$1026,Пр12!$D$10:$D$1026,C32)</f>
        <v>0</v>
      </c>
    </row>
    <row r="33" spans="2:9" ht="30" hidden="1" x14ac:dyDescent="0.2">
      <c r="B33" s="535" t="str">
        <f>IF(C33&gt;0,VLOOKUP(C33,Программа!A$5:B$4988,2))</f>
        <v>Установление соотвествия утвержденным градостроительным нормам объектов недвижимости</v>
      </c>
      <c r="C33" s="434" t="s">
        <v>717</v>
      </c>
      <c r="D33" s="435">
        <f>SUMIFS(Пр12!G$10:G$1026,Пр12!$D$10:$D$1026,C33)</f>
        <v>0</v>
      </c>
      <c r="E33" s="435">
        <f>SUMIFS(Пр12!H$10:H$1026,Пр12!$D$10:$D$1026,C33)</f>
        <v>0</v>
      </c>
      <c r="F33" s="435">
        <f>SUMIFS(Пр12!I$10:I$1026,Пр12!$D$10:$D$1026,C33)</f>
        <v>0</v>
      </c>
      <c r="G33" s="435">
        <f>SUMIFS(Пр12!J$10:J$1026,Пр12!$D$10:$D$1026,C33)</f>
        <v>0</v>
      </c>
      <c r="H33" s="437">
        <f>SUMIFS(Пр12!K$10:K$1026,Пр12!$D$10:$D$1026,C33)</f>
        <v>0</v>
      </c>
      <c r="I33" s="537">
        <f>SUMIFS(Пр12!L$10:L$1026,Пр12!$D$10:$D$1026,C33)</f>
        <v>0</v>
      </c>
    </row>
    <row r="34" spans="2:9" ht="57" x14ac:dyDescent="0.2">
      <c r="B34" s="533" t="str">
        <f>IF(C34&gt;0,VLOOKUP(C34,Программа!A$5:B$4988,2))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C34" s="430" t="s">
        <v>719</v>
      </c>
      <c r="D34" s="431">
        <f>SUMIFS(Пр12!G$10:G$1026,Пр12!$D$10:$D$1026,C34)</f>
        <v>5445000</v>
      </c>
      <c r="E34" s="431">
        <f>SUMIFS(Пр12!H$10:H$1026,Пр12!$D$10:$D$1026,C34)</f>
        <v>0</v>
      </c>
      <c r="F34" s="432">
        <f>SUMIFS(Пр12!I$10:I$1026,Пр12!$D$10:$D$1026,C34)</f>
        <v>5445000</v>
      </c>
      <c r="G34" s="431">
        <f>SUMIFS(Пр12!J$10:J$1026,Пр12!$D$10:$D$1026,C34)</f>
        <v>87000</v>
      </c>
      <c r="H34" s="438">
        <f>SUMIFS(Пр12!K$10:K$1026,Пр12!$D$10:$D$1026,C34)</f>
        <v>0</v>
      </c>
      <c r="I34" s="534">
        <f>SUMIFS(Пр12!L$10:L$1026,Пр12!$D$10:$D$1026,C34)</f>
        <v>87000</v>
      </c>
    </row>
    <row r="35" spans="2:9" ht="31.7" customHeight="1" x14ac:dyDescent="0.2">
      <c r="B35" s="535" t="str">
        <f>IF(C35&gt;0,VLOOKUP(C35,Программа!A$5:B$4988,2))</f>
        <v>Разработка, согласование, утверждение проекта зон охраны объектов культурного наследия</v>
      </c>
      <c r="C35" s="434" t="s">
        <v>720</v>
      </c>
      <c r="D35" s="435">
        <f>SUMIFS(Пр12!G$10:G$1026,Пр12!$D$10:$D$1026,C35)</f>
        <v>5350000</v>
      </c>
      <c r="E35" s="435">
        <f>SUMIFS(Пр12!H$10:H$1026,Пр12!$D$10:$D$1026,C35)</f>
        <v>0</v>
      </c>
      <c r="F35" s="435">
        <f>SUMIFS(Пр12!I$10:I$1026,Пр12!$D$10:$D$1026,C35)</f>
        <v>5350000</v>
      </c>
      <c r="G35" s="435">
        <f>SUMIFS(Пр12!J$10:J$1026,Пр12!$D$10:$D$1026,C35)</f>
        <v>0</v>
      </c>
      <c r="H35" s="437">
        <f>SUMIFS(Пр12!K$10:K$1026,Пр12!$D$10:$D$1026,C35)</f>
        <v>0</v>
      </c>
      <c r="I35" s="537">
        <f>SUMIFS(Пр12!L$10:L$1026,Пр12!$D$10:$D$1026,C35)</f>
        <v>0</v>
      </c>
    </row>
    <row r="36" spans="2:9" ht="30" x14ac:dyDescent="0.2">
      <c r="B36" s="535" t="str">
        <f>IF(C36&gt;0,VLOOKUP(C36,Программа!A$5:B$4988,2))</f>
        <v>Проведение историко-культурной экспертизы объектов культурного наследия</v>
      </c>
      <c r="C36" s="434" t="s">
        <v>721</v>
      </c>
      <c r="D36" s="435">
        <f>SUMIFS(Пр12!G$10:G$1026,Пр12!$D$10:$D$1026,C36)</f>
        <v>70000</v>
      </c>
      <c r="E36" s="435">
        <f>SUMIFS(Пр12!H$10:H$1026,Пр12!$D$10:$D$1026,C36)</f>
        <v>0</v>
      </c>
      <c r="F36" s="435">
        <f>SUMIFS(Пр12!I$10:I$1026,Пр12!$D$10:$D$1026,C36)</f>
        <v>70000</v>
      </c>
      <c r="G36" s="435">
        <f>SUMIFS(Пр12!J$10:J$1026,Пр12!$D$10:$D$1026,C36)</f>
        <v>60000</v>
      </c>
      <c r="H36" s="437">
        <f>SUMIFS(Пр12!K$10:K$1026,Пр12!$D$10:$D$1026,C36)</f>
        <v>0</v>
      </c>
      <c r="I36" s="537">
        <f>SUMIFS(Пр12!L$10:L$1026,Пр12!$D$10:$D$1026,C36)</f>
        <v>60000</v>
      </c>
    </row>
    <row r="37" spans="2:9" ht="30" x14ac:dyDescent="0.2">
      <c r="B37" s="535" t="str">
        <f>IF(C37&gt;0,VLOOKUP(C37,Программа!A$5:B$4988,2))</f>
        <v>Сохранение и использование объектов культурного наследия</v>
      </c>
      <c r="C37" s="434" t="s">
        <v>949</v>
      </c>
      <c r="D37" s="435"/>
      <c r="E37" s="435">
        <f>SUMIFS(Пр12!H$10:H$1026,Пр12!$D$10:$D$1026,C37)</f>
        <v>0</v>
      </c>
      <c r="F37" s="435">
        <f>SUMIFS(Пр12!I$10:I$1026,Пр12!$D$10:$D$1026,C37)</f>
        <v>25000</v>
      </c>
      <c r="G37" s="435">
        <f>SUMIFS(Пр12!J$10:J$1026,Пр12!$D$10:$D$1026,C37)</f>
        <v>27000</v>
      </c>
      <c r="H37" s="437">
        <f>SUMIFS(Пр12!K$10:K$1026,Пр12!$D$10:$D$1026,C37)</f>
        <v>0</v>
      </c>
      <c r="I37" s="537">
        <f>SUMIFS(Пр12!L$10:L$1026,Пр12!$D$10:$D$1026,C37)</f>
        <v>27000</v>
      </c>
    </row>
    <row r="38" spans="2:9" ht="42.75" hidden="1" x14ac:dyDescent="0.2">
      <c r="B38" s="533" t="str">
        <f>IF(C38&gt;0,VLOOKUP(C38,Программа!A$5:B$4988,2))</f>
        <v>Муниципальная программа "Развитие водоснабжения, водоотведения и очистки сточных вод на территории городского поселения Тутаев"</v>
      </c>
      <c r="C38" s="430" t="s">
        <v>806</v>
      </c>
      <c r="D38" s="431">
        <f>SUMIFS(Пр12!G$10:G$1026,Пр12!$D$10:$D$1026,C38)</f>
        <v>0</v>
      </c>
      <c r="E38" s="431">
        <f>SUMIFS(Пр12!H$10:H$1026,Пр12!$D$10:$D$1026,C38)</f>
        <v>0</v>
      </c>
      <c r="F38" s="432">
        <f>SUMIFS(Пр12!I$10:I$1026,Пр12!$D$10:$D$1026,C38)</f>
        <v>0</v>
      </c>
      <c r="G38" s="431">
        <f>SUMIFS(Пр12!J$10:J$1026,Пр12!$D$10:$D$1026,C38)</f>
        <v>0</v>
      </c>
      <c r="H38" s="438">
        <f>SUMIFS(Пр12!K$10:K$1026,Пр12!$D$10:$D$1026,C38)</f>
        <v>0</v>
      </c>
      <c r="I38" s="538">
        <f>SUMIFS(Пр12!L$10:L$1026,Пр12!$D$10:$D$1026,C38)</f>
        <v>0</v>
      </c>
    </row>
    <row r="39" spans="2:9" ht="15" hidden="1" x14ac:dyDescent="0.2">
      <c r="B39" s="535" t="str">
        <f>IF(C39&gt;0,VLOOKUP(C39,Программа!A$5:B$4988,2))</f>
        <v>Федеральный проект "Оздоровление Волги"</v>
      </c>
      <c r="C39" s="434" t="s">
        <v>807</v>
      </c>
      <c r="D39" s="435">
        <f>SUMIFS(Пр12!G$10:G$1026,Пр12!$D$10:$D$1026,C39)</f>
        <v>0</v>
      </c>
      <c r="E39" s="435">
        <f>SUMIFS(Пр12!H$10:H$1026,Пр12!$D$10:$D$1026,C39)</f>
        <v>0</v>
      </c>
      <c r="F39" s="435">
        <f>SUMIFS(Пр12!I$10:I$1026,Пр12!$D$10:$D$1026,C39)</f>
        <v>0</v>
      </c>
      <c r="G39" s="435">
        <f>SUMIFS(Пр12!J$10:J$1026,Пр12!$D$10:$D$1026,C39)</f>
        <v>0</v>
      </c>
      <c r="H39" s="437">
        <f>SUMIFS(Пр12!K$10:K$1026,Пр12!$D$10:$D$1026,C39)</f>
        <v>0</v>
      </c>
      <c r="I39" s="537">
        <f>SUMIFS(Пр12!L$10:L$1026,Пр12!$D$10:$D$1026,C39)</f>
        <v>0</v>
      </c>
    </row>
    <row r="40" spans="2:9" s="11" customFormat="1" ht="42.75" x14ac:dyDescent="0.2">
      <c r="B40" s="533" t="str">
        <f>IF(C40&gt;0,VLOOKUP(C40,Программа!A$5:B$4988,2))</f>
        <v xml:space="preserve">Муниципальная программа "Переселение граждан из аварийного жилищного фонда городского поселения Тутаев" </v>
      </c>
      <c r="C40" s="430" t="s">
        <v>828</v>
      </c>
      <c r="D40" s="431">
        <f>SUMIFS(Пр12!G$10:G$1026,Пр12!$D$10:$D$1026,C40)</f>
        <v>7058658</v>
      </c>
      <c r="E40" s="431">
        <f>SUMIFS(Пр12!H$10:H$1026,Пр12!$D$10:$D$1026,C40)</f>
        <v>0</v>
      </c>
      <c r="F40" s="432">
        <f>SUMIFS(Пр12!I$10:I$1026,Пр12!$D$10:$D$1026,C40)</f>
        <v>7058658</v>
      </c>
      <c r="G40" s="431">
        <f>SUMIFS(Пр12!J$10:J$1026,Пр12!$D$10:$D$1026,C40)</f>
        <v>0</v>
      </c>
      <c r="H40" s="438">
        <f>SUMIFS(Пр12!K$10:K$1026,Пр12!$D$10:$D$1026,C40)</f>
        <v>32478</v>
      </c>
      <c r="I40" s="538">
        <f>SUMIFS(Пр12!L$10:L$1026,Пр12!$D$10:$D$1026,C40)</f>
        <v>32478</v>
      </c>
    </row>
    <row r="41" spans="2:9" ht="150" x14ac:dyDescent="0.2">
      <c r="B41" s="535" t="str">
        <f>IF(C41&gt;0,VLOOKUP(C41,Программа!A$5:B$4988,2))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C41" s="434" t="s">
        <v>829</v>
      </c>
      <c r="D41" s="435">
        <f>SUMIFS(Пр12!G$10:G$1026,Пр12!$D$10:$D$1026,C41)</f>
        <v>4493234</v>
      </c>
      <c r="E41" s="435">
        <f>SUMIFS(Пр12!H$10:H$1026,Пр12!$D$10:$D$1026,C41)</f>
        <v>0</v>
      </c>
      <c r="F41" s="435">
        <f>SUMIFS(Пр12!I$10:I$1026,Пр12!$D$10:$D$1026,C41)</f>
        <v>4493234</v>
      </c>
      <c r="G41" s="435">
        <f>SUMIFS(Пр12!J$10:J$1026,Пр12!$D$10:$D$1026,C41)</f>
        <v>0</v>
      </c>
      <c r="H41" s="437">
        <f>SUMIFS(Пр12!K$10:K$1026,Пр12!$D$10:$D$1026,C41)</f>
        <v>32478</v>
      </c>
      <c r="I41" s="537">
        <f>SUMIFS(Пр12!L$10:L$1026,Пр12!$D$10:$D$1026,C41)</f>
        <v>32478</v>
      </c>
    </row>
    <row r="42" spans="2:9" ht="45" x14ac:dyDescent="0.2">
      <c r="B42" s="535" t="str">
        <f>IF(C42&gt;0,VLOOKUP(C42,Программа!A$5:B$4988,2))</f>
        <v>Федеральный проект "Обеспечение устойчивого сокращения непригодного для проживания жилищного фонда"</v>
      </c>
      <c r="C42" s="434" t="s">
        <v>886</v>
      </c>
      <c r="D42" s="435">
        <f>SUMIFS(Пр12!G$10:G$1026,Пр12!$D$10:$D$1026,C42)</f>
        <v>2565424</v>
      </c>
      <c r="E42" s="435">
        <f>SUMIFS(Пр12!H$10:H$1026,Пр12!$D$10:$D$1026,C42)</f>
        <v>0</v>
      </c>
      <c r="F42" s="435">
        <f>SUMIFS(Пр12!I$10:I$1026,Пр12!$D$10:$D$1026,C42)</f>
        <v>2565424</v>
      </c>
      <c r="G42" s="435">
        <f>SUMIFS(Пр12!J$10:J$1026,Пр12!$D$10:$D$1026,C42)</f>
        <v>0</v>
      </c>
      <c r="H42" s="437">
        <f>SUMIFS(Пр12!K$10:K$1026,Пр12!$D$10:$D$1026,C42)</f>
        <v>0</v>
      </c>
      <c r="I42" s="537">
        <f>SUMIFS(Пр12!L$10:L$1026,Пр12!$D$10:$D$1026,C42)</f>
        <v>0</v>
      </c>
    </row>
    <row r="43" spans="2:9" s="11" customFormat="1" ht="62.25" customHeight="1" x14ac:dyDescent="0.2">
      <c r="B43" s="533" t="str">
        <f>IF(C43&gt;0,VLOOKUP(C43,Программа!A$5:B$4988,2))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C43" s="430" t="s">
        <v>883</v>
      </c>
      <c r="D43" s="431">
        <f>SUMIFS(Пр12!G$10:G$1026,Пр12!$D$10:$D$1026,C43)</f>
        <v>12288066</v>
      </c>
      <c r="E43" s="431">
        <f>SUMIFS(Пр12!H$10:H$1026,Пр12!$D$10:$D$1026,C43)</f>
        <v>-3300000</v>
      </c>
      <c r="F43" s="432">
        <f>SUMIFS(Пр12!I$10:I$1026,Пр12!$D$10:$D$1026,C43)</f>
        <v>8988066</v>
      </c>
      <c r="G43" s="431">
        <f>SUMIFS(Пр12!J$10:J$1026,Пр12!$D$10:$D$1026,C43)</f>
        <v>12288066</v>
      </c>
      <c r="H43" s="438">
        <f>SUMIFS(Пр12!K$10:K$1026,Пр12!$D$10:$D$1026,C43)</f>
        <v>0</v>
      </c>
      <c r="I43" s="538">
        <f>SUMIFS(Пр12!L$10:L$1026,Пр12!$D$10:$D$1026,C43)</f>
        <v>12288066</v>
      </c>
    </row>
    <row r="44" spans="2:9" ht="45" x14ac:dyDescent="0.2">
      <c r="B44" s="535" t="str">
        <f>IF(C44&gt;0,VLOOKUP(C44,Программа!A$5:B$4988,2))</f>
        <v>Создание механизма управления потреблением энергетических ресурсов и сокращение бюджетных затрат</v>
      </c>
      <c r="C44" s="434" t="s">
        <v>884</v>
      </c>
      <c r="D44" s="435">
        <f>SUMIFS(Пр12!G$10:G$1026,Пр12!$D$10:$D$1026,C44)</f>
        <v>12288066</v>
      </c>
      <c r="E44" s="435">
        <f>SUMIFS(Пр12!H$10:H$1026,Пр12!$D$10:$D$1026,C44)</f>
        <v>-3300000</v>
      </c>
      <c r="F44" s="435">
        <f>SUMIFS(Пр12!I$10:I$1026,Пр12!$D$10:$D$1026,C44)</f>
        <v>8988066</v>
      </c>
      <c r="G44" s="435">
        <f>SUMIFS(Пр12!J$10:J$1026,Пр12!$D$10:$D$1026,C44)</f>
        <v>12288066</v>
      </c>
      <c r="H44" s="437">
        <f>SUMIFS(Пр12!K$10:K$1026,Пр12!$D$10:$D$1026,C44)</f>
        <v>0</v>
      </c>
      <c r="I44" s="537">
        <f>SUMIFS(Пр12!L$10:L$1026,Пр12!$D$10:$D$1026,C44)</f>
        <v>12288066</v>
      </c>
    </row>
    <row r="45" spans="2:9" s="479" customFormat="1" ht="57" x14ac:dyDescent="0.2">
      <c r="B45" s="533" t="str">
        <f>IF(C45&gt;0,VLOOKUP(C45,Программа!A$5:B$4988,2))</f>
        <v>Муниципальная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C45" s="480" t="s">
        <v>913</v>
      </c>
      <c r="D45" s="431"/>
      <c r="E45" s="432">
        <f>SUMIFS(Пр12!H$10:H$1026,Пр12!$D$10:$D$1026,C45)</f>
        <v>0</v>
      </c>
      <c r="F45" s="431">
        <f>SUMIFS(Пр12!I$10:I$1026,Пр12!$D$10:$D$1026,C45)</f>
        <v>140000</v>
      </c>
      <c r="G45" s="431">
        <f>SUMIFS(Пр12!J$10:J$1026,Пр12!$D$10:$D$1026,C45)</f>
        <v>140000</v>
      </c>
      <c r="H45" s="433">
        <f>SUMIFS(Пр12!K$10:K$1026,Пр12!$D$10:$D$1026,C45)</f>
        <v>0</v>
      </c>
      <c r="I45" s="538">
        <f>SUMIFS(Пр12!L$10:L$1026,Пр12!$D$10:$D$1026,C45)</f>
        <v>140000</v>
      </c>
    </row>
    <row r="46" spans="2:9" ht="45.75" thickBot="1" x14ac:dyDescent="0.25">
      <c r="B46" s="535" t="str">
        <f>IF(C46&gt;0,VLOOKUP(C46,Программа!A$5:B$4988,2))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C46" s="434" t="s">
        <v>914</v>
      </c>
      <c r="D46" s="435"/>
      <c r="E46" s="435">
        <f>SUMIFS(Пр12!H$10:H$1026,Пр12!$D$10:$D$1026,C46)</f>
        <v>0</v>
      </c>
      <c r="F46" s="435">
        <f>SUMIFS(Пр12!I$10:I$1026,Пр12!$D$10:$D$1026,C46)</f>
        <v>140000</v>
      </c>
      <c r="G46" s="435">
        <f>SUMIFS(Пр12!J$10:J$1026,Пр12!$D$10:$D$1026,C46)</f>
        <v>140000</v>
      </c>
      <c r="H46" s="437">
        <f>SUMIFS(Пр12!K$10:K$1026,Пр12!$D$10:$D$1026,C46)</f>
        <v>0</v>
      </c>
      <c r="I46" s="537">
        <f>SUMIFS(Пр12!L$10:L$1026,Пр12!$D$10:$D$1026,C46)</f>
        <v>140000</v>
      </c>
    </row>
    <row r="47" spans="2:9" ht="15" hidden="1" x14ac:dyDescent="0.2">
      <c r="B47" s="535"/>
      <c r="C47" s="434"/>
      <c r="D47" s="435"/>
      <c r="E47" s="435"/>
      <c r="F47" s="435"/>
      <c r="G47" s="435"/>
      <c r="H47" s="437"/>
      <c r="I47" s="537"/>
    </row>
    <row r="48" spans="2:9" ht="15" hidden="1" x14ac:dyDescent="0.2">
      <c r="B48" s="539"/>
      <c r="C48" s="540"/>
      <c r="D48" s="541"/>
      <c r="E48" s="541"/>
      <c r="F48" s="541"/>
      <c r="G48" s="541"/>
      <c r="H48" s="542"/>
      <c r="I48" s="543"/>
    </row>
    <row r="49" spans="2:11" s="11" customFormat="1" ht="15" thickBot="1" x14ac:dyDescent="0.25">
      <c r="B49" s="544" t="s">
        <v>62</v>
      </c>
      <c r="C49" s="545"/>
      <c r="D49" s="546">
        <f>D10+D13+D17+D21+D23+D25+D27+D29+D43+D40+D34</f>
        <v>142467562</v>
      </c>
      <c r="E49" s="546">
        <f>E10+E13+E17+E21+E23+E25+E27+E29+E43+E40+E34+E45</f>
        <v>3100000</v>
      </c>
      <c r="F49" s="546">
        <f>F10+F13+F17+F21+F23+F25+F27+F29+F43+F40+F34+F45</f>
        <v>145707562</v>
      </c>
      <c r="G49" s="546">
        <f t="shared" ref="G49:I49" si="0">G10+G13+G17+G21+G23+G25+G27+G29+G43+G40+G34+G45</f>
        <v>29034257</v>
      </c>
      <c r="H49" s="547">
        <f t="shared" si="0"/>
        <v>32478</v>
      </c>
      <c r="I49" s="547">
        <f t="shared" si="0"/>
        <v>133607379</v>
      </c>
    </row>
    <row r="50" spans="2:11" ht="15.75" thickBot="1" x14ac:dyDescent="0.25">
      <c r="B50" s="544" t="str">
        <f>IF(C50&gt;0,VLOOKUP(C50,Программа!A$5:B$4988,2))</f>
        <v>Непрограммные расходы бюджета</v>
      </c>
      <c r="C50" s="545" t="s">
        <v>548</v>
      </c>
      <c r="D50" s="546">
        <f>SUMIFS(Пр12!G$10:G$1026,Пр12!$D$10:$D$1026,C50)</f>
        <v>33458397</v>
      </c>
      <c r="E50" s="546">
        <f>SUMIFS(Пр12!H$10:H$1026,Пр12!$D$10:$D$1026,C50)</f>
        <v>-3100000</v>
      </c>
      <c r="F50" s="548">
        <f>SUMIFS(Пр12!I$10:I$1026,Пр12!$D$10:$D$1026,C50)</f>
        <v>30358397</v>
      </c>
      <c r="G50" s="548">
        <f>SUMIFS(Пр12!J$10:J$1026,Пр12!$D$10:$D$1026,C50)</f>
        <v>38695446</v>
      </c>
      <c r="H50" s="548">
        <f>SUMIFS(Пр12!K$10:K$1026,Пр12!$D$10:$D$1026,C50)</f>
        <v>-32478</v>
      </c>
      <c r="I50" s="549">
        <f>SUMIFS(Пр12!L$10:L$1026,Пр12!$D$10:$D$1026,C50)</f>
        <v>38662968</v>
      </c>
    </row>
    <row r="51" spans="2:11" ht="15" thickBot="1" x14ac:dyDescent="0.25">
      <c r="B51" s="550" t="s">
        <v>248</v>
      </c>
      <c r="C51" s="551"/>
      <c r="D51" s="552">
        <f t="shared" ref="D51:H51" si="1">D49+D50</f>
        <v>175925959</v>
      </c>
      <c r="E51" s="552">
        <f t="shared" si="1"/>
        <v>0</v>
      </c>
      <c r="F51" s="552">
        <f t="shared" si="1"/>
        <v>176065959</v>
      </c>
      <c r="G51" s="552">
        <f t="shared" si="1"/>
        <v>67729703</v>
      </c>
      <c r="H51" s="553">
        <f t="shared" si="1"/>
        <v>0</v>
      </c>
      <c r="I51" s="554">
        <f>I49+I50</f>
        <v>172270347</v>
      </c>
      <c r="K51" s="341"/>
    </row>
  </sheetData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70866141732283472" right="0.70866141732283472" top="0.74803149606299213" bottom="0.74803149606299213" header="0.51181102362204722" footer="0.51181102362204722"/>
  <pageSetup paperSize="9" scale="85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filterMode="1"/>
  <dimension ref="A1:F115"/>
  <sheetViews>
    <sheetView showGridLines="0" view="pageBreakPreview" topLeftCell="B1" zoomScaleSheetLayoutView="100" workbookViewId="0">
      <selection activeCell="I7" sqref="I7"/>
    </sheetView>
  </sheetViews>
  <sheetFormatPr defaultColWidth="9.140625" defaultRowHeight="15.75" x14ac:dyDescent="0.25"/>
  <cols>
    <col min="1" max="1" width="6" style="164" hidden="1" customWidth="1"/>
    <col min="2" max="2" width="61.140625" style="159" customWidth="1"/>
    <col min="3" max="3" width="10.5703125" style="162" customWidth="1"/>
    <col min="4" max="4" width="16" style="162" hidden="1" customWidth="1"/>
    <col min="5" max="5" width="15.42578125" style="87" customWidth="1"/>
    <col min="6" max="6" width="18" style="87" hidden="1" customWidth="1"/>
    <col min="7" max="7" width="9.140625" style="87" customWidth="1"/>
    <col min="8" max="16384" width="9.140625" style="87"/>
  </cols>
  <sheetData>
    <row r="1" spans="1:6" x14ac:dyDescent="0.25">
      <c r="A1" s="163"/>
      <c r="B1" s="808" t="s">
        <v>198</v>
      </c>
      <c r="C1" s="808"/>
      <c r="D1" s="808"/>
      <c r="E1" s="808"/>
      <c r="F1" s="808"/>
    </row>
    <row r="2" spans="1:6" x14ac:dyDescent="0.25">
      <c r="A2" s="163"/>
      <c r="B2" s="808" t="s">
        <v>533</v>
      </c>
      <c r="C2" s="808"/>
      <c r="D2" s="808"/>
      <c r="E2" s="808"/>
      <c r="F2" s="808"/>
    </row>
    <row r="3" spans="1:6" x14ac:dyDescent="0.25">
      <c r="A3" s="163"/>
      <c r="B3" s="808" t="s">
        <v>525</v>
      </c>
      <c r="C3" s="808"/>
      <c r="D3" s="808"/>
      <c r="E3" s="808"/>
      <c r="F3" s="808"/>
    </row>
    <row r="4" spans="1:6" x14ac:dyDescent="0.25">
      <c r="A4" s="163"/>
      <c r="B4" s="713" t="s">
        <v>1024</v>
      </c>
      <c r="C4" s="713"/>
      <c r="D4" s="713"/>
      <c r="E4" s="713"/>
      <c r="F4" s="713"/>
    </row>
    <row r="5" spans="1:6" x14ac:dyDescent="0.25">
      <c r="A5" s="163"/>
      <c r="B5" s="157"/>
      <c r="C5" s="160"/>
      <c r="D5" s="160"/>
      <c r="E5" s="48"/>
      <c r="F5" s="88"/>
    </row>
    <row r="6" spans="1:6" x14ac:dyDescent="0.25">
      <c r="A6" s="163"/>
      <c r="B6" s="158"/>
      <c r="C6" s="161"/>
      <c r="D6" s="161"/>
      <c r="E6" s="88"/>
      <c r="F6" s="88"/>
    </row>
    <row r="7" spans="1:6" ht="48.75" customHeight="1" x14ac:dyDescent="0.25">
      <c r="A7" s="163"/>
      <c r="B7" s="809" t="s">
        <v>1048</v>
      </c>
      <c r="C7" s="809"/>
      <c r="D7" s="809"/>
      <c r="E7" s="809"/>
      <c r="F7" s="809"/>
    </row>
    <row r="8" spans="1:6" ht="16.5" thickBot="1" x14ac:dyDescent="0.3">
      <c r="A8" s="163"/>
      <c r="B8" s="89"/>
      <c r="C8" s="258"/>
      <c r="D8" s="258"/>
      <c r="E8" s="89"/>
      <c r="F8" s="88"/>
    </row>
    <row r="9" spans="1:6" ht="78.75" x14ac:dyDescent="0.25">
      <c r="A9" s="224" t="s">
        <v>536</v>
      </c>
      <c r="B9" s="257" t="s">
        <v>535</v>
      </c>
      <c r="C9" s="257" t="s">
        <v>534</v>
      </c>
      <c r="D9" s="530" t="s">
        <v>706</v>
      </c>
      <c r="E9" s="527" t="s">
        <v>1047</v>
      </c>
      <c r="F9" s="568" t="s">
        <v>523</v>
      </c>
    </row>
    <row r="10" spans="1:6" ht="31.5" hidden="1" x14ac:dyDescent="0.25">
      <c r="A10" s="225"/>
      <c r="B10" s="47" t="str">
        <f>IF(C10&gt;0,VLOOKUP(C10,Направление!A$1:B$4610,2))</f>
        <v>Расходы на обеспечение софинансирования мероприятий в сфере ипотечного кредитования</v>
      </c>
      <c r="C10" s="257">
        <v>21236</v>
      </c>
      <c r="D10" s="531">
        <f>SUMIFS(Пр11!G$10:G$687,Пр11!$E$10:$E$687,C10)</f>
        <v>0</v>
      </c>
      <c r="E10" s="171">
        <f>SUMIFS(Пр11!H$10:H$687,Пр11!$E$10:$E$687,C10)</f>
        <v>0</v>
      </c>
      <c r="F10" s="171">
        <f>SUMIFS(Пр11!I$10:I$687,Пр11!$E$10:$E$687,C10)</f>
        <v>0</v>
      </c>
    </row>
    <row r="11" spans="1:6" ht="47.25" x14ac:dyDescent="0.25">
      <c r="A11" s="225"/>
      <c r="B11" s="47" t="str">
        <f>IF(C11&gt;0,VLOOKUP(C11,Направление!A$1:B$4610,2))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C11" s="257">
        <v>22446</v>
      </c>
      <c r="D11" s="531">
        <f>SUMIFS(Пр11!G$10:G$687,Пр11!$E$10:$E$687,C11)</f>
        <v>731700</v>
      </c>
      <c r="E11" s="528">
        <f>SUMIFS(Пр11!H$10:H$687,Пр11!$E$10:$E$687,C11)</f>
        <v>138635.14000000001</v>
      </c>
      <c r="F11" s="171">
        <f>SUMIFS(Пр11!I$10:I$687,Пр11!$E$10:$E$687,C11)</f>
        <v>18.946991936586034</v>
      </c>
    </row>
    <row r="12" spans="1:6" ht="47.25" hidden="1" x14ac:dyDescent="0.25">
      <c r="A12" s="225"/>
      <c r="B12" s="47" t="str">
        <f>IF(C12&gt;0,VLOOKUP(C12,Направление!A$1:B$4610,2))</f>
        <v>Межбюджетные трансферты на обеспечение  мероприятий по  разработке схем организации дорожного движения в рамках агломерации "Ярославская"</v>
      </c>
      <c r="C12" s="257">
        <v>23906</v>
      </c>
      <c r="D12" s="531">
        <f>SUMIFS(Пр11!G$10:G$687,Пр11!$E$10:$E$687,C12)</f>
        <v>0</v>
      </c>
      <c r="E12" s="171">
        <f>SUMIFS(Пр11!H$10:H$687,Пр11!$E$10:$E$687,C12)</f>
        <v>0</v>
      </c>
      <c r="F12" s="171">
        <f>SUMIFS(Пр11!I$10:I$687,Пр11!$E$10:$E$687,C12)</f>
        <v>0</v>
      </c>
    </row>
    <row r="13" spans="1:6" ht="63" hidden="1" x14ac:dyDescent="0.25">
      <c r="A13" s="225"/>
      <c r="B13" s="47" t="str">
        <f>IF(C13&gt;0,VLOOKUP(C13,Направление!A$1:B$4610,2))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C13" s="257">
        <v>23936</v>
      </c>
      <c r="D13" s="531">
        <f>SUMIFS(Пр11!G$10:G$687,Пр11!$E$10:$E$687,C13)</f>
        <v>4445000</v>
      </c>
      <c r="E13" s="528">
        <f>SUMIFS(Пр11!H$10:H$687,Пр11!$E$10:$E$687,C13)</f>
        <v>0</v>
      </c>
      <c r="F13" s="171">
        <f>SUMIFS(Пр11!I$10:I$687,Пр11!$E$10:$E$687,C13)</f>
        <v>0</v>
      </c>
    </row>
    <row r="14" spans="1:6" ht="63" hidden="1" x14ac:dyDescent="0.25">
      <c r="A14" s="225"/>
      <c r="B14" s="47" t="str">
        <f>IF(C14&gt;0,VLOOKUP(C14,Направление!A$1:B$4610,2))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C14" s="257">
        <v>25356</v>
      </c>
      <c r="D14" s="531">
        <f>SUMIFS(Пр11!G$10:G$687,Пр11!$E$10:$E$687,C14)</f>
        <v>512835</v>
      </c>
      <c r="E14" s="171">
        <f>SUMIFS(Пр11!H$10:H$687,Пр11!$E$10:$E$687,C14)</f>
        <v>0</v>
      </c>
      <c r="F14" s="171" t="e">
        <f>SUMIFS(Пр11!I$10:I$687,Пр11!$E$10:$E$687,C14)</f>
        <v>#DIV/0!</v>
      </c>
    </row>
    <row r="15" spans="1:6" ht="63" hidden="1" x14ac:dyDescent="0.25">
      <c r="A15" s="225"/>
      <c r="B15" s="47" t="str">
        <f>IF(C15&gt;0,VLOOKUP(C15,Направление!A$1:B$4610,2))</f>
        <v>Межбюджетные трансферты на обеспечение  софинансирования мероприятий по капитальному ремонту и ремонту дорожных объектов муниципальной собственности</v>
      </c>
      <c r="C15" s="257">
        <v>25626</v>
      </c>
      <c r="D15" s="531">
        <f>SUMIFS(Пр11!G$10:G$687,Пр11!$E$10:$E$687,C15)</f>
        <v>0</v>
      </c>
      <c r="E15" s="171">
        <f>SUMIFS(Пр11!H$10:H$687,Пр11!$E$10:$E$687,C15)</f>
        <v>0</v>
      </c>
      <c r="F15" s="171">
        <f>SUMIFS(Пр11!I$10:I$687,Пр11!$E$10:$E$687,C15)</f>
        <v>0</v>
      </c>
    </row>
    <row r="16" spans="1:6" ht="47.25" hidden="1" x14ac:dyDescent="0.25">
      <c r="A16" s="225"/>
      <c r="B16" s="47" t="str">
        <f>IF(C16&gt;0,VLOOKUP(C16,Направление!A$1:B$4610,2))</f>
        <v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v>
      </c>
      <c r="C16" s="257">
        <v>26426</v>
      </c>
      <c r="D16" s="531">
        <f>SUMIFS(Пр11!G$10:G$687,Пр11!$E$10:$E$687,C16)</f>
        <v>0</v>
      </c>
      <c r="E16" s="171">
        <f>SUMIFS(Пр11!H$10:H$687,Пр11!$E$10:$E$687,C16)</f>
        <v>0</v>
      </c>
      <c r="F16" s="171">
        <f>SUMIFS(Пр11!I$10:I$687,Пр11!$E$10:$E$687,C16)</f>
        <v>0</v>
      </c>
    </row>
    <row r="17" spans="1:6" ht="78.75" hidden="1" x14ac:dyDescent="0.25">
      <c r="A17" s="225"/>
      <c r="B17" s="47" t="str">
        <f>IF(C17&gt;0,VLOOKUP(C17,Направление!A$1:B$4610,2))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C17" s="257">
        <v>26936</v>
      </c>
      <c r="D17" s="531">
        <f>SUMIFS(Пр11!G$10:G$687,Пр11!$E$10:$E$687,C17)</f>
        <v>195000</v>
      </c>
      <c r="E17" s="528">
        <f>SUMIFS(Пр11!H$10:H$687,Пр11!$E$10:$E$687,C17)</f>
        <v>0</v>
      </c>
      <c r="F17" s="171" t="e">
        <f>SUMIFS(Пр11!I$10:I$687,Пр11!$E$10:$E$687,C17)</f>
        <v>#DIV/0!</v>
      </c>
    </row>
    <row r="18" spans="1:6" ht="32.85" hidden="1" customHeight="1" x14ac:dyDescent="0.25">
      <c r="A18" s="225"/>
      <c r="B18" s="47" t="str">
        <f>IF(C18&gt;0,VLOOKUP(C18,Направление!A$1:B$4610,2))</f>
        <v>Межбюджетные трансферты на реализацию приоритетных проектов софинансирование из бюджета поселения</v>
      </c>
      <c r="C18" s="257">
        <v>27266</v>
      </c>
      <c r="D18" s="531">
        <f>SUMIFS(Пр11!G$10:G$687,Пр11!$E$10:$E$687,C18)</f>
        <v>2564574</v>
      </c>
      <c r="E18" s="528">
        <f>SUMIFS(Пр11!H$10:H$687,Пр11!$E$10:$E$687,C18)</f>
        <v>0</v>
      </c>
      <c r="F18" s="171">
        <f>SUMIFS(Пр11!I$10:I$687,Пр11!$E$10:$E$687,C18)</f>
        <v>0</v>
      </c>
    </row>
    <row r="19" spans="1:6" ht="31.5" x14ac:dyDescent="0.25">
      <c r="A19" s="225"/>
      <c r="B19" s="47" t="str">
        <f>IF(C19&gt;0,VLOOKUP(C19,Направление!A$1:B$4610,2))</f>
        <v xml:space="preserve">Межбюджетные трансферты на содержание органов местного самоуправления </v>
      </c>
      <c r="C19" s="155">
        <v>29016</v>
      </c>
      <c r="D19" s="531">
        <f>SUMIFS(Пр11!G$10:G$687,Пр11!$E$10:$E$687,C19)</f>
        <v>22241441</v>
      </c>
      <c r="E19" s="528">
        <f>SUMIFS(Пр11!H$10:H$687,Пр11!$E$10:$E$687,C19)</f>
        <v>13028965.66</v>
      </c>
      <c r="F19" s="171">
        <f>SUMIFS(Пр11!I$10:I$687,Пр11!$E$10:$E$687,C19)</f>
        <v>58.579683123948669</v>
      </c>
    </row>
    <row r="20" spans="1:6" ht="63" x14ac:dyDescent="0.25">
      <c r="A20" s="225"/>
      <c r="B20" s="47" t="str">
        <f>IF(C20&gt;0,VLOOKUP(C20,Направление!A$1:B$4610,2))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C20" s="155">
        <v>29026</v>
      </c>
      <c r="D20" s="531">
        <f>SUMIFS(Пр11!G$10:G$687,Пр11!$E$10:$E$687,C20)</f>
        <v>335000</v>
      </c>
      <c r="E20" s="528">
        <f>SUMIFS(Пр11!H$10:H$687,Пр11!$E$10:$E$687,C20)</f>
        <v>57578.34</v>
      </c>
      <c r="F20" s="171">
        <f>SUMIFS(Пр11!I$10:I$687,Пр11!$E$10:$E$687,C20)</f>
        <v>17.187564179104477</v>
      </c>
    </row>
    <row r="21" spans="1:6" ht="47.25" hidden="1" x14ac:dyDescent="0.25">
      <c r="A21" s="225"/>
      <c r="B21" s="47" t="str">
        <f>IF(C21&gt;0,VLOOKUP(C21,Направление!A$1:B$4610,2))</f>
        <v>Межбюджетные трансферты на обеспечение мероприятий,  связанные с выполнением полномочий ОМС МО  по теплоснабжению</v>
      </c>
      <c r="C21" s="155">
        <v>29036</v>
      </c>
      <c r="D21" s="531">
        <f>SUMIFS(Пр11!G$10:G$687,Пр11!$E$10:$E$687,C21)</f>
        <v>0</v>
      </c>
      <c r="E21" s="171">
        <f>SUMIFS(Пр11!H$10:H$687,Пр11!$E$10:$E$687,C21)</f>
        <v>0</v>
      </c>
      <c r="F21" s="171" t="e">
        <f>SUMIFS(Пр11!I$10:I$687,Пр11!$E$10:$E$687,C21)</f>
        <v>#DIV/0!</v>
      </c>
    </row>
    <row r="22" spans="1:6" ht="47.25" hidden="1" x14ac:dyDescent="0.25">
      <c r="A22" s="225"/>
      <c r="B22" s="47" t="str">
        <f>IF(C22&gt;0,VLOOKUP(C22,Направление!A$1:B$4610,2))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C22" s="155">
        <v>29046</v>
      </c>
      <c r="D22" s="531">
        <f>SUMIFS(Пр11!G$10:G$687,Пр11!$E$10:$E$687,C22)</f>
        <v>200000</v>
      </c>
      <c r="E22" s="171">
        <f>SUMIFS(Пр11!H$10:H$687,Пр11!$E$10:$E$687,C22)</f>
        <v>0</v>
      </c>
      <c r="F22" s="171" t="e">
        <f>SUMIFS(Пр11!I$10:I$687,Пр11!$E$10:$E$687,C22)</f>
        <v>#DIV/0!</v>
      </c>
    </row>
    <row r="23" spans="1:6" ht="47.25" hidden="1" x14ac:dyDescent="0.25">
      <c r="A23" s="225"/>
      <c r="B23" s="47" t="str">
        <f>IF(C23&gt;0,VLOOKUP(C23,Направление!A$1:B$4610,2))</f>
        <v xml:space="preserve">Межбюджетные трансферты на обеспечение мероприятий по строительству и реконструкции объектов теплоснабжения </v>
      </c>
      <c r="C23" s="155">
        <v>29056</v>
      </c>
      <c r="D23" s="531">
        <f>SUMIFS(Пр11!G$10:G$687,Пр11!$E$10:$E$687,C23)</f>
        <v>0</v>
      </c>
      <c r="E23" s="171">
        <f>SUMIFS(Пр11!H$10:H$687,Пр11!$E$10:$E$687,C23)</f>
        <v>0</v>
      </c>
      <c r="F23" s="171">
        <f>SUMIFS(Пр11!I$10:I$687,Пр11!$E$10:$E$687,C23)</f>
        <v>0</v>
      </c>
    </row>
    <row r="24" spans="1:6" ht="31.5" hidden="1" x14ac:dyDescent="0.25">
      <c r="A24" s="225"/>
      <c r="B24" s="47" t="str">
        <f>IF(C24&gt;0,VLOOKUP(C24,Направление!A$1:B$4610,2))</f>
        <v xml:space="preserve">Межбюджетные трансферты на строительство и реконструкцию  объектов  газификации </v>
      </c>
      <c r="C24" s="155">
        <v>29066</v>
      </c>
      <c r="D24" s="531">
        <f>SUMIFS(Пр11!G$10:G$687,Пр11!$E$10:$E$687,C24)</f>
        <v>0</v>
      </c>
      <c r="E24" s="171">
        <f>SUMIFS(Пр11!H$10:H$687,Пр11!$E$10:$E$687,C24)</f>
        <v>0</v>
      </c>
      <c r="F24" s="171" t="e">
        <f>SUMIFS(Пр11!I$10:I$687,Пр11!$E$10:$E$687,C24)</f>
        <v>#DIV/0!</v>
      </c>
    </row>
    <row r="25" spans="1:6" ht="47.25" hidden="1" x14ac:dyDescent="0.25">
      <c r="A25" s="225"/>
      <c r="B25" s="47" t="str">
        <f>IF(C25&gt;0,VLOOKUP(C25,Направление!A$1:B$4610,2))</f>
        <v>Межбюджетные трансферты на обеспечение   мероприятий в области  дорожного хозяйства  на строительство и  модернизацию автомобильных дорог</v>
      </c>
      <c r="C25" s="155">
        <v>29076</v>
      </c>
      <c r="D25" s="531">
        <f>SUMIFS(Пр11!G$10:G$687,Пр11!$E$10:$E$687,C25)</f>
        <v>0</v>
      </c>
      <c r="E25" s="171">
        <f>SUMIFS(Пр11!H$10:H$687,Пр11!$E$10:$E$687,C25)</f>
        <v>0</v>
      </c>
      <c r="F25" s="171">
        <f>SUMIFS(Пр11!I$10:I$687,Пр11!$E$10:$E$687,C25)</f>
        <v>0</v>
      </c>
    </row>
    <row r="26" spans="1:6" ht="47.25" x14ac:dyDescent="0.25">
      <c r="A26" s="225"/>
      <c r="B26" s="47" t="str">
        <f>IF(C26&gt;0,VLOOKUP(C26,Направление!A$1:B$4610,2))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C26" s="155">
        <v>29086</v>
      </c>
      <c r="D26" s="531">
        <f>SUMIFS(Пр11!G$10:G$687,Пр11!$E$10:$E$687,C26)</f>
        <v>15212776</v>
      </c>
      <c r="E26" s="528">
        <f>SUMIFS(Пр11!H$10:H$687,Пр11!$E$10:$E$687,C26)</f>
        <v>7376331.5</v>
      </c>
      <c r="F26" s="171">
        <f>SUMIFS(Пр11!I$10:I$687,Пр11!$E$10:$E$687,C26)</f>
        <v>48.487741487812613</v>
      </c>
    </row>
    <row r="27" spans="1:6" ht="47.25" x14ac:dyDescent="0.25">
      <c r="A27" s="225"/>
      <c r="B27" s="47" t="str">
        <f>IF(C27&gt;0,VLOOKUP(C27,Направление!A$1:B$4610,2))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C27" s="155">
        <v>29096</v>
      </c>
      <c r="D27" s="531">
        <f>SUMIFS(Пр11!G$10:G$687,Пр11!$E$10:$E$687,C27)</f>
        <v>1722679</v>
      </c>
      <c r="E27" s="528">
        <f>SUMIFS(Пр11!H$10:H$687,Пр11!$E$10:$E$687,C27)</f>
        <v>652667.48</v>
      </c>
      <c r="F27" s="171">
        <f>SUMIFS(Пр11!I$10:I$687,Пр11!$E$10:$E$687,C27)</f>
        <v>37.886772869466682</v>
      </c>
    </row>
    <row r="28" spans="1:6" ht="47.25" hidden="1" x14ac:dyDescent="0.25">
      <c r="A28" s="225"/>
      <c r="B28" s="47" t="str">
        <f>IF(C28&gt;0,VLOOKUP(C28,Направление!A$1:B$4610,2))</f>
        <v xml:space="preserve">Межбюджетные трансферты на обеспечение мероприятий в области дорожного хозяйства по строительству светофорных объектов </v>
      </c>
      <c r="C28" s="155">
        <v>29106</v>
      </c>
      <c r="D28" s="531">
        <f>SUMIFS(Пр11!G$10:G$687,Пр11!$E$10:$E$687,C28)</f>
        <v>0</v>
      </c>
      <c r="E28" s="171">
        <f>SUMIFS(Пр11!H$10:H$687,Пр11!$E$10:$E$687,C28)</f>
        <v>0</v>
      </c>
      <c r="F28" s="171">
        <f>SUMIFS(Пр11!I$10:I$687,Пр11!$E$10:$E$687,C28)</f>
        <v>0</v>
      </c>
    </row>
    <row r="29" spans="1:6" ht="63" hidden="1" x14ac:dyDescent="0.25">
      <c r="A29" s="225"/>
      <c r="B29" s="47" t="str">
        <f>IF(C29&gt;0,VLOOKUP(C29,Направление!A$1:B$4610,2))</f>
        <v>Межбюджетные трансферты на обеспечение  мероприятий программы "Улучшение условий проживания отдельных категорий граждан, нуждающихся в специальной социальной защите</v>
      </c>
      <c r="C29" s="155">
        <v>29116</v>
      </c>
      <c r="D29" s="531">
        <f>SUMIFS(Пр11!G$10:G$687,Пр11!$E$10:$E$687,C29)</f>
        <v>0</v>
      </c>
      <c r="E29" s="171">
        <f>SUMIFS(Пр11!H$10:H$687,Пр11!$E$10:$E$687,C29)</f>
        <v>0</v>
      </c>
      <c r="F29" s="171">
        <f>SUMIFS(Пр11!I$10:I$687,Пр11!$E$10:$E$687,C29)</f>
        <v>0</v>
      </c>
    </row>
    <row r="30" spans="1:6" ht="78.75" hidden="1" x14ac:dyDescent="0.25">
      <c r="A30" s="225"/>
      <c r="B30" s="47" t="str">
        <f>IF(C30&gt;0,VLOOKUP(C30,Направление!A$1:B$4610,2))</f>
        <v xml:space="preserve">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v>
      </c>
      <c r="C30" s="155">
        <v>29126</v>
      </c>
      <c r="D30" s="531">
        <f>SUMIFS(Пр11!G$10:G$687,Пр11!$E$10:$E$687,C30)</f>
        <v>0</v>
      </c>
      <c r="E30" s="171">
        <f>SUMIFS(Пр11!H$10:H$687,Пр11!$E$10:$E$687,C30)</f>
        <v>0</v>
      </c>
      <c r="F30" s="171">
        <f>SUMIFS(Пр11!I$10:I$687,Пр11!$E$10:$E$687,C30)</f>
        <v>0</v>
      </c>
    </row>
    <row r="31" spans="1:6" ht="47.25" hidden="1" x14ac:dyDescent="0.25">
      <c r="A31" s="225"/>
      <c r="B31" s="47" t="str">
        <f>IF(C31&gt;0,VLOOKUP(C31,Направление!A$1:B$4610,2))</f>
        <v>Межбюджетные трансферты на обеспечение мероприятий по улучшение жилищных условий молодых семей, проживающих и на территории Ярославской области</v>
      </c>
      <c r="C31" s="155">
        <v>29136</v>
      </c>
      <c r="D31" s="531">
        <f>SUMIFS(Пр11!G$10:G$687,Пр11!$E$10:$E$687,C31)</f>
        <v>0</v>
      </c>
      <c r="E31" s="171">
        <f>SUMIFS(Пр11!H$10:H$687,Пр11!$E$10:$E$687,C31)</f>
        <v>0</v>
      </c>
      <c r="F31" s="171">
        <f>SUMIFS(Пр11!I$10:I$687,Пр11!$E$10:$E$687,C31)</f>
        <v>0</v>
      </c>
    </row>
    <row r="32" spans="1:6" ht="47.25" hidden="1" x14ac:dyDescent="0.25">
      <c r="A32" s="225"/>
      <c r="B32" s="47" t="str">
        <f>IF(C32&gt;0,VLOOKUP(C32,Направление!A$1:B$4610,2))</f>
        <v>Межбюджетные трансферты на обеспечение мероприятий по переселению граждан из аварийного жилищного фонда за счет средств бюджета поселения</v>
      </c>
      <c r="C32" s="155">
        <v>29146</v>
      </c>
      <c r="D32" s="531">
        <f>SUMIFS(Пр11!G$10:G$687,Пр11!$E$10:$E$687,C32)</f>
        <v>0</v>
      </c>
      <c r="E32" s="171">
        <f>SUMIFS(Пр11!H$10:H$687,Пр11!$E$10:$E$687,C32)</f>
        <v>0</v>
      </c>
      <c r="F32" s="171">
        <f>SUMIFS(Пр11!I$10:I$687,Пр11!$E$10:$E$687,C32)</f>
        <v>0</v>
      </c>
    </row>
    <row r="33" spans="1:6" ht="31.5" hidden="1" x14ac:dyDescent="0.25">
      <c r="A33" s="225"/>
      <c r="B33" s="47" t="str">
        <f>IF(C33&gt;0,VLOOKUP(C33,Направление!A$1:B$4610,2))</f>
        <v>Межбюджетные трансферты на обеспечение мероприятий в сфере ипотечного жилищного кредитования</v>
      </c>
      <c r="C33" s="155">
        <v>29156</v>
      </c>
      <c r="D33" s="531">
        <f>SUMIFS(Пр11!G$10:G$687,Пр11!$E$10:$E$687,C33)</f>
        <v>0</v>
      </c>
      <c r="E33" s="171">
        <f>SUMIFS(Пр11!H$10:H$687,Пр11!$E$10:$E$687,C33)</f>
        <v>0</v>
      </c>
      <c r="F33" s="171">
        <f>SUMIFS(Пр11!I$10:I$687,Пр11!$E$10:$E$687,C33)</f>
        <v>0</v>
      </c>
    </row>
    <row r="34" spans="1:6" ht="47.25" hidden="1" x14ac:dyDescent="0.25">
      <c r="A34" s="225"/>
      <c r="B34" s="47" t="str">
        <f>IF(C34&gt;0,VLOOKUP(C34,Направление!A$1:B$4610,2))</f>
        <v>Межбюджетные трансферты на обеспечение мероприятий по осуществлению грузопассажирских  перевозок на речном транспорте</v>
      </c>
      <c r="C34" s="155">
        <v>29166</v>
      </c>
      <c r="D34" s="531">
        <f>SUMIFS(Пр11!G$10:G$687,Пр11!$E$10:$E$687,C34)</f>
        <v>0</v>
      </c>
      <c r="E34" s="171">
        <f>SUMIFS(Пр11!H$10:H$687,Пр11!$E$10:$E$687,C34)</f>
        <v>0</v>
      </c>
      <c r="F34" s="171">
        <f>SUMIFS(Пр11!I$10:I$687,Пр11!$E$10:$E$687,C34)</f>
        <v>0</v>
      </c>
    </row>
    <row r="35" spans="1:6" ht="47.25" x14ac:dyDescent="0.25">
      <c r="A35" s="225"/>
      <c r="B35" s="47" t="str">
        <f>IF(C35&gt;0,VLOOKUP(C35,Направление!A$1:B$4610,2))</f>
        <v>Межбюджетные трансферты на обеспечение мероприятий по осуществлению пассажирских  перевозок на автомобильном  транспорте</v>
      </c>
      <c r="C35" s="155">
        <v>29176</v>
      </c>
      <c r="D35" s="531">
        <f>SUMIFS(Пр11!G$10:G$687,Пр11!$E$10:$E$687,C35)</f>
        <v>755130</v>
      </c>
      <c r="E35" s="528">
        <f>SUMIFS(Пр11!H$10:H$687,Пр11!$E$10:$E$687,C35)</f>
        <v>465668.96</v>
      </c>
      <c r="F35" s="171">
        <f>SUMIFS(Пр11!I$10:I$687,Пр11!$E$10:$E$687,C35)</f>
        <v>61.667389720975194</v>
      </c>
    </row>
    <row r="36" spans="1:6" ht="47.25" hidden="1" x14ac:dyDescent="0.25">
      <c r="A36" s="225"/>
      <c r="B36" s="47" t="str">
        <f>IF(C36&gt;0,VLOOKUP(C36,Направление!A$1:B$4610,2))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C36" s="155">
        <v>29186</v>
      </c>
      <c r="D36" s="531">
        <f>SUMIFS(Пр11!G$10:G$687,Пр11!$E$10:$E$687,C36)</f>
        <v>0</v>
      </c>
      <c r="E36" s="171">
        <f>SUMIFS(Пр11!H$10:H$687,Пр11!$E$10:$E$687,C36)</f>
        <v>0</v>
      </c>
      <c r="F36" s="171">
        <f>SUMIFS(Пр11!I$10:I$687,Пр11!$E$10:$E$687,C36)</f>
        <v>0</v>
      </c>
    </row>
    <row r="37" spans="1:6" ht="47.25" hidden="1" x14ac:dyDescent="0.25">
      <c r="A37" s="225"/>
      <c r="B37" s="47" t="str">
        <f>IF(C37&gt;0,VLOOKUP(C37,Направление!A$1:B$4610,2))</f>
        <v>Межбюджетные трансферты на обеспечение   первичных мер пожарной безопасности в границах населенных пунктов поселения</v>
      </c>
      <c r="C37" s="155">
        <v>29196</v>
      </c>
      <c r="D37" s="531">
        <f>SUMIFS(Пр11!G$10:G$687,Пр11!$E$10:$E$687,C37)</f>
        <v>0</v>
      </c>
      <c r="E37" s="171">
        <f>SUMIFS(Пр11!H$10:H$687,Пр11!$E$10:$E$687,C37)</f>
        <v>0</v>
      </c>
      <c r="F37" s="171">
        <f>SUMIFS(Пр11!I$10:I$687,Пр11!$E$10:$E$687,C37)</f>
        <v>0</v>
      </c>
    </row>
    <row r="38" spans="1:6" ht="31.5" hidden="1" x14ac:dyDescent="0.25">
      <c r="A38" s="225"/>
      <c r="B38" s="47" t="str">
        <f>IF(C38&gt;0,VLOOKUP(C38,Направление!A$1:B$4610,2))</f>
        <v>Межбюджетные трансферты на  обеспечение мероприятий по организации населению услуг бань  в общих отделениях</v>
      </c>
      <c r="C38" s="155">
        <v>29206</v>
      </c>
      <c r="D38" s="531">
        <f>SUMIFS(Пр11!G$10:G$687,Пр11!$E$10:$E$687,C38)</f>
        <v>0</v>
      </c>
      <c r="E38" s="171">
        <f>SUMIFS(Пр11!H$10:H$687,Пр11!$E$10:$E$687,C38)</f>
        <v>0</v>
      </c>
      <c r="F38" s="171">
        <f>SUMIFS(Пр11!I$10:I$687,Пр11!$E$10:$E$687,C38)</f>
        <v>0</v>
      </c>
    </row>
    <row r="39" spans="1:6" ht="31.5" x14ac:dyDescent="0.25">
      <c r="A39" s="225"/>
      <c r="B39" s="47" t="str">
        <f>IF(C39&gt;0,VLOOKUP(C39,Направление!A$1:B$4610,2))</f>
        <v xml:space="preserve">Межбюджетные трансферты на обеспечение культурно-досуговых мероприятий </v>
      </c>
      <c r="C39" s="155">
        <v>29216</v>
      </c>
      <c r="D39" s="531">
        <f>SUMIFS(Пр11!G$10:G$687,Пр11!$E$10:$E$687,C39)</f>
        <v>1500000</v>
      </c>
      <c r="E39" s="528">
        <f>SUMIFS(Пр11!H$10:H$687,Пр11!$E$10:$E$687,C39)</f>
        <v>56174</v>
      </c>
      <c r="F39" s="171">
        <f>SUMIFS(Пр11!I$10:I$687,Пр11!$E$10:$E$687,C39)</f>
        <v>3.7449333333333334</v>
      </c>
    </row>
    <row r="40" spans="1:6" ht="31.5" x14ac:dyDescent="0.25">
      <c r="A40" s="225"/>
      <c r="B40" s="47" t="str">
        <f>IF(C40&gt;0,VLOOKUP(C40,Направление!A$1:B$4610,2))</f>
        <v>Межбюджетные трансферты на обеспечение  физкультурно-спортивных мероприятий</v>
      </c>
      <c r="C40" s="155">
        <v>29226</v>
      </c>
      <c r="D40" s="531">
        <f>SUMIFS(Пр11!G$10:G$687,Пр11!$E$10:$E$687,C40)</f>
        <v>350000</v>
      </c>
      <c r="E40" s="528">
        <f>SUMIFS(Пр11!H$10:H$687,Пр11!$E$10:$E$687,C40)</f>
        <v>58421.69</v>
      </c>
      <c r="F40" s="171">
        <f>SUMIFS(Пр11!I$10:I$687,Пр11!$E$10:$E$687,C40)</f>
        <v>16.69191142857143</v>
      </c>
    </row>
    <row r="41" spans="1:6" ht="31.5" x14ac:dyDescent="0.25">
      <c r="A41" s="225"/>
      <c r="B41" s="47" t="str">
        <f>IF(C41&gt;0,VLOOKUP(C41,Направление!A$1:B$4610,2))</f>
        <v>Межбюджетные трансферты на обеспечение мероприятий по уличному освещению</v>
      </c>
      <c r="C41" s="155">
        <v>29236</v>
      </c>
      <c r="D41" s="531">
        <f>SUMIFS(Пр11!G$10:G$687,Пр11!$E$10:$E$687,C41)</f>
        <v>13114777</v>
      </c>
      <c r="E41" s="528">
        <f>SUMIFS(Пр11!H$10:H$687,Пр11!$E$10:$E$687,C41)</f>
        <v>7389495.0599999996</v>
      </c>
      <c r="F41" s="171">
        <f>SUMIFS(Пр11!I$10:I$687,Пр11!$E$10:$E$687,C41)</f>
        <v>56.344801440390476</v>
      </c>
    </row>
    <row r="42" spans="1:6" ht="47.25" x14ac:dyDescent="0.25">
      <c r="A42" s="225"/>
      <c r="B42" s="47" t="str">
        <f>IF(C42&gt;0,VLOOKUP(C42,Направление!A$1:B$4610,2))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C42" s="155">
        <v>29246</v>
      </c>
      <c r="D42" s="531">
        <f>SUMIFS(Пр11!G$10:G$687,Пр11!$E$10:$E$687,C42)</f>
        <v>1891848</v>
      </c>
      <c r="E42" s="528">
        <f>SUMIFS(Пр11!H$10:H$687,Пр11!$E$10:$E$687,C42)</f>
        <v>789432.02</v>
      </c>
      <c r="F42" s="171">
        <f>SUMIFS(Пр11!I$10:I$687,Пр11!$E$10:$E$687,C42)</f>
        <v>41.728089148811108</v>
      </c>
    </row>
    <row r="43" spans="1:6" ht="31.5" x14ac:dyDescent="0.25">
      <c r="A43" s="225"/>
      <c r="B43" s="47" t="str">
        <f>IF(C43&gt;0,VLOOKUP(C43,Направление!A$1:B$4610,2))</f>
        <v>Межбюджетные трансферты на содержание и организацию деятельности по благоустройству на территории поселения</v>
      </c>
      <c r="C43" s="155">
        <v>29256</v>
      </c>
      <c r="D43" s="531">
        <f>SUMIFS(Пр11!G$10:G$687,Пр11!$E$10:$E$687,C43)</f>
        <v>17358197</v>
      </c>
      <c r="E43" s="528">
        <f>SUMIFS(Пр11!H$10:H$687,Пр11!$E$10:$E$687,C43)</f>
        <v>6949516.5800000001</v>
      </c>
      <c r="F43" s="171">
        <f>SUMIFS(Пр11!I$10:I$687,Пр11!$E$10:$E$687,C43)</f>
        <v>40.035935644698583</v>
      </c>
    </row>
    <row r="44" spans="1:6" ht="31.5" x14ac:dyDescent="0.25">
      <c r="A44" s="225"/>
      <c r="B44" s="47" t="str">
        <f>IF(C44&gt;0,VLOOKUP(C44,Направление!A$1:B$4610,2))</f>
        <v>Межбюджетные трансферты на обеспечение мероприятий в области благоустройства и озеленения</v>
      </c>
      <c r="C44" s="155">
        <v>29266</v>
      </c>
      <c r="D44" s="531">
        <f>SUMIFS(Пр11!G$10:G$687,Пр11!$E$10:$E$687,C44)</f>
        <v>5194972</v>
      </c>
      <c r="E44" s="528">
        <f>SUMIFS(Пр11!H$10:H$687,Пр11!$E$10:$E$687,C44)</f>
        <v>1025720.72</v>
      </c>
      <c r="F44" s="171">
        <f>SUMIFS(Пр11!I$10:I$687,Пр11!$E$10:$E$687,C44)</f>
        <v>19.744489864430452</v>
      </c>
    </row>
    <row r="45" spans="1:6" ht="63" x14ac:dyDescent="0.25">
      <c r="A45" s="225"/>
      <c r="B45" s="47" t="str">
        <f>IF(C45&gt;0,VLOOKUP(C45,Направление!A$1:B$4610,2))</f>
        <v>Межбюджетные трансферты на обеспечение мероприятий  по землеустройству и землепользованию,   определению кадастровой стоимости и приобретению прав собственности на землю</v>
      </c>
      <c r="C45" s="155">
        <v>29276</v>
      </c>
      <c r="D45" s="531">
        <f>SUMIFS(Пр11!G$10:G$687,Пр11!$E$10:$E$687,C45)</f>
        <v>500000</v>
      </c>
      <c r="E45" s="528">
        <f>SUMIFS(Пр11!H$10:H$687,Пр11!$E$10:$E$687,C45)</f>
        <v>55818.879999999997</v>
      </c>
      <c r="F45" s="171">
        <f>SUMIFS(Пр11!I$10:I$687,Пр11!$E$10:$E$687,C45)</f>
        <v>11.163775999999999</v>
      </c>
    </row>
    <row r="46" spans="1:6" ht="47.25" hidden="1" x14ac:dyDescent="0.25">
      <c r="A46" s="225"/>
      <c r="B46" s="47" t="str">
        <f>IF(C46&gt;0,VLOOKUP(C46,Направление!A$1:B$4610,2))</f>
        <v>Межбюджетные трансферты на обеспечение мероприятий по внесению изменений в документы территориального планирования</v>
      </c>
      <c r="C46" s="155">
        <v>29286</v>
      </c>
      <c r="D46" s="531">
        <f>SUMIFS(Пр11!G$10:G$687,Пр11!$E$10:$E$687,C46)</f>
        <v>0</v>
      </c>
      <c r="E46" s="171">
        <f>SUMIFS(Пр11!H$10:H$687,Пр11!$E$10:$E$687,C46)</f>
        <v>0</v>
      </c>
      <c r="F46" s="171">
        <f>SUMIFS(Пр11!I$10:I$687,Пр11!$E$10:$E$687,C46)</f>
        <v>0</v>
      </c>
    </row>
    <row r="47" spans="1:6" ht="31.5" hidden="1" x14ac:dyDescent="0.25">
      <c r="A47" s="225"/>
      <c r="B47" s="47" t="str">
        <f>IF(C47&gt;0,VLOOKUP(C47,Направление!A$1:B$4610,2))</f>
        <v>Межбюджетные трансферты на обеспечение мероприятий по выдаче градостроительных документов</v>
      </c>
      <c r="C47" s="155">
        <v>29296</v>
      </c>
      <c r="D47" s="531">
        <f>SUMIFS(Пр11!G$10:G$687,Пр11!$E$10:$E$687,C47)</f>
        <v>0</v>
      </c>
      <c r="E47" s="171">
        <f>SUMIFS(Пр11!H$10:H$687,Пр11!$E$10:$E$687,C47)</f>
        <v>0</v>
      </c>
      <c r="F47" s="171">
        <f>SUMIFS(Пр11!I$10:I$687,Пр11!$E$10:$E$687,C47)</f>
        <v>0</v>
      </c>
    </row>
    <row r="48" spans="1:6" ht="31.5" x14ac:dyDescent="0.25">
      <c r="A48" s="225"/>
      <c r="B48" s="47" t="str">
        <f>IF(C48&gt;0,VLOOKUP(C48,Направление!A$1:B$4610,2))</f>
        <v>Межбюджетные трансферты на обеспечение мероприятий по  содержанию мест захоронения</v>
      </c>
      <c r="C48" s="155">
        <v>29316</v>
      </c>
      <c r="D48" s="531">
        <f>SUMIFS(Пр11!G$10:G$687,Пр11!$E$10:$E$687,C48)</f>
        <v>656864</v>
      </c>
      <c r="E48" s="528">
        <f>SUMIFS(Пр11!H$10:H$687,Пр11!$E$10:$E$687,C48)</f>
        <v>302758.01</v>
      </c>
      <c r="F48" s="171">
        <f>SUMIFS(Пр11!I$10:I$687,Пр11!$E$10:$E$687,C48)</f>
        <v>46.09142988502947</v>
      </c>
    </row>
    <row r="49" spans="1:6" ht="47.25" hidden="1" x14ac:dyDescent="0.25">
      <c r="A49" s="225"/>
      <c r="B49" s="47" t="str">
        <f>IF(C49&gt;0,VLOOKUP(C49,Направление!A$1:B$4610,2))</f>
        <v>Межбюджетные трансферты на обеспечение мероприятий по обеспечению безопасности людей на водных объектах, охране их жизни и здоровья</v>
      </c>
      <c r="C49" s="155">
        <v>29326</v>
      </c>
      <c r="D49" s="531">
        <f>SUMIFS(Пр11!G$10:G$687,Пр11!$E$10:$E$687,C49)</f>
        <v>0</v>
      </c>
      <c r="E49" s="171">
        <f>SUMIFS(Пр11!H$10:H$687,Пр11!$E$10:$E$687,C49)</f>
        <v>0</v>
      </c>
      <c r="F49" s="171">
        <f>SUMIFS(Пр11!I$10:I$687,Пр11!$E$10:$E$687,C49)</f>
        <v>0</v>
      </c>
    </row>
    <row r="50" spans="1:6" ht="47.25" hidden="1" x14ac:dyDescent="0.25">
      <c r="A50" s="225"/>
      <c r="B50" s="47" t="str">
        <f>IF(C50&gt;0,VLOOKUP(C50,Направление!A$1:B$4610,2))</f>
        <v>Межбюджетные трансферты на обеспечение мероприятий для развития субъектов малого и среднего предпринимательства</v>
      </c>
      <c r="C50" s="155">
        <v>29336</v>
      </c>
      <c r="D50" s="531">
        <f>SUMIFS(Пр11!G$10:G$687,Пр11!$E$10:$E$687,C50)</f>
        <v>0</v>
      </c>
      <c r="E50" s="171">
        <f>SUMIFS(Пр11!H$10:H$687,Пр11!$E$10:$E$687,C50)</f>
        <v>0</v>
      </c>
      <c r="F50" s="171">
        <f>SUMIFS(Пр11!I$10:I$687,Пр11!$E$10:$E$687,C50)</f>
        <v>0</v>
      </c>
    </row>
    <row r="51" spans="1:6" ht="31.5" hidden="1" x14ac:dyDescent="0.25">
      <c r="A51" s="225"/>
      <c r="B51" s="47" t="str">
        <f>IF(C51&gt;0,VLOOKUP(C51,Направление!A$1:B$4610,2))</f>
        <v>Межбюджетные трансферты на обеспечение мероприятий  по работе с детьми и молодежью</v>
      </c>
      <c r="C51" s="155">
        <v>29346</v>
      </c>
      <c r="D51" s="531">
        <f>SUMIFS(Пр11!G$10:G$687,Пр11!$E$10:$E$687,C51)</f>
        <v>0</v>
      </c>
      <c r="E51" s="171">
        <f>SUMIFS(Пр11!H$10:H$687,Пр11!$E$10:$E$687,C51)</f>
        <v>0</v>
      </c>
      <c r="F51" s="171">
        <f>SUMIFS(Пр11!I$10:I$687,Пр11!$E$10:$E$687,C51)</f>
        <v>0</v>
      </c>
    </row>
    <row r="52" spans="1:6" ht="31.5" hidden="1" x14ac:dyDescent="0.25">
      <c r="A52" s="225"/>
      <c r="B52" s="47" t="str">
        <f>IF(C52&gt;0,VLOOKUP(C52,Направление!A$1:B$4610,2))</f>
        <v>Межбюджетные трансферты на обеспечение мероприятий по поддержке СМИ</v>
      </c>
      <c r="C52" s="155">
        <v>29366</v>
      </c>
      <c r="D52" s="531">
        <f>SUMIFS(Пр11!G$10:G$687,Пр11!$E$10:$E$687,C52)</f>
        <v>0</v>
      </c>
      <c r="E52" s="171">
        <f>SUMIFS(Пр11!H$10:H$687,Пр11!$E$10:$E$687,C52)</f>
        <v>0</v>
      </c>
      <c r="F52" s="171">
        <f>SUMIFS(Пр11!I$10:I$687,Пр11!$E$10:$E$687,C52)</f>
        <v>0</v>
      </c>
    </row>
    <row r="53" spans="1:6" ht="47.25" x14ac:dyDescent="0.25">
      <c r="A53" s="226">
        <v>1</v>
      </c>
      <c r="B53" s="47" t="str">
        <f>IF(C53&gt;0,VLOOKUP(C53,Направление!A$1:B$4610,2))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C53" s="155">
        <v>29376</v>
      </c>
      <c r="D53" s="531">
        <f>SUMIFS(Пр11!G$10:G$687,Пр11!$E$10:$E$687,C53)</f>
        <v>6611106</v>
      </c>
      <c r="E53" s="171">
        <f>SUMIFS(Пр11!H$10:H$687,Пр11!$E$10:$E$687,C53)</f>
        <v>538120</v>
      </c>
      <c r="F53" s="171">
        <f>SUMIFS(Пр11!I$10:I$687,Пр11!$E$10:$E$687,C53)</f>
        <v>8.1396365449290933</v>
      </c>
    </row>
    <row r="54" spans="1:6" ht="31.5" x14ac:dyDescent="0.25">
      <c r="A54" s="227"/>
      <c r="B54" s="47" t="str">
        <f>IF(C54&gt;0,VLOOKUP(C54,Направление!A$1:B$4610,2))</f>
        <v>Межбюджетные трансферты на обеспечение мероприятий по осуществлению внешнего муниципального контроля</v>
      </c>
      <c r="C54" s="155">
        <v>29386</v>
      </c>
      <c r="D54" s="531">
        <f>SUMIFS(Пр11!G$10:G$687,Пр11!$E$10:$E$687,C54)</f>
        <v>53095</v>
      </c>
      <c r="E54" s="528">
        <f>SUMIFS(Пр11!H$10:H$687,Пр11!$E$10:$E$687,C54)</f>
        <v>48268</v>
      </c>
      <c r="F54" s="171">
        <f>SUMIFS(Пр11!I$10:I$687,Пр11!$E$10:$E$687,C54)</f>
        <v>90.908748469724074</v>
      </c>
    </row>
    <row r="55" spans="1:6" ht="63" hidden="1" x14ac:dyDescent="0.25">
      <c r="A55" s="227"/>
      <c r="B55" s="47" t="str">
        <f>IF(C55&gt;0,VLOOKUP(C55,Направление!A$1:B$4610,2))</f>
        <v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C55" s="155">
        <v>29396</v>
      </c>
      <c r="D55" s="531">
        <f>SUMIFS(Пр11!G$10:G$687,Пр11!$E$10:$E$687,C55)</f>
        <v>0</v>
      </c>
      <c r="E55" s="171">
        <f>SUMIFS(Пр11!H$10:H$687,Пр11!$E$10:$E$687,C55)</f>
        <v>0</v>
      </c>
      <c r="F55" s="171">
        <f>SUMIFS(Пр11!I$10:I$687,Пр11!$E$10:$E$687,C55)</f>
        <v>0</v>
      </c>
    </row>
    <row r="56" spans="1:6" ht="63" hidden="1" x14ac:dyDescent="0.25">
      <c r="A56" s="227"/>
      <c r="B56" s="47" t="str">
        <f>IF(C56&gt;0,VLOOKUP(C56,Направление!A$1:B$4610,2))</f>
        <v>Межбюджетные трансферты на 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v>
      </c>
      <c r="C56" s="155">
        <v>29406</v>
      </c>
      <c r="D56" s="531">
        <f>SUMIFS(Пр11!G$10:G$687,Пр11!$E$10:$E$687,C56)</f>
        <v>0</v>
      </c>
      <c r="E56" s="171">
        <f>SUMIFS(Пр11!H$10:H$687,Пр11!$E$10:$E$687,C56)</f>
        <v>0</v>
      </c>
      <c r="F56" s="171">
        <f>SUMIFS(Пр11!I$10:I$687,Пр11!$E$10:$E$687,C56)</f>
        <v>0</v>
      </c>
    </row>
    <row r="57" spans="1:6" ht="78.75" hidden="1" x14ac:dyDescent="0.25">
      <c r="A57" s="228">
        <f>A53+1</f>
        <v>2</v>
      </c>
      <c r="B57" s="47" t="str">
        <f>IF(C57&gt;0,VLOOKUP(C57,Направление!A$1:B$4610,2))</f>
        <v>Межбюджетные трансферты на 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v>
      </c>
      <c r="C57" s="155">
        <v>29416</v>
      </c>
      <c r="D57" s="531">
        <f>SUMIFS(Пр11!G$10:G$687,Пр11!$E$10:$E$687,C57)</f>
        <v>0</v>
      </c>
      <c r="E57" s="171">
        <f>SUMIFS(Пр11!H$10:H$687,Пр11!$E$10:$E$687,C57)</f>
        <v>0</v>
      </c>
      <c r="F57" s="171">
        <f>SUMIFS(Пр11!I$10:I$687,Пр11!$E$10:$E$687,C57)</f>
        <v>0</v>
      </c>
    </row>
    <row r="58" spans="1:6" ht="31.5" hidden="1" x14ac:dyDescent="0.25">
      <c r="A58" s="228">
        <f t="shared" ref="A58:A60" si="0">A57+1</f>
        <v>3</v>
      </c>
      <c r="B58" s="47" t="str">
        <f>IF(C58&gt;0,VLOOKUP(C58,Направление!A$1:B$4610,2))</f>
        <v>Межбюджетные трансферты на обеспечение мероприятий по строительству  спортивных объектов</v>
      </c>
      <c r="C58" s="155">
        <v>29426</v>
      </c>
      <c r="D58" s="531">
        <f>SUMIFS(Пр11!G$10:G$687,Пр11!$E$10:$E$687,C58)</f>
        <v>0</v>
      </c>
      <c r="E58" s="171">
        <f>SUMIFS(Пр11!H$10:H$687,Пр11!$E$10:$E$687,C58)</f>
        <v>0</v>
      </c>
      <c r="F58" s="171">
        <f>SUMIFS(Пр11!I$10:I$687,Пр11!$E$10:$E$687,C58)</f>
        <v>0</v>
      </c>
    </row>
    <row r="59" spans="1:6" ht="47.25" x14ac:dyDescent="0.25">
      <c r="A59" s="228">
        <f t="shared" si="0"/>
        <v>4</v>
      </c>
      <c r="B59" s="47" t="str">
        <f>IF(C59&gt;0,VLOOKUP(C59,Направление!A$1:B$4610,2))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C59" s="155">
        <v>29436</v>
      </c>
      <c r="D59" s="531">
        <f>SUMIFS(Пр11!G$10:G$687,Пр11!$E$10:$E$687,C59)</f>
        <v>350000</v>
      </c>
      <c r="E59" s="528">
        <f>SUMIFS(Пр11!H$10:H$687,Пр11!$E$10:$E$687,C59)</f>
        <v>142488.41</v>
      </c>
      <c r="F59" s="171">
        <f>SUMIFS(Пр11!I$10:I$687,Пр11!$E$10:$E$687,C59)</f>
        <v>40.710974285714286</v>
      </c>
    </row>
    <row r="60" spans="1:6" ht="47.25" hidden="1" x14ac:dyDescent="0.25">
      <c r="A60" s="228">
        <f t="shared" si="0"/>
        <v>5</v>
      </c>
      <c r="B60" s="47" t="str">
        <f>IF(C60&gt;0,VLOOKUP(C60,Направление!A$1:B$4610,2))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C60" s="155">
        <v>29446</v>
      </c>
      <c r="D60" s="531">
        <f>SUMIFS(Пр11!G$10:G$687,Пр11!$E$10:$E$687,C60)</f>
        <v>60000</v>
      </c>
      <c r="E60" s="528">
        <f>SUMIFS(Пр11!H$10:H$687,Пр11!$E$10:$E$687,C60)</f>
        <v>0</v>
      </c>
      <c r="F60" s="171">
        <f>SUMIFS(Пр11!I$10:I$687,Пр11!$E$10:$E$687,C60)</f>
        <v>0</v>
      </c>
    </row>
    <row r="61" spans="1:6" ht="31.5" x14ac:dyDescent="0.25">
      <c r="A61" s="229">
        <v>6</v>
      </c>
      <c r="B61" s="47" t="str">
        <f>IF(C61&gt;0,VLOOKUP(C61,Направление!A$1:B$4610,2))</f>
        <v xml:space="preserve">Межбюджетные трансферты на обеспечение мероприятий по  формированию современной городской среды </v>
      </c>
      <c r="C61" s="155">
        <v>29456</v>
      </c>
      <c r="D61" s="531">
        <f>SUMIFS(Пр11!G$10:G$687,Пр11!$E$10:$E$687,C61)</f>
        <v>7219409</v>
      </c>
      <c r="E61" s="528">
        <f>SUMIFS(Пр11!H$10:H$687,Пр11!$E$10:$E$687,C61)</f>
        <v>2265486.46</v>
      </c>
      <c r="F61" s="171">
        <f>SUMIFS(Пр11!I$10:I$687,Пр11!$E$10:$E$687,C61)</f>
        <v>49.254331276328564</v>
      </c>
    </row>
    <row r="62" spans="1:6" ht="47.25" hidden="1" x14ac:dyDescent="0.25">
      <c r="A62" s="229">
        <v>7</v>
      </c>
      <c r="B62" s="47" t="str">
        <f>IF(C62&gt;0,VLOOKUP(C62,Направление!A$1:B$4610,2))</f>
        <v>Межбюджетные трансферты на обеспечение мероприятий по защите от чрезвычайных ситуаций природного и техногенного характера</v>
      </c>
      <c r="C62" s="155">
        <v>29466</v>
      </c>
      <c r="D62" s="531">
        <f>SUMIFS(Пр11!G$10:G$687,Пр11!$E$10:$E$687,C62)</f>
        <v>0</v>
      </c>
      <c r="E62" s="171">
        <f>SUMIFS(Пр11!H$10:H$687,Пр11!$E$10:$E$687,C62)</f>
        <v>0</v>
      </c>
      <c r="F62" s="171">
        <f>SUMIFS(Пр11!I$10:I$687,Пр11!$E$10:$E$687,C62)</f>
        <v>0</v>
      </c>
    </row>
    <row r="63" spans="1:6" ht="31.5" hidden="1" x14ac:dyDescent="0.25">
      <c r="A63" s="229">
        <v>8</v>
      </c>
      <c r="B63" s="47" t="str">
        <f>IF(C63&gt;0,VLOOKUP(C63,Направление!A$1:B$4610,2))</f>
        <v xml:space="preserve"> Межбюджетные трансферты на обеспечение мероприятий по строительству и реконструкции  памятников</v>
      </c>
      <c r="C63" s="155">
        <v>29476</v>
      </c>
      <c r="D63" s="531">
        <f>SUMIFS(Пр11!G$10:G$687,Пр11!$E$10:$E$687,C63)</f>
        <v>0</v>
      </c>
      <c r="E63" s="171">
        <f>SUMIFS(Пр11!H$10:H$687,Пр11!$E$10:$E$687,C63)</f>
        <v>0</v>
      </c>
      <c r="F63" s="171">
        <f>SUMIFS(Пр11!I$10:I$687,Пр11!$E$10:$E$687,C63)</f>
        <v>0</v>
      </c>
    </row>
    <row r="64" spans="1:6" ht="31.5" x14ac:dyDescent="0.25">
      <c r="A64" s="229">
        <v>9</v>
      </c>
      <c r="B64" s="47" t="str">
        <f>IF(C64&gt;0,VLOOKUP(C64,Направление!A$1:B$4610,2))</f>
        <v>Межбюджетные трансферты на обеспечение деятельности народных дружин</v>
      </c>
      <c r="C64" s="155">
        <v>29486</v>
      </c>
      <c r="D64" s="531">
        <f>SUMIFS(Пр11!G$10:G$687,Пр11!$E$10:$E$687,C64)</f>
        <v>150000</v>
      </c>
      <c r="E64" s="528">
        <f>SUMIFS(Пр11!H$10:H$687,Пр11!$E$10:$E$687,C64)</f>
        <v>86120.8</v>
      </c>
      <c r="F64" s="171">
        <f>SUMIFS(Пр11!I$10:I$687,Пр11!$E$10:$E$687,C64)</f>
        <v>57.413866666666671</v>
      </c>
    </row>
    <row r="65" spans="1:6" ht="47.25" hidden="1" x14ac:dyDescent="0.25">
      <c r="A65" s="229">
        <v>10</v>
      </c>
      <c r="B65" s="47" t="str">
        <f>IF(C65&gt;0,VLOOKUP(C65,Направление!A$1:B$4610,2))</f>
        <v xml:space="preserve">Межбюджетные трансферты на обеспечение мероприятий в области дорожного хозяйства по ремонту дворовых территорий </v>
      </c>
      <c r="C65" s="155">
        <v>29496</v>
      </c>
      <c r="D65" s="531">
        <f>SUMIFS(Пр11!G$10:G$687,Пр11!$E$10:$E$687,C65)</f>
        <v>0</v>
      </c>
      <c r="E65" s="171">
        <f>SUMIFS(Пр11!H$10:H$687,Пр11!$E$10:$E$687,C65)</f>
        <v>0</v>
      </c>
      <c r="F65" s="171">
        <f>SUMIFS(Пр11!I$10:I$687,Пр11!$E$10:$E$687,C65)</f>
        <v>0</v>
      </c>
    </row>
    <row r="66" spans="1:6" ht="47.25" hidden="1" x14ac:dyDescent="0.25">
      <c r="A66" s="229">
        <v>11</v>
      </c>
      <c r="B66" s="47" t="str">
        <f>IF(C66&gt;0,VLOOKUP(C66,Направление!A$1:B$4610,2))</f>
        <v>Межбюджетные трансферты на обеспечение мероприятий по строительству, реконструкции и ремонту общественных туалетов</v>
      </c>
      <c r="C66" s="155">
        <v>29506</v>
      </c>
      <c r="D66" s="531">
        <f>SUMIFS(Пр11!G$10:G$687,Пр11!$E$10:$E$687,C66)</f>
        <v>0</v>
      </c>
      <c r="E66" s="171">
        <f>SUMIFS(Пр11!H$10:H$687,Пр11!$E$10:$E$687,C66)</f>
        <v>0</v>
      </c>
      <c r="F66" s="171">
        <f>SUMIFS(Пр11!I$10:I$687,Пр11!$E$10:$E$687,C66)</f>
        <v>0</v>
      </c>
    </row>
    <row r="67" spans="1:6" ht="47.25" x14ac:dyDescent="0.25">
      <c r="A67" s="229">
        <v>12</v>
      </c>
      <c r="B67" s="47" t="str">
        <f>IF(C67&gt;0,VLOOKUP(C67,Направление!A$1:B$4610,2))</f>
        <v>Межбюджетные трансферты на обеспечение поддержки деятельности социально-ориентированных некоммерческих организаций</v>
      </c>
      <c r="C67" s="155">
        <v>29516</v>
      </c>
      <c r="D67" s="531">
        <f>SUMIFS(Пр11!G$10:G$687,Пр11!$E$10:$E$687,C67)</f>
        <v>600000</v>
      </c>
      <c r="E67" s="528">
        <f>SUMIFS(Пр11!H$10:H$687,Пр11!$E$10:$E$687,C67)</f>
        <v>510246</v>
      </c>
      <c r="F67" s="171">
        <f>SUMIFS(Пр11!I$10:I$687,Пр11!$E$10:$E$687,C67)</f>
        <v>85.040999999999997</v>
      </c>
    </row>
    <row r="68" spans="1:6" ht="31.5" hidden="1" x14ac:dyDescent="0.25">
      <c r="A68" s="229">
        <v>13</v>
      </c>
      <c r="B68" s="47" t="str">
        <f>IF(C68&gt;0,VLOOKUP(C68,Направление!A$1:B$4610,2))</f>
        <v>Межбюджетные трансферты на обеспечение мероприятий по организации населению услуг торговли</v>
      </c>
      <c r="C68" s="155">
        <v>29526</v>
      </c>
      <c r="D68" s="531">
        <f>SUMIFS(Пр11!G$10:G$687,Пр11!$E$10:$E$687,C68)</f>
        <v>0</v>
      </c>
      <c r="E68" s="171">
        <f>SUMIFS(Пр11!H$10:H$687,Пр11!$E$10:$E$687,C68)</f>
        <v>0</v>
      </c>
      <c r="F68" s="171">
        <f>SUMIFS(Пр11!I$10:I$687,Пр11!$E$10:$E$687,C68)</f>
        <v>0</v>
      </c>
    </row>
    <row r="69" spans="1:6" ht="31.5" x14ac:dyDescent="0.25">
      <c r="A69" s="229">
        <v>14</v>
      </c>
      <c r="B69" s="47" t="str">
        <f>IF(C69&gt;0,VLOOKUP(C69,Направление!A$1:B$4610,2))</f>
        <v>Межбюджетные трансферты на обеспечение мероприятий по актуализации схем коммунальной инфраструктуры</v>
      </c>
      <c r="C69" s="155">
        <v>29536</v>
      </c>
      <c r="D69" s="531">
        <f>SUMIFS(Пр11!G$10:G$687,Пр11!$E$10:$E$687,C69)</f>
        <v>100000</v>
      </c>
      <c r="E69" s="528">
        <f>SUMIFS(Пр11!H$10:H$687,Пр11!$E$10:$E$687,C69)</f>
        <v>99990</v>
      </c>
      <c r="F69" s="171">
        <f>SUMIFS(Пр11!I$10:I$687,Пр11!$E$10:$E$687,C69)</f>
        <v>99.99</v>
      </c>
    </row>
    <row r="70" spans="1:6" ht="31.5" hidden="1" x14ac:dyDescent="0.25">
      <c r="A70" s="229">
        <v>15</v>
      </c>
      <c r="B70" s="47" t="str">
        <f>IF(C70&gt;0,VLOOKUP(C70,Направление!A$1:B$4610,2))</f>
        <v>Межбюджетные трансферты на обеспечение участия  по  сбору   и  транспортированию ТКО и КГО</v>
      </c>
      <c r="C70" s="155">
        <v>29546</v>
      </c>
      <c r="D70" s="531">
        <f>SUMIFS(Пр11!G$10:G$687,Пр11!$E$10:$E$687,C70)</f>
        <v>0</v>
      </c>
      <c r="E70" s="171">
        <f>SUMIFS(Пр11!H$10:H$687,Пр11!$E$10:$E$687,C70)</f>
        <v>0</v>
      </c>
      <c r="F70" s="171">
        <f>SUMIFS(Пр11!I$10:I$687,Пр11!$E$10:$E$687,C70)</f>
        <v>0</v>
      </c>
    </row>
    <row r="71" spans="1:6" ht="31.5" x14ac:dyDescent="0.25">
      <c r="A71" s="229">
        <v>16</v>
      </c>
      <c r="B71" s="47" t="str">
        <f>IF(C71&gt;0,VLOOKUP(C71,Направление!A$1:B$4610,2))</f>
        <v>Межбюджетные трансферты на обеспечение  обязательств  по содержанию казны поселения</v>
      </c>
      <c r="C71" s="155">
        <v>29556</v>
      </c>
      <c r="D71" s="531">
        <f>SUMIFS(Пр11!G$10:G$687,Пр11!$E$10:$E$687,C71)</f>
        <v>450000</v>
      </c>
      <c r="E71" s="528">
        <f>SUMIFS(Пр11!H$10:H$687,Пр11!$E$10:$E$687,C71)</f>
        <v>157585.04999999999</v>
      </c>
      <c r="F71" s="171">
        <f>SUMIFS(Пр11!I$10:I$687,Пр11!$E$10:$E$687,C71)</f>
        <v>35.018899999999995</v>
      </c>
    </row>
    <row r="72" spans="1:6" ht="63" x14ac:dyDescent="0.25">
      <c r="A72" s="229">
        <v>17</v>
      </c>
      <c r="B72" s="47" t="str">
        <f>IF(C72&gt;0,VLOOKUP(C72,Направление!A$1:B$4610,2))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C72" s="155">
        <v>29566</v>
      </c>
      <c r="D72" s="531">
        <f>SUMIFS(Пр11!G$10:G$687,Пр11!$E$10:$E$687,C72)</f>
        <v>2702975</v>
      </c>
      <c r="E72" s="528">
        <f>SUMIFS(Пр11!H$10:H$687,Пр11!$E$10:$E$687,C72)</f>
        <v>1071748.56</v>
      </c>
      <c r="F72" s="171">
        <f>SUMIFS(Пр11!I$10:I$687,Пр11!$E$10:$E$687,C72)</f>
        <v>39.650701911782384</v>
      </c>
    </row>
    <row r="73" spans="1:6" ht="63" hidden="1" x14ac:dyDescent="0.25">
      <c r="A73" s="229">
        <v>18</v>
      </c>
      <c r="B73" s="47" t="str">
        <f>IF(C73&gt;0,VLOOKUP(C73,Направление!A$1:B$4610,2))</f>
        <v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v>
      </c>
      <c r="C73" s="155">
        <v>29576</v>
      </c>
      <c r="D73" s="531">
        <f>SUMIFS(Пр11!G$10:G$687,Пр11!$E$10:$E$687,C73)</f>
        <v>0</v>
      </c>
      <c r="E73" s="171">
        <f>SUMIFS(Пр11!H$10:H$687,Пр11!$E$10:$E$687,C73)</f>
        <v>0</v>
      </c>
      <c r="F73" s="171">
        <f>SUMIFS(Пр11!I$10:I$687,Пр11!$E$10:$E$687,C73)</f>
        <v>0</v>
      </c>
    </row>
    <row r="74" spans="1:6" ht="47.25" hidden="1" x14ac:dyDescent="0.25">
      <c r="A74" s="229">
        <v>19</v>
      </c>
      <c r="B74" s="47" t="str">
        <f>IF(C74&gt;0,VLOOKUP(C74,Направление!A$1:B$4610,2))</f>
        <v>Межбюджетные трансферты на обеспечение мероприятий в рамках реализации проекта "Сохранение и развитие малых исторических городов и поселений"</v>
      </c>
      <c r="C74" s="155">
        <v>29586</v>
      </c>
      <c r="D74" s="531">
        <f>SUMIFS(Пр11!G$10:G$687,Пр11!$E$10:$E$687,C74)</f>
        <v>0</v>
      </c>
      <c r="E74" s="171">
        <f>SUMIFS(Пр11!H$10:H$687,Пр11!$E$10:$E$687,C74)</f>
        <v>0</v>
      </c>
      <c r="F74" s="171">
        <f>SUMIFS(Пр11!I$10:I$687,Пр11!$E$10:$E$687,C74)</f>
        <v>0</v>
      </c>
    </row>
    <row r="75" spans="1:6" ht="47.25" hidden="1" x14ac:dyDescent="0.25">
      <c r="A75" s="229">
        <v>20</v>
      </c>
      <c r="B75" s="47" t="str">
        <f>IF(C75&gt;0,VLOOKUP(C75,Направление!A$1:B$4610,2))</f>
        <v>Межбюджетные трансферты на обеспечение мероприятий по оптимизации теплоснабжения с переводом объектов на индивидуальное отопление</v>
      </c>
      <c r="C75" s="155">
        <v>29596</v>
      </c>
      <c r="D75" s="531">
        <f>SUMIFS(Пр11!G$10:G$687,Пр11!$E$10:$E$687,C75)</f>
        <v>0</v>
      </c>
      <c r="E75" s="171">
        <f>SUMIFS(Пр11!H$10:H$687,Пр11!$E$10:$E$687,C75)</f>
        <v>0</v>
      </c>
      <c r="F75" s="171">
        <f>SUMIFS(Пр11!I$10:I$687,Пр11!$E$10:$E$687,C75)</f>
        <v>0</v>
      </c>
    </row>
    <row r="76" spans="1:6" ht="31.5" hidden="1" x14ac:dyDescent="0.25">
      <c r="A76" s="229">
        <v>21</v>
      </c>
      <c r="B76" s="47" t="str">
        <f>IF(C76&gt;0,VLOOKUP(C76,Направление!A$1:B$4610,2))</f>
        <v>Межбюджетные трансферты на обеспечение мероприятий по строительству канатной дороги через р. Волга</v>
      </c>
      <c r="C76" s="155">
        <v>29606</v>
      </c>
      <c r="D76" s="531">
        <f>SUMIFS(Пр11!G$10:G$687,Пр11!$E$10:$E$687,C76)</f>
        <v>0</v>
      </c>
      <c r="E76" s="171">
        <f>SUMIFS(Пр11!H$10:H$687,Пр11!$E$10:$E$687,C76)</f>
        <v>0</v>
      </c>
      <c r="F76" s="171">
        <f>SUMIFS(Пр11!I$10:I$687,Пр11!$E$10:$E$687,C76)</f>
        <v>0</v>
      </c>
    </row>
    <row r="77" spans="1:6" ht="31.5" x14ac:dyDescent="0.25">
      <c r="A77" s="229">
        <v>22</v>
      </c>
      <c r="B77" s="47" t="str">
        <f>IF(C77&gt;0,VLOOKUP(C77,Направление!A$1:B$4610,2))</f>
        <v>Межбюджетные трансферты на обеспечение мероприятий по переработке и утилизации ливневых стоков</v>
      </c>
      <c r="C77" s="155">
        <v>29616</v>
      </c>
      <c r="D77" s="531">
        <f>SUMIFS(Пр11!G$10:G$687,Пр11!$E$10:$E$687,C77)</f>
        <v>2979507</v>
      </c>
      <c r="E77" s="528">
        <f>SUMIFS(Пр11!H$10:H$687,Пр11!$E$10:$E$687,C77)</f>
        <v>894281.33</v>
      </c>
      <c r="F77" s="171">
        <f>SUMIFS(Пр11!I$10:I$687,Пр11!$E$10:$E$687,C77)</f>
        <v>30.014406074562</v>
      </c>
    </row>
    <row r="78" spans="1:6" ht="31.5" hidden="1" x14ac:dyDescent="0.25">
      <c r="A78" s="229">
        <v>23</v>
      </c>
      <c r="B78" s="47" t="str">
        <f>IF(C78&gt;0,VLOOKUP(C78,Направление!A$1:B$4610,2))</f>
        <v>Межбюджетные трансферты на обеспечение мероприятий  по разработке программы транспортной инфраструктуры</v>
      </c>
      <c r="C78" s="155">
        <v>29626</v>
      </c>
      <c r="D78" s="531">
        <f>SUMIFS(Пр11!G$10:G$687,Пр11!$E$10:$E$687,C78)</f>
        <v>0</v>
      </c>
      <c r="E78" s="171">
        <f>SUMIFS(Пр11!H$10:H$687,Пр11!$E$10:$E$687,C78)</f>
        <v>0</v>
      </c>
      <c r="F78" s="171">
        <f>SUMIFS(Пр11!I$10:I$687,Пр11!$E$10:$E$687,C78)</f>
        <v>0</v>
      </c>
    </row>
    <row r="79" spans="1:6" ht="31.5" hidden="1" x14ac:dyDescent="0.25">
      <c r="A79" s="229">
        <v>24</v>
      </c>
      <c r="B79" s="47" t="str">
        <f>IF(C79&gt;0,VLOOKUP(C79,Направление!A$1:B$4610,2))</f>
        <v>Межбюджетные трансферты на обеспечение мероприятий по актуализации схем водоснабжения и водоотведения</v>
      </c>
      <c r="C79" s="155">
        <v>29636</v>
      </c>
      <c r="D79" s="531">
        <f>SUMIFS(Пр11!G$10:G$687,Пр11!$E$10:$E$687,C79)</f>
        <v>0</v>
      </c>
      <c r="E79" s="171">
        <f>SUMIFS(Пр11!H$10:H$687,Пр11!$E$10:$E$687,C79)</f>
        <v>0</v>
      </c>
      <c r="F79" s="171">
        <f>SUMIFS(Пр11!I$10:I$687,Пр11!$E$10:$E$687,C79)</f>
        <v>0</v>
      </c>
    </row>
    <row r="80" spans="1:6" ht="47.25" hidden="1" x14ac:dyDescent="0.25">
      <c r="A80" s="229">
        <v>25</v>
      </c>
      <c r="B80" s="47" t="str">
        <f>IF(C80&gt;0,VLOOKUP(C80,Направление!A$1:B$4610,2))</f>
        <v>Межбюджетные трансферты на обеспечение мероприятий по формированию современной городской среды в области дорожного хозяйства</v>
      </c>
      <c r="C80" s="155">
        <v>29646</v>
      </c>
      <c r="D80" s="531">
        <f>SUMIFS(Пр11!G$10:G$687,Пр11!$E$10:$E$687,C80)</f>
        <v>0</v>
      </c>
      <c r="E80" s="171">
        <f>SUMIFS(Пр11!H$10:H$687,Пр11!$E$10:$E$687,C80)</f>
        <v>0</v>
      </c>
      <c r="F80" s="171">
        <f>SUMIFS(Пр11!I$10:I$687,Пр11!$E$10:$E$687,C80)</f>
        <v>0</v>
      </c>
    </row>
    <row r="81" spans="1:6" ht="47.25" hidden="1" x14ac:dyDescent="0.25">
      <c r="A81" s="229">
        <v>26</v>
      </c>
      <c r="B81" s="47" t="str">
        <f>IF(C81&gt;0,VLOOKUP(C81,Направление!A$1:B$4610,2))</f>
        <v>Межбюджетные трансферты на обеспечение мероприятий по  формированию современной городской среды  в области благоустройства</v>
      </c>
      <c r="C81" s="155">
        <v>29656</v>
      </c>
      <c r="D81" s="531">
        <f>SUMIFS(Пр11!G$10:G$687,Пр11!$E$10:$E$687,C81)</f>
        <v>0</v>
      </c>
      <c r="E81" s="171">
        <f>SUMIFS(Пр11!H$10:H$687,Пр11!$E$10:$E$687,C81)</f>
        <v>0</v>
      </c>
      <c r="F81" s="171">
        <f>SUMIFS(Пр11!I$10:I$687,Пр11!$E$10:$E$687,C81)</f>
        <v>0</v>
      </c>
    </row>
    <row r="82" spans="1:6" ht="47.25" hidden="1" x14ac:dyDescent="0.25">
      <c r="A82" s="229">
        <v>27</v>
      </c>
      <c r="B82" s="47" t="str">
        <f>IF(C82&gt;0,VLOOKUP(C82,Направление!A$1:B$4610,2))</f>
        <v>Межбюджетные трансферты на обеспечение мероприятий по актуализации  границ  особо охраняемых объектов -  памятников природы</v>
      </c>
      <c r="C82" s="155">
        <v>29666</v>
      </c>
      <c r="D82" s="531">
        <f>SUMIFS(Пр11!G$10:G$687,Пр11!$E$10:$E$687,C82)</f>
        <v>0</v>
      </c>
      <c r="E82" s="171">
        <f>SUMIFS(Пр11!H$10:H$687,Пр11!$E$10:$E$687,C82)</f>
        <v>0</v>
      </c>
      <c r="F82" s="171">
        <f>SUMIFS(Пр11!I$10:I$687,Пр11!$E$10:$E$687,C82)</f>
        <v>0</v>
      </c>
    </row>
    <row r="83" spans="1:6" ht="47.25" hidden="1" x14ac:dyDescent="0.25">
      <c r="A83" s="229">
        <v>28</v>
      </c>
      <c r="B83" s="47" t="str">
        <f>IF(C83&gt;0,VLOOKUP(C83,Направление!A$1:B$4610,2))</f>
        <v>Межбюджетные трансферты на обеспечение мероприятий по обустройству мест массового отдыха в рамках реализации губернаторского проекта «Решаем вместе!»</v>
      </c>
      <c r="C83" s="155">
        <v>29676</v>
      </c>
      <c r="D83" s="531">
        <f>SUMIFS(Пр11!G$10:G$687,Пр11!$E$10:$E$687,C83)</f>
        <v>0</v>
      </c>
      <c r="E83" s="171">
        <f>SUMIFS(Пр11!H$10:H$687,Пр11!$E$10:$E$687,C83)</f>
        <v>0</v>
      </c>
      <c r="F83" s="171">
        <f>SUMIFS(Пр11!I$10:I$687,Пр11!$E$10:$E$687,C83)</f>
        <v>0</v>
      </c>
    </row>
    <row r="84" spans="1:6" ht="31.5" x14ac:dyDescent="0.25">
      <c r="A84" s="229">
        <v>29</v>
      </c>
      <c r="B84" s="47" t="str">
        <f>IF(C84&gt;0,VLOOKUP(C84,Направление!A$1:B$4610,2))</f>
        <v xml:space="preserve">Межбюджетные трансферты на обеспечение мероприятий по содержанию  военно- мемориального комплекса </v>
      </c>
      <c r="C84" s="155">
        <v>29686</v>
      </c>
      <c r="D84" s="531">
        <f>SUMIFS(Пр11!G$10:G$687,Пр11!$E$10:$E$687,C84)</f>
        <v>300000</v>
      </c>
      <c r="E84" s="528">
        <f>SUMIFS(Пр11!H$10:H$687,Пр11!$E$10:$E$687,C84)</f>
        <v>82580.070000000007</v>
      </c>
      <c r="F84" s="171">
        <f>SUMIFS(Пр11!I$10:I$687,Пр11!$E$10:$E$687,C84)</f>
        <v>27.526690000000002</v>
      </c>
    </row>
    <row r="85" spans="1:6" ht="31.5" x14ac:dyDescent="0.25">
      <c r="A85" s="229">
        <v>31</v>
      </c>
      <c r="B85" s="47" t="str">
        <f>IF(C85&gt;0,VLOOKUP(C85,Направление!A$1:B$4610,2))</f>
        <v>Межбюджетные трансферты на обеспечение содержания и организации деятельности в области  дорожного хозяйства</v>
      </c>
      <c r="C85" s="155">
        <v>29696</v>
      </c>
      <c r="D85" s="531">
        <f>SUMIFS(Пр11!G$10:G$687,Пр11!$E$10:$E$687,C85)</f>
        <v>19619370</v>
      </c>
      <c r="E85" s="528">
        <f>SUMIFS(Пр11!H$10:H$687,Пр11!$E$10:$E$687,C85)</f>
        <v>9748822.9900000002</v>
      </c>
      <c r="F85" s="171">
        <f>SUMIFS(Пр11!I$10:I$687,Пр11!$E$10:$E$687,C85)</f>
        <v>49.689786114436906</v>
      </c>
    </row>
    <row r="86" spans="1:6" ht="47.25" hidden="1" x14ac:dyDescent="0.25">
      <c r="A86" s="229">
        <v>32</v>
      </c>
      <c r="B86" s="47" t="str">
        <f>IF(C86&gt;0,VLOOKUP(C86,Направление!A$1:B$4610,2))</f>
        <v>Межбюджетные трансферты на обеспечение надежного теплоснабжения жилищного фонда городского поселения Тутаев</v>
      </c>
      <c r="C86" s="155">
        <v>29706</v>
      </c>
      <c r="D86" s="531">
        <f>SUMIFS(Пр11!G$10:G$687,Пр11!$E$10:$E$687,C86)</f>
        <v>0</v>
      </c>
      <c r="E86" s="171">
        <f>SUMIFS(Пр11!H$10:H$687,Пр11!$E$10:$E$687,C86)</f>
        <v>0</v>
      </c>
      <c r="F86" s="171">
        <f>SUMIFS(Пр11!I$10:I$687,Пр11!$E$10:$E$687,C86)</f>
        <v>0</v>
      </c>
    </row>
    <row r="87" spans="1:6" ht="31.5" hidden="1" x14ac:dyDescent="0.25">
      <c r="A87" s="229">
        <v>33</v>
      </c>
      <c r="B87" s="47" t="str">
        <f>IF(C87&gt;0,VLOOKUP(C87,Направление!A$1:B$4610,2))</f>
        <v>Межбюджетные трансферты на обеспечение мероприятий  по разработке программы коммунальной  инфраструктуры</v>
      </c>
      <c r="C87" s="155">
        <v>29716</v>
      </c>
      <c r="D87" s="531">
        <f>SUMIFS(Пр11!G$10:G$687,Пр11!$E$10:$E$687,C87)</f>
        <v>0</v>
      </c>
      <c r="E87" s="171">
        <f>SUMIFS(Пр11!H$10:H$687,Пр11!$E$10:$E$687,C87)</f>
        <v>0</v>
      </c>
      <c r="F87" s="171">
        <f>SUMIFS(Пр11!I$10:I$687,Пр11!$E$10:$E$687,C87)</f>
        <v>0</v>
      </c>
    </row>
    <row r="88" spans="1:6" ht="47.25" hidden="1" x14ac:dyDescent="0.25">
      <c r="A88" s="229">
        <v>34</v>
      </c>
      <c r="B88" s="47" t="str">
        <f>IF(C88&gt;0,VLOOKUP(C88,Направление!A$1:B$4610,2))</f>
        <v>Межбюджетные трансферты на обеспечение мероприятий по разработке схем организации дорожного движения в рамках агломерации "Ярославская"</v>
      </c>
      <c r="C88" s="155">
        <v>29726</v>
      </c>
      <c r="D88" s="531">
        <f>SUMIFS(Пр11!G$10:G$687,Пр11!$E$10:$E$687,C88)</f>
        <v>0</v>
      </c>
      <c r="E88" s="171">
        <f>SUMIFS(Пр11!H$10:H$687,Пр11!$E$10:$E$687,C88)</f>
        <v>0</v>
      </c>
      <c r="F88" s="171">
        <f>SUMIFS(Пр11!I$10:I$687,Пр11!$E$10:$E$687,C88)</f>
        <v>0</v>
      </c>
    </row>
    <row r="89" spans="1:6" ht="47.25" hidden="1" x14ac:dyDescent="0.25">
      <c r="A89" s="229">
        <v>35</v>
      </c>
      <c r="B89" s="47" t="str">
        <f>IF(C89&gt;0,VLOOKUP(C89,Направление!A$1:B$4610,2))</f>
        <v>Межбюджетные трансферты на обеспечение мероприятий в области дорожного хозяйства по инициативному бюджетированию</v>
      </c>
      <c r="C89" s="155">
        <v>29736</v>
      </c>
      <c r="D89" s="531">
        <f>SUMIFS(Пр11!G$10:G$687,Пр11!$E$10:$E$687,C89)</f>
        <v>0</v>
      </c>
      <c r="E89" s="171">
        <f>SUMIFS(Пр11!H$10:H$687,Пр11!$E$10:$E$687,C89)</f>
        <v>0</v>
      </c>
      <c r="F89" s="171">
        <f>SUMIFS(Пр11!I$10:I$687,Пр11!$E$10:$E$687,C89)</f>
        <v>0</v>
      </c>
    </row>
    <row r="90" spans="1:6" ht="47.25" hidden="1" x14ac:dyDescent="0.25">
      <c r="A90" s="229">
        <v>36</v>
      </c>
      <c r="B90" s="47" t="str">
        <f>IF(C90&gt;0,VLOOKUP(C90,Направление!A$1:B$4610,2))</f>
        <v>Межбюджетные трансферты на обеспечение мероприятий в области благоустройства  по инициативному  бюджетированию</v>
      </c>
      <c r="C90" s="155">
        <v>29746</v>
      </c>
      <c r="D90" s="531">
        <f>SUMIFS(Пр11!G$10:G$687,Пр11!$E$10:$E$687,C90)</f>
        <v>0</v>
      </c>
      <c r="E90" s="171">
        <f>SUMIFS(Пр11!H$10:H$687,Пр11!$E$10:$E$687,C90)</f>
        <v>0</v>
      </c>
      <c r="F90" s="171">
        <f>SUMIFS(Пр11!I$10:I$687,Пр11!$E$10:$E$687,C90)</f>
        <v>0</v>
      </c>
    </row>
    <row r="91" spans="1:6" ht="47.25" x14ac:dyDescent="0.25">
      <c r="A91" s="229">
        <v>37</v>
      </c>
      <c r="B91" s="47" t="str">
        <f>IF(C91&gt;0,VLOOKUP(C91,Направление!A$1:B$4610,2))</f>
        <v>Межбюджетные трансферты на дополнительное пенсионное  обеспечение муниципальных служащих городского поселения Тутаев</v>
      </c>
      <c r="C91" s="155">
        <v>29756</v>
      </c>
      <c r="D91" s="531">
        <f>SUMIFS(Пр11!G$10:G$687,Пр11!$E$10:$E$687,C91)</f>
        <v>650346</v>
      </c>
      <c r="E91" s="528">
        <f>SUMIFS(Пр11!H$10:H$687,Пр11!$E$10:$E$687,C91)</f>
        <v>303157.49</v>
      </c>
      <c r="F91" s="171">
        <f>SUMIFS(Пр11!I$10:I$687,Пр11!$E$10:$E$687,C91)</f>
        <v>46.614800429309931</v>
      </c>
    </row>
    <row r="92" spans="1:6" ht="31.5" hidden="1" x14ac:dyDescent="0.25">
      <c r="A92" s="229">
        <v>38</v>
      </c>
      <c r="B92" s="47" t="str">
        <f>IF(C92&gt;0,VLOOKUP(C92,Направление!A$1:B$4610,2))</f>
        <v>Межбюджетные трансферты на обеспечение мероприятий по безопасности жителей города</v>
      </c>
      <c r="C92" s="155">
        <v>29766</v>
      </c>
      <c r="D92" s="531">
        <f>SUMIFS(Пр11!G$10:G$687,Пр11!$E$10:$E$687,C92)</f>
        <v>220000</v>
      </c>
      <c r="E92" s="171">
        <f>SUMIFS(Пр11!H$10:H$687,Пр11!$E$10:$E$687,C92)</f>
        <v>0</v>
      </c>
      <c r="F92" s="171">
        <f>SUMIFS(Пр11!I$10:I$687,Пр11!$E$10:$E$687,C92)</f>
        <v>0</v>
      </c>
    </row>
    <row r="93" spans="1:6" ht="31.5" hidden="1" x14ac:dyDescent="0.25">
      <c r="A93" s="229">
        <v>39</v>
      </c>
      <c r="B93" s="47" t="str">
        <f>IF(C93&gt;0,VLOOKUP(C93,Направление!A$1:B$4610,2))</f>
        <v>Межбюджетные трансферты на обеспечение мероприятий по разработке и экспертизе ПСД</v>
      </c>
      <c r="C93" s="155">
        <v>29776</v>
      </c>
      <c r="D93" s="531">
        <f>SUMIFS(Пр11!G$10:G$687,Пр11!$E$10:$E$687,C93)</f>
        <v>0</v>
      </c>
      <c r="E93" s="171">
        <f>SUMIFS(Пр11!H$10:H$687,Пр11!$E$10:$E$687,C93)</f>
        <v>0</v>
      </c>
      <c r="F93" s="171" t="e">
        <f>SUMIFS(Пр11!I$10:I$687,Пр11!$E$10:$E$687,C93)</f>
        <v>#DIV/0!</v>
      </c>
    </row>
    <row r="94" spans="1:6" ht="47.25" hidden="1" x14ac:dyDescent="0.25">
      <c r="A94" s="229"/>
      <c r="B94" s="47" t="str">
        <f>IF(C94&gt;0,VLOOKUP(C94,Направление!A$1:B$4610,2))</f>
        <v xml:space="preserve"> Межбюджетные трансферты на обеспечение мероприятий по выполнению прочих обязательств органами местного самоуправления</v>
      </c>
      <c r="C94" s="155">
        <v>29806</v>
      </c>
      <c r="D94" s="531">
        <f>SUMIFS(Пр11!G$10:G$687,Пр11!$E$10:$E$687,C94)</f>
        <v>372238</v>
      </c>
      <c r="E94" s="528">
        <f>SUMIFS(Пр11!H$10:H$687,Пр11!$E$10:$E$687,C94)</f>
        <v>0</v>
      </c>
      <c r="F94" s="171">
        <f>SUMIFS(Пр11!I$10:I$687,Пр11!$E$10:$E$687,C94)</f>
        <v>0</v>
      </c>
    </row>
    <row r="95" spans="1:6" ht="47.25" x14ac:dyDescent="0.25">
      <c r="A95" s="229"/>
      <c r="B95" s="47" t="s">
        <v>968</v>
      </c>
      <c r="C95" s="155">
        <v>29856</v>
      </c>
      <c r="D95" s="531">
        <f>SUMIFS(Пр11!G$10:G$687,Пр11!$E$10:$E$687,C95)</f>
        <v>3655627</v>
      </c>
      <c r="E95" s="528">
        <f>SUMIFS(Пр11!H$10:H$687,Пр11!$E$10:$E$687,C95)</f>
        <v>435846.40000000002</v>
      </c>
      <c r="F95" s="171">
        <f>SUMIFS(Пр11!I$10:I$687,Пр11!$E$10:$E$687,C95)</f>
        <v>11.922616831531228</v>
      </c>
    </row>
    <row r="96" spans="1:6" ht="63" hidden="1" x14ac:dyDescent="0.25">
      <c r="A96" s="229">
        <v>40</v>
      </c>
      <c r="B96" s="47" t="str">
        <f>IF(C96&gt;0,VLOOKUP(C96,Направление!A$1:B$4610,2))</f>
        <v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v>
      </c>
      <c r="C96" s="155">
        <v>50136</v>
      </c>
      <c r="D96" s="531">
        <f>SUMIFS(Пр11!G$10:G$687,Пр11!$E$10:$E$687,C96)</f>
        <v>0</v>
      </c>
      <c r="E96" s="171">
        <f>SUMIFS(Пр11!H$10:H$687,Пр11!$E$10:$E$687,C96)</f>
        <v>0</v>
      </c>
      <c r="F96" s="171" t="e">
        <f>SUMIFS(Пр11!I$10:I$687,Пр11!$E$10:$E$687,C96)</f>
        <v>#DIV/0!</v>
      </c>
    </row>
    <row r="97" spans="1:6" ht="47.25" hidden="1" x14ac:dyDescent="0.25">
      <c r="A97" s="229">
        <v>41</v>
      </c>
      <c r="B97" s="47" t="str">
        <f>IF(C97&gt;0,VLOOKUP(C97,Направление!A$1:B$4610,2))</f>
        <v>Межбюджетные трансферты на создания комфортной городской среды в малых городах и исторических поселениях</v>
      </c>
      <c r="C97" s="155">
        <v>53116</v>
      </c>
      <c r="D97" s="531">
        <f>SUMIFS(Пр11!G$10:G$687,Пр11!$E$10:$E$687,C97)</f>
        <v>0</v>
      </c>
      <c r="E97" s="171">
        <f>SUMIFS(Пр11!H$10:H$687,Пр11!$E$10:$E$687,C97)</f>
        <v>0</v>
      </c>
      <c r="F97" s="171">
        <f>SUMIFS(Пр11!I$10:I$687,Пр11!$E$10:$E$687,C97)</f>
        <v>0</v>
      </c>
    </row>
    <row r="98" spans="1:6" ht="78.75" x14ac:dyDescent="0.25">
      <c r="A98" s="229"/>
      <c r="B98" s="47" t="s">
        <v>971</v>
      </c>
      <c r="C98" s="155">
        <v>54246</v>
      </c>
      <c r="D98" s="531">
        <f>SUMIFS(Пр11!G$10:G$687,Пр11!$E$10:$E$687,C98)</f>
        <v>87500000</v>
      </c>
      <c r="E98" s="528">
        <f>SUMIFS(Пр11!H$10:H$687,Пр11!$E$10:$E$687,C98)</f>
        <v>7500000</v>
      </c>
      <c r="F98" s="171">
        <f>SUMIFS(Пр11!I$10:I$687,Пр11!$E$10:$E$687,C98)</f>
        <v>8.5714285714285712</v>
      </c>
    </row>
    <row r="99" spans="1:6" ht="31.5" x14ac:dyDescent="0.25">
      <c r="A99" s="229">
        <v>42</v>
      </c>
      <c r="B99" s="47" t="str">
        <f>IF(C99&gt;0,VLOOKUP(C99,Направление!A$1:B$4610,2))</f>
        <v xml:space="preserve">Межбюджетные трансферты на реализацию регионального проекта "Формирования современной городской среды" </v>
      </c>
      <c r="C99" s="155">
        <v>55556</v>
      </c>
      <c r="D99" s="531">
        <f>SUMIFS(Пр11!G$10:G$687,Пр11!$E$10:$E$687,C99)</f>
        <v>19261006</v>
      </c>
      <c r="E99" s="528">
        <f>SUMIFS(Пр11!H$10:H$687,Пр11!$E$10:$E$687,C99)</f>
        <v>871029.1399999999</v>
      </c>
      <c r="F99" s="171">
        <f>SUMIFS(Пр11!I$10:I$687,Пр11!$E$10:$E$687,C99)</f>
        <v>16.47251385413103</v>
      </c>
    </row>
    <row r="100" spans="1:6" ht="47.25" hidden="1" x14ac:dyDescent="0.25">
      <c r="A100" s="229">
        <v>43</v>
      </c>
      <c r="B100" s="47" t="str">
        <f>IF(C100&gt;0,VLOOKUP(C100,Направление!A$1:B$4610,2))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C100" s="155">
        <v>71236</v>
      </c>
      <c r="D100" s="531">
        <f>SUMIFS(Пр11!G$10:G$687,Пр11!$E$10:$E$687,C100)</f>
        <v>0</v>
      </c>
      <c r="E100" s="171">
        <f>SUMIFS(Пр11!H$10:H$687,Пр11!$E$10:$E$687,C100)</f>
        <v>0</v>
      </c>
      <c r="F100" s="171">
        <f>SUMIFS(Пр11!I$10:I$687,Пр11!$E$10:$E$687,C100)</f>
        <v>0</v>
      </c>
    </row>
    <row r="101" spans="1:6" ht="63" hidden="1" x14ac:dyDescent="0.25">
      <c r="A101" s="229">
        <v>44</v>
      </c>
      <c r="B101" s="47" t="str">
        <f>IF(C101&gt;0,VLOOKUP(C101,Направление!A$1:B$4610,2))</f>
        <v xml:space="preserve">Межбюджетные трансферты на обеспечение реализации мероприятий по созданию условий для развития инфраструктуры досуга и отдыха на территории муниципальных образований Ярославской области </v>
      </c>
      <c r="C101" s="260" t="s">
        <v>557</v>
      </c>
      <c r="D101" s="531">
        <f>SUMIFS(Пр11!G$10:G$687,Пр11!$E$10:$E$687,C101)</f>
        <v>0</v>
      </c>
      <c r="E101" s="171">
        <f>SUMIFS(Пр11!H$10:H$687,Пр11!$E$10:$E$687,C101)</f>
        <v>0</v>
      </c>
      <c r="F101" s="171">
        <f>SUMIFS(Пр11!I$10:I$687,Пр11!$E$10:$E$687,C101)</f>
        <v>0</v>
      </c>
    </row>
    <row r="102" spans="1:6" ht="32.25" thickBot="1" x14ac:dyDescent="0.3">
      <c r="A102" s="229">
        <v>45</v>
      </c>
      <c r="B102" s="47" t="str">
        <f>IF(C102&gt;0,VLOOKUP(C102,Направление!A$1:B$4610,2))</f>
        <v xml:space="preserve">Межбюджетные трансферты на мероприятия в области  дорожного хозяйства </v>
      </c>
      <c r="C102" s="260" t="s">
        <v>551</v>
      </c>
      <c r="D102" s="531">
        <f>SUMIFS(Пр11!G$10:G$687,Пр11!$E$10:$E$687,C102)</f>
        <v>13901864</v>
      </c>
      <c r="E102" s="528">
        <f>SUMIFS(Пр11!H$10:H$687,Пр11!$E$10:$E$687,C102)</f>
        <v>940500</v>
      </c>
      <c r="F102" s="171">
        <f>SUMIFS(Пр11!I$10:I$687,Пр11!$E$10:$E$687,C102)</f>
        <v>6.7652798214685452</v>
      </c>
    </row>
    <row r="103" spans="1:6" ht="31.5" hidden="1" x14ac:dyDescent="0.25">
      <c r="A103" s="229">
        <v>46</v>
      </c>
      <c r="B103" s="47" t="str">
        <f>IF(C103&gt;0,VLOOKUP(C103,Направление!A$1:B$4610,2))</f>
        <v>Межбюджетные трансферты на реализацию мероприятий  предусмотренных НПА ЯО</v>
      </c>
      <c r="C103" s="260" t="s">
        <v>552</v>
      </c>
      <c r="D103" s="531">
        <f>SUMIFS(Пр11!G$10:G$687,Пр11!$E$10:$E$687,C103)</f>
        <v>0</v>
      </c>
      <c r="E103" s="171">
        <f>SUMIFS(Пр11!H$10:H$687,Пр11!$E$10:$E$687,C103)</f>
        <v>0</v>
      </c>
      <c r="F103" s="171">
        <f>SUMIFS(Пр11!I$10:I$687,Пр11!$E$10:$E$687,C103)</f>
        <v>0</v>
      </c>
    </row>
    <row r="104" spans="1:6" ht="47.25" hidden="1" x14ac:dyDescent="0.25">
      <c r="A104" s="229">
        <v>47</v>
      </c>
      <c r="B104" s="47" t="str">
        <f>IF(C104&gt;0,VLOOKUP(C104,Направление!A$1:B$4610,2))</f>
        <v>Межбюджетные трансферты на комплексное развитие транспортной инфраструктуры городской агломерации «Ярославская»</v>
      </c>
      <c r="C104" s="261" t="s">
        <v>553</v>
      </c>
      <c r="D104" s="531">
        <f>SUMIFS(Пр11!G$10:G$687,Пр11!$E$10:$E$687,C104)</f>
        <v>0</v>
      </c>
      <c r="E104" s="171">
        <f>SUMIFS(Пр11!H$10:H$687,Пр11!$E$10:$E$687,C104)</f>
        <v>0</v>
      </c>
      <c r="F104" s="171">
        <f>SUMIFS(Пр11!I$10:I$687,Пр11!$E$10:$E$687,C104)</f>
        <v>0</v>
      </c>
    </row>
    <row r="105" spans="1:6" ht="63" hidden="1" x14ac:dyDescent="0.25">
      <c r="A105" s="229">
        <v>48</v>
      </c>
      <c r="B105" s="47" t="str">
        <f>IF(C105&gt;0,VLOOKUP(C105,Направление!A$1:B$4610,2))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C105" s="260">
        <v>73936</v>
      </c>
      <c r="D105" s="531">
        <f>SUMIFS(Пр11!G$10:G$687,Пр11!$E$10:$E$687,C105)</f>
        <v>40000000</v>
      </c>
      <c r="E105" s="528">
        <f>SUMIFS(Пр11!H$10:H$687,Пр11!$E$10:$E$687,C105)</f>
        <v>0</v>
      </c>
      <c r="F105" s="171">
        <f>SUMIFS(Пр11!I$10:I$687,Пр11!$E$10:$E$687,C105)</f>
        <v>0</v>
      </c>
    </row>
    <row r="106" spans="1:6" ht="47.25" hidden="1" x14ac:dyDescent="0.25">
      <c r="A106" s="229">
        <v>49</v>
      </c>
      <c r="B106" s="47" t="str">
        <f>IF(C106&gt;0,VLOOKUP(C106,Направление!A$1:B$4610,2))</f>
        <v>Межбюджетные трансферты  на реализацию мероприятий инициативного бюджетирования на территории Ярославской области</v>
      </c>
      <c r="C106" s="261" t="s">
        <v>554</v>
      </c>
      <c r="D106" s="531">
        <f>SUMIFS(Пр11!G$10:G$687,Пр11!$E$10:$E$687,C106)</f>
        <v>7990021</v>
      </c>
      <c r="E106" s="171">
        <f>SUMIFS(Пр11!H$10:H$687,Пр11!$E$10:$E$687,C106)</f>
        <v>0</v>
      </c>
      <c r="F106" s="171" t="e">
        <f>SUMIFS(Пр11!I$10:I$687,Пр11!$E$10:$E$687,C106)</f>
        <v>#DIV/0!</v>
      </c>
    </row>
    <row r="107" spans="1:6" ht="31.5" hidden="1" x14ac:dyDescent="0.25">
      <c r="A107" s="229">
        <v>50</v>
      </c>
      <c r="B107" s="47" t="str">
        <f>IF(C107&gt;0,VLOOKUP(C107,Направление!A$1:B$4610,2))</f>
        <v>Межбюджетные трансферты на реализацию мероприятий   по  формированию современной городской среды</v>
      </c>
      <c r="C107" s="261" t="s">
        <v>555</v>
      </c>
      <c r="D107" s="531">
        <f>SUMIFS(Пр11!G$10:G$687,Пр11!$E$10:$E$687,C107)</f>
        <v>0</v>
      </c>
      <c r="E107" s="171">
        <f>SUMIFS(Пр11!H$10:H$687,Пр11!$E$10:$E$687,C107)</f>
        <v>0</v>
      </c>
      <c r="F107" s="171">
        <f>SUMIFS(Пр11!I$10:I$687,Пр11!$E$10:$E$687,C107)</f>
        <v>0</v>
      </c>
    </row>
    <row r="108" spans="1:6" ht="47.25" hidden="1" x14ac:dyDescent="0.25">
      <c r="A108" s="229">
        <v>51</v>
      </c>
      <c r="B108" s="47" t="str">
        <f>IF(C108&gt;0,VLOOKUP(C108,Направление!A$1:B$4610,2))</f>
        <v>Межбюджетные трансферты на обеспечение мероприятий по капитальному ремонту и ремонту дорожных объектов муниципальной собственности</v>
      </c>
      <c r="C108" s="261" t="s">
        <v>556</v>
      </c>
      <c r="D108" s="531">
        <f>SUMIFS(Пр11!G$10:G$687,Пр11!$E$10:$E$687,C108)</f>
        <v>0</v>
      </c>
      <c r="E108" s="171">
        <f>SUMIFS(Пр11!H$10:H$687,Пр11!$E$10:$E$687,C108)</f>
        <v>0</v>
      </c>
      <c r="F108" s="171">
        <f>SUMIFS(Пр11!I$10:I$687,Пр11!$E$10:$E$687,C108)</f>
        <v>0</v>
      </c>
    </row>
    <row r="109" spans="1:6" ht="63" hidden="1" x14ac:dyDescent="0.25">
      <c r="A109" s="229">
        <v>52</v>
      </c>
      <c r="B109" s="47" t="str">
        <f>IF(C109&gt;0,VLOOKUP(C109,Направление!A$1:B$4610,2))</f>
        <v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C109" s="260" t="s">
        <v>550</v>
      </c>
      <c r="D109" s="531">
        <f>SUMIFS(Пр11!G$10:G$687,Пр11!$E$10:$E$687,C109)</f>
        <v>0</v>
      </c>
      <c r="E109" s="171">
        <f>SUMIFS(Пр11!H$10:H$687,Пр11!$E$10:$E$687,C109)</f>
        <v>0</v>
      </c>
      <c r="F109" s="171">
        <f>SUMIFS(Пр11!I$10:I$687,Пр11!$E$10:$E$687,C109)</f>
        <v>0</v>
      </c>
    </row>
    <row r="110" spans="1:6" ht="78.75" hidden="1" x14ac:dyDescent="0.25">
      <c r="A110" s="229"/>
      <c r="B110" s="47" t="str">
        <f>IF(C110&gt;0,VLOOKUP(C110,Направление!A$1:B$4610,2))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C110" s="260" t="s">
        <v>1000</v>
      </c>
      <c r="D110" s="531">
        <f>SUMIFS(Пр11!G$10:G$687,Пр11!$E$10:$E$687,C110)</f>
        <v>71558379</v>
      </c>
      <c r="E110" s="171">
        <f>SUMIFS(Пр11!H$10:H$687,Пр11!$E$10:$E$687,C110)</f>
        <v>0</v>
      </c>
      <c r="F110" s="171">
        <f>SUMIFS(Пр11!I$10:I$687,Пр11!$E$10:$E$687,C110)</f>
        <v>0</v>
      </c>
    </row>
    <row r="111" spans="1:6" ht="78.75" hidden="1" x14ac:dyDescent="0.25">
      <c r="A111" s="229">
        <v>53</v>
      </c>
      <c r="B111" s="47" t="str">
        <f>IF(C111&gt;0,VLOOKUP(C111,Направление!A$1:B$4610,2))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C111" s="260" t="s">
        <v>925</v>
      </c>
      <c r="D111" s="531">
        <f>SUMIFS(Пр11!G$10:G$687,Пр11!$E$10:$E$687,C111)</f>
        <v>3671878</v>
      </c>
      <c r="E111" s="528">
        <f>SUMIFS(Пр11!H$10:H$687,Пр11!$E$10:$E$687,C111)</f>
        <v>0</v>
      </c>
      <c r="F111" s="171" t="e">
        <f>SUMIFS(Пр11!I$10:I$687,Пр11!$E$10:$E$687,C111)</f>
        <v>#DIV/0!</v>
      </c>
    </row>
    <row r="112" spans="1:6" ht="32.25" hidden="1" thickBot="1" x14ac:dyDescent="0.3">
      <c r="A112" s="336"/>
      <c r="B112" s="47" t="s">
        <v>969</v>
      </c>
      <c r="C112" s="260" t="s">
        <v>972</v>
      </c>
      <c r="D112" s="531">
        <f>SUMIFS(Пр11!G$10:G$687,Пр11!$E$10:$E$687,C112)</f>
        <v>22000000</v>
      </c>
      <c r="E112" s="528">
        <f>SUMIFS(Пр11!H$10:H$687,Пр11!$E$10:$E$687,C112)</f>
        <v>0</v>
      </c>
      <c r="F112" s="171">
        <f>SUMIFS(Пр11!I$10:I$687,Пр11!$E$10:$E$687,C112)</f>
        <v>0</v>
      </c>
    </row>
    <row r="113" spans="1:6" ht="16.5" thickBot="1" x14ac:dyDescent="0.3">
      <c r="A113" s="194"/>
      <c r="B113" s="566" t="s">
        <v>234</v>
      </c>
      <c r="C113" s="567"/>
      <c r="D113" s="532">
        <f>SUM(D10:D111)</f>
        <v>379459614</v>
      </c>
      <c r="E113" s="529">
        <f>SUM(E10:E112)</f>
        <v>64043454.739999995</v>
      </c>
      <c r="F113" s="569" t="e">
        <f>SUM(F10:F112)</f>
        <v>#DIV/0!</v>
      </c>
    </row>
    <row r="115" spans="1:6" hidden="1" x14ac:dyDescent="0.25">
      <c r="F115" s="442" t="e">
        <f>SUM(F11:F111)</f>
        <v>#DIV/0!</v>
      </c>
    </row>
  </sheetData>
  <autoFilter ref="F1:F113" xr:uid="{00000000-0009-0000-0000-00000E000000}">
    <filterColumn colId="0">
      <filters blank="1">
        <filter val="1 188 584"/>
        <filter val="1 400 000"/>
        <filter val="1 500 000"/>
        <filter val="1 764 654"/>
        <filter val="1 941 618"/>
        <filter val="10 000"/>
        <filter val="11 696 970"/>
        <filter val="120 000"/>
        <filter val="13 808 816"/>
        <filter val="13 901 864"/>
        <filter val="14 251 107"/>
        <filter val="15 471 880"/>
        <filter val="150 000"/>
        <filter val="189 620"/>
        <filter val="191 710 771"/>
        <filter val="2 390 000"/>
        <filter val="2 710 000"/>
        <filter val="2020 год                                                                               Сумма, руб."/>
        <filter val="22 241 441"/>
        <filter val="25 407 978"/>
        <filter val="3 600 000"/>
        <filter val="300 000"/>
        <filter val="307 000"/>
        <filter val="33 687 374"/>
        <filter val="340 000"/>
        <filter val="350 000"/>
        <filter val="4 445 000"/>
        <filter val="5 390 841"/>
        <filter val="517 000"/>
        <filter val="53 095"/>
        <filter val="540 000"/>
        <filter val="60 000"/>
        <filter val="600 000"/>
        <filter val="628 060"/>
        <filter val="731 680"/>
        <filter val="761 000"/>
        <filter val="8 225 789"/>
        <filter val="931 400"/>
        <filter val="98 000"/>
      </filters>
    </filterColumn>
  </autoFilter>
  <mergeCells count="5">
    <mergeCell ref="B1:F1"/>
    <mergeCell ref="B2:F2"/>
    <mergeCell ref="B3:F3"/>
    <mergeCell ref="B4:F4"/>
    <mergeCell ref="B7:F7"/>
  </mergeCells>
  <printOptions gridLinesSet="0"/>
  <pageMargins left="0.70866141732283472" right="0.70866141732283472" top="0.74803149606299213" bottom="0.74803149606299213" header="0.51181102362204722" footer="0.51181102362204722"/>
  <pageSetup paperSize="9" scale="75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168"/>
  <sheetViews>
    <sheetView topLeftCell="A1153" workbookViewId="0">
      <selection activeCell="B1011" sqref="B1011"/>
    </sheetView>
  </sheetViews>
  <sheetFormatPr defaultRowHeight="12.75" x14ac:dyDescent="0.2"/>
  <cols>
    <col min="1" max="1" width="6.5703125" style="18" customWidth="1"/>
    <col min="2" max="2" width="85.7109375" style="17" customWidth="1"/>
  </cols>
  <sheetData>
    <row r="1" spans="1:2" hidden="1" x14ac:dyDescent="0.2">
      <c r="A1" s="18" t="s">
        <v>252</v>
      </c>
      <c r="B1" s="17" t="s">
        <v>253</v>
      </c>
    </row>
    <row r="2" spans="1:2" hidden="1" x14ac:dyDescent="0.2">
      <c r="A2" s="19" t="s">
        <v>254</v>
      </c>
      <c r="B2" s="20" t="s">
        <v>255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21">
        <v>0</v>
      </c>
      <c r="B1000" s="22" t="s">
        <v>256</v>
      </c>
    </row>
    <row r="1001" spans="1:2" x14ac:dyDescent="0.2">
      <c r="A1001" s="21">
        <v>4</v>
      </c>
      <c r="B1001" s="22" t="s">
        <v>257</v>
      </c>
    </row>
    <row r="1002" spans="1:2" x14ac:dyDescent="0.2">
      <c r="A1002" s="21">
        <v>20</v>
      </c>
      <c r="B1002" s="22" t="s">
        <v>258</v>
      </c>
    </row>
    <row r="1003" spans="1:2" x14ac:dyDescent="0.2">
      <c r="A1003" s="21">
        <v>22</v>
      </c>
      <c r="B1003" s="22" t="s">
        <v>259</v>
      </c>
    </row>
    <row r="1004" spans="1:2" x14ac:dyDescent="0.2">
      <c r="A1004" s="21">
        <v>29</v>
      </c>
      <c r="B1004" s="22" t="s">
        <v>260</v>
      </c>
    </row>
    <row r="1005" spans="1:2" x14ac:dyDescent="0.2">
      <c r="A1005" s="21">
        <v>48</v>
      </c>
      <c r="B1005" s="22" t="s">
        <v>261</v>
      </c>
    </row>
    <row r="1006" spans="1:2" x14ac:dyDescent="0.2">
      <c r="A1006" s="21">
        <v>50</v>
      </c>
      <c r="B1006" s="22" t="s">
        <v>262</v>
      </c>
    </row>
    <row r="1007" spans="1:2" x14ac:dyDescent="0.2">
      <c r="A1007" s="21">
        <v>53</v>
      </c>
      <c r="B1007" s="22" t="s">
        <v>263</v>
      </c>
    </row>
    <row r="1008" spans="1:2" x14ac:dyDescent="0.2">
      <c r="A1008" s="21">
        <v>54</v>
      </c>
      <c r="B1008" s="22" t="s">
        <v>264</v>
      </c>
    </row>
    <row r="1009" spans="1:2" x14ac:dyDescent="0.2">
      <c r="A1009" s="21">
        <v>56</v>
      </c>
      <c r="B1009" s="22" t="s">
        <v>265</v>
      </c>
    </row>
    <row r="1010" spans="1:2" x14ac:dyDescent="0.2">
      <c r="A1010" s="21">
        <v>58</v>
      </c>
      <c r="B1010" s="22" t="s">
        <v>266</v>
      </c>
    </row>
    <row r="1011" spans="1:2" x14ac:dyDescent="0.2">
      <c r="A1011" s="21">
        <v>70</v>
      </c>
      <c r="B1011" s="22" t="s">
        <v>267</v>
      </c>
    </row>
    <row r="1012" spans="1:2" x14ac:dyDescent="0.2">
      <c r="A1012" s="21">
        <v>71</v>
      </c>
      <c r="B1012" s="22" t="s">
        <v>268</v>
      </c>
    </row>
    <row r="1013" spans="1:2" x14ac:dyDescent="0.2">
      <c r="A1013" s="21">
        <v>72</v>
      </c>
      <c r="B1013" s="22" t="s">
        <v>269</v>
      </c>
    </row>
    <row r="1014" spans="1:2" x14ac:dyDescent="0.2">
      <c r="A1014" s="21">
        <v>75</v>
      </c>
      <c r="B1014" s="22" t="s">
        <v>270</v>
      </c>
    </row>
    <row r="1015" spans="1:2" x14ac:dyDescent="0.2">
      <c r="A1015" s="21">
        <v>76</v>
      </c>
      <c r="B1015" s="22" t="s">
        <v>271</v>
      </c>
    </row>
    <row r="1016" spans="1:2" x14ac:dyDescent="0.2">
      <c r="A1016" s="21">
        <v>78</v>
      </c>
      <c r="B1016" s="22" t="s">
        <v>272</v>
      </c>
    </row>
    <row r="1017" spans="1:2" x14ac:dyDescent="0.2">
      <c r="A1017" s="21">
        <v>81</v>
      </c>
      <c r="B1017" s="22" t="s">
        <v>273</v>
      </c>
    </row>
    <row r="1018" spans="1:2" x14ac:dyDescent="0.2">
      <c r="A1018" s="21">
        <v>82</v>
      </c>
      <c r="B1018" s="22" t="s">
        <v>274</v>
      </c>
    </row>
    <row r="1019" spans="1:2" x14ac:dyDescent="0.2">
      <c r="A1019" s="21">
        <v>83</v>
      </c>
      <c r="B1019" s="22" t="s">
        <v>275</v>
      </c>
    </row>
    <row r="1020" spans="1:2" x14ac:dyDescent="0.2">
      <c r="A1020" s="21">
        <v>85</v>
      </c>
      <c r="B1020" s="22" t="s">
        <v>276</v>
      </c>
    </row>
    <row r="1021" spans="1:2" x14ac:dyDescent="0.2">
      <c r="A1021" s="21">
        <v>89</v>
      </c>
      <c r="B1021" s="22" t="s">
        <v>277</v>
      </c>
    </row>
    <row r="1022" spans="1:2" x14ac:dyDescent="0.2">
      <c r="A1022" s="21">
        <v>92</v>
      </c>
      <c r="B1022" s="22" t="s">
        <v>278</v>
      </c>
    </row>
    <row r="1023" spans="1:2" x14ac:dyDescent="0.2">
      <c r="A1023" s="21">
        <v>99</v>
      </c>
      <c r="B1023" s="22" t="s">
        <v>279</v>
      </c>
    </row>
    <row r="1024" spans="1:2" x14ac:dyDescent="0.2">
      <c r="A1024" s="21">
        <v>104</v>
      </c>
      <c r="B1024" s="22" t="s">
        <v>280</v>
      </c>
    </row>
    <row r="1025" spans="1:2" x14ac:dyDescent="0.2">
      <c r="A1025" s="21">
        <v>125</v>
      </c>
      <c r="B1025" s="22" t="s">
        <v>281</v>
      </c>
    </row>
    <row r="1026" spans="1:2" x14ac:dyDescent="0.2">
      <c r="A1026" s="21">
        <v>126</v>
      </c>
      <c r="B1026" s="22" t="s">
        <v>282</v>
      </c>
    </row>
    <row r="1027" spans="1:2" x14ac:dyDescent="0.2">
      <c r="A1027" s="21">
        <v>128</v>
      </c>
      <c r="B1027" s="22" t="s">
        <v>283</v>
      </c>
    </row>
    <row r="1028" spans="1:2" x14ac:dyDescent="0.2">
      <c r="A1028" s="21">
        <v>129</v>
      </c>
      <c r="B1028" s="22" t="s">
        <v>284</v>
      </c>
    </row>
    <row r="1029" spans="1:2" ht="25.5" x14ac:dyDescent="0.2">
      <c r="A1029" s="21">
        <v>133</v>
      </c>
      <c r="B1029" s="22" t="s">
        <v>285</v>
      </c>
    </row>
    <row r="1030" spans="1:2" ht="25.5" x14ac:dyDescent="0.2">
      <c r="A1030" s="21">
        <v>134</v>
      </c>
      <c r="B1030" s="22" t="s">
        <v>286</v>
      </c>
    </row>
    <row r="1031" spans="1:2" x14ac:dyDescent="0.2">
      <c r="A1031" s="21">
        <v>136</v>
      </c>
      <c r="B1031" s="22" t="s">
        <v>287</v>
      </c>
    </row>
    <row r="1032" spans="1:2" x14ac:dyDescent="0.2">
      <c r="A1032" s="21">
        <v>139</v>
      </c>
      <c r="B1032" s="22" t="s">
        <v>288</v>
      </c>
    </row>
    <row r="1033" spans="1:2" x14ac:dyDescent="0.2">
      <c r="A1033" s="21">
        <v>140</v>
      </c>
      <c r="B1033" s="22" t="s">
        <v>289</v>
      </c>
    </row>
    <row r="1034" spans="1:2" x14ac:dyDescent="0.2">
      <c r="A1034" s="21">
        <v>141</v>
      </c>
      <c r="B1034" s="22" t="s">
        <v>290</v>
      </c>
    </row>
    <row r="1035" spans="1:2" x14ac:dyDescent="0.2">
      <c r="A1035" s="21">
        <v>142</v>
      </c>
      <c r="B1035" s="22" t="s">
        <v>291</v>
      </c>
    </row>
    <row r="1036" spans="1:2" x14ac:dyDescent="0.2">
      <c r="A1036" s="21">
        <v>148</v>
      </c>
      <c r="B1036" s="22" t="s">
        <v>292</v>
      </c>
    </row>
    <row r="1037" spans="1:2" x14ac:dyDescent="0.2">
      <c r="A1037" s="21">
        <v>149</v>
      </c>
      <c r="B1037" s="22" t="s">
        <v>293</v>
      </c>
    </row>
    <row r="1038" spans="1:2" x14ac:dyDescent="0.2">
      <c r="A1038" s="21">
        <v>152</v>
      </c>
      <c r="B1038" s="22" t="s">
        <v>294</v>
      </c>
    </row>
    <row r="1039" spans="1:2" x14ac:dyDescent="0.2">
      <c r="A1039" s="21">
        <v>153</v>
      </c>
      <c r="B1039" s="22" t="s">
        <v>295</v>
      </c>
    </row>
    <row r="1040" spans="1:2" x14ac:dyDescent="0.2">
      <c r="A1040" s="21">
        <v>154</v>
      </c>
      <c r="B1040" s="22" t="s">
        <v>296</v>
      </c>
    </row>
    <row r="1041" spans="1:2" x14ac:dyDescent="0.2">
      <c r="A1041" s="21">
        <v>156</v>
      </c>
      <c r="B1041" s="22" t="s">
        <v>297</v>
      </c>
    </row>
    <row r="1042" spans="1:2" x14ac:dyDescent="0.2">
      <c r="A1042" s="21">
        <v>157</v>
      </c>
      <c r="B1042" s="22" t="s">
        <v>298</v>
      </c>
    </row>
    <row r="1043" spans="1:2" x14ac:dyDescent="0.2">
      <c r="A1043" s="21">
        <v>158</v>
      </c>
      <c r="B1043" s="22" t="s">
        <v>299</v>
      </c>
    </row>
    <row r="1044" spans="1:2" x14ac:dyDescent="0.2">
      <c r="A1044" s="21">
        <v>159</v>
      </c>
      <c r="B1044" s="22" t="s">
        <v>300</v>
      </c>
    </row>
    <row r="1045" spans="1:2" x14ac:dyDescent="0.2">
      <c r="A1045" s="21">
        <v>160</v>
      </c>
      <c r="B1045" s="22" t="s">
        <v>301</v>
      </c>
    </row>
    <row r="1046" spans="1:2" x14ac:dyDescent="0.2">
      <c r="A1046" s="21">
        <v>162</v>
      </c>
      <c r="B1046" s="22" t="s">
        <v>302</v>
      </c>
    </row>
    <row r="1047" spans="1:2" x14ac:dyDescent="0.2">
      <c r="A1047" s="21">
        <v>163</v>
      </c>
      <c r="B1047" s="22" t="s">
        <v>303</v>
      </c>
    </row>
    <row r="1048" spans="1:2" x14ac:dyDescent="0.2">
      <c r="A1048" s="21">
        <v>164</v>
      </c>
      <c r="B1048" s="22" t="s">
        <v>304</v>
      </c>
    </row>
    <row r="1049" spans="1:2" x14ac:dyDescent="0.2">
      <c r="A1049" s="21">
        <v>165</v>
      </c>
      <c r="B1049" s="22" t="s">
        <v>305</v>
      </c>
    </row>
    <row r="1050" spans="1:2" ht="25.5" x14ac:dyDescent="0.2">
      <c r="A1050" s="21">
        <v>166</v>
      </c>
      <c r="B1050" s="22" t="s">
        <v>306</v>
      </c>
    </row>
    <row r="1051" spans="1:2" ht="25.5" x14ac:dyDescent="0.2">
      <c r="A1051" s="21">
        <v>177</v>
      </c>
      <c r="B1051" s="22" t="s">
        <v>307</v>
      </c>
    </row>
    <row r="1052" spans="1:2" x14ac:dyDescent="0.2">
      <c r="A1052" s="21">
        <v>181</v>
      </c>
      <c r="B1052" s="22" t="s">
        <v>308</v>
      </c>
    </row>
    <row r="1053" spans="1:2" x14ac:dyDescent="0.2">
      <c r="A1053" s="21">
        <v>182</v>
      </c>
      <c r="B1053" s="22" t="s">
        <v>309</v>
      </c>
    </row>
    <row r="1054" spans="1:2" x14ac:dyDescent="0.2">
      <c r="A1054" s="21">
        <v>184</v>
      </c>
      <c r="B1054" s="22" t="s">
        <v>310</v>
      </c>
    </row>
    <row r="1055" spans="1:2" x14ac:dyDescent="0.2">
      <c r="A1055" s="21">
        <v>186</v>
      </c>
      <c r="B1055" s="22" t="s">
        <v>311</v>
      </c>
    </row>
    <row r="1056" spans="1:2" x14ac:dyDescent="0.2">
      <c r="A1056" s="21">
        <v>187</v>
      </c>
      <c r="B1056" s="22" t="s">
        <v>312</v>
      </c>
    </row>
    <row r="1057" spans="1:2" x14ac:dyDescent="0.2">
      <c r="A1057" s="21">
        <v>188</v>
      </c>
      <c r="B1057" s="22" t="s">
        <v>313</v>
      </c>
    </row>
    <row r="1058" spans="1:2" x14ac:dyDescent="0.2">
      <c r="A1058" s="21">
        <v>189</v>
      </c>
      <c r="B1058" s="22" t="s">
        <v>314</v>
      </c>
    </row>
    <row r="1059" spans="1:2" x14ac:dyDescent="0.2">
      <c r="A1059" s="21">
        <v>190</v>
      </c>
      <c r="B1059" s="22" t="s">
        <v>315</v>
      </c>
    </row>
    <row r="1060" spans="1:2" x14ac:dyDescent="0.2">
      <c r="A1060" s="21">
        <v>192</v>
      </c>
      <c r="B1060" s="22" t="s">
        <v>316</v>
      </c>
    </row>
    <row r="1061" spans="1:2" x14ac:dyDescent="0.2">
      <c r="A1061" s="21">
        <v>197</v>
      </c>
      <c r="B1061" s="22" t="s">
        <v>317</v>
      </c>
    </row>
    <row r="1062" spans="1:2" x14ac:dyDescent="0.2">
      <c r="A1062" s="21">
        <v>202</v>
      </c>
      <c r="B1062" s="22" t="s">
        <v>318</v>
      </c>
    </row>
    <row r="1063" spans="1:2" ht="25.5" x14ac:dyDescent="0.2">
      <c r="A1063" s="21">
        <v>206</v>
      </c>
      <c r="B1063" s="22" t="s">
        <v>319</v>
      </c>
    </row>
    <row r="1064" spans="1:2" x14ac:dyDescent="0.2">
      <c r="A1064" s="21">
        <v>207</v>
      </c>
      <c r="B1064" s="22" t="s">
        <v>320</v>
      </c>
    </row>
    <row r="1065" spans="1:2" x14ac:dyDescent="0.2">
      <c r="A1065" s="21">
        <v>226</v>
      </c>
      <c r="B1065" s="22" t="s">
        <v>321</v>
      </c>
    </row>
    <row r="1066" spans="1:2" x14ac:dyDescent="0.2">
      <c r="A1066" s="21">
        <v>258</v>
      </c>
      <c r="B1066" s="22" t="s">
        <v>322</v>
      </c>
    </row>
    <row r="1067" spans="1:2" x14ac:dyDescent="0.2">
      <c r="A1067" s="21">
        <v>262</v>
      </c>
      <c r="B1067" s="22" t="s">
        <v>323</v>
      </c>
    </row>
    <row r="1068" spans="1:2" x14ac:dyDescent="0.2">
      <c r="A1068" s="21">
        <v>263</v>
      </c>
      <c r="B1068" s="22" t="s">
        <v>324</v>
      </c>
    </row>
    <row r="1069" spans="1:2" x14ac:dyDescent="0.2">
      <c r="A1069" s="21">
        <v>279</v>
      </c>
      <c r="B1069" s="22" t="s">
        <v>325</v>
      </c>
    </row>
    <row r="1070" spans="1:2" x14ac:dyDescent="0.2">
      <c r="A1070" s="21">
        <v>302</v>
      </c>
      <c r="B1070" s="22" t="s">
        <v>326</v>
      </c>
    </row>
    <row r="1071" spans="1:2" x14ac:dyDescent="0.2">
      <c r="A1071" s="21">
        <v>303</v>
      </c>
      <c r="B1071" s="22" t="s">
        <v>327</v>
      </c>
    </row>
    <row r="1072" spans="1:2" x14ac:dyDescent="0.2">
      <c r="A1072" s="21">
        <v>304</v>
      </c>
      <c r="B1072" s="22" t="s">
        <v>328</v>
      </c>
    </row>
    <row r="1073" spans="1:2" x14ac:dyDescent="0.2">
      <c r="A1073" s="21">
        <v>305</v>
      </c>
      <c r="B1073" s="22" t="s">
        <v>329</v>
      </c>
    </row>
    <row r="1074" spans="1:2" x14ac:dyDescent="0.2">
      <c r="A1074" s="21">
        <v>306</v>
      </c>
      <c r="B1074" s="22" t="s">
        <v>330</v>
      </c>
    </row>
    <row r="1075" spans="1:2" x14ac:dyDescent="0.2">
      <c r="A1075" s="21">
        <v>308</v>
      </c>
      <c r="B1075" s="22" t="s">
        <v>331</v>
      </c>
    </row>
    <row r="1076" spans="1:2" x14ac:dyDescent="0.2">
      <c r="A1076" s="21">
        <v>310</v>
      </c>
      <c r="B1076" s="22" t="s">
        <v>332</v>
      </c>
    </row>
    <row r="1077" spans="1:2" x14ac:dyDescent="0.2">
      <c r="A1077" s="21">
        <v>316</v>
      </c>
      <c r="B1077" s="22" t="s">
        <v>333</v>
      </c>
    </row>
    <row r="1078" spans="1:2" x14ac:dyDescent="0.2">
      <c r="A1078" s="21">
        <v>318</v>
      </c>
      <c r="B1078" s="22" t="s">
        <v>334</v>
      </c>
    </row>
    <row r="1079" spans="1:2" x14ac:dyDescent="0.2">
      <c r="A1079" s="21">
        <v>319</v>
      </c>
      <c r="B1079" s="22" t="s">
        <v>335</v>
      </c>
    </row>
    <row r="1080" spans="1:2" x14ac:dyDescent="0.2">
      <c r="A1080" s="21">
        <v>320</v>
      </c>
      <c r="B1080" s="22" t="s">
        <v>336</v>
      </c>
    </row>
    <row r="1081" spans="1:2" x14ac:dyDescent="0.2">
      <c r="A1081" s="21">
        <v>321</v>
      </c>
      <c r="B1081" s="22" t="s">
        <v>337</v>
      </c>
    </row>
    <row r="1082" spans="1:2" x14ac:dyDescent="0.2">
      <c r="A1082" s="21">
        <v>322</v>
      </c>
      <c r="B1082" s="22" t="s">
        <v>338</v>
      </c>
    </row>
    <row r="1083" spans="1:2" x14ac:dyDescent="0.2">
      <c r="A1083" s="21">
        <v>330</v>
      </c>
      <c r="B1083" s="22" t="s">
        <v>339</v>
      </c>
    </row>
    <row r="1084" spans="1:2" x14ac:dyDescent="0.2">
      <c r="A1084" s="21">
        <v>333</v>
      </c>
      <c r="B1084" s="22" t="s">
        <v>340</v>
      </c>
    </row>
    <row r="1085" spans="1:2" x14ac:dyDescent="0.2">
      <c r="A1085" s="21">
        <v>352</v>
      </c>
      <c r="B1085" s="22" t="s">
        <v>341</v>
      </c>
    </row>
    <row r="1086" spans="1:2" x14ac:dyDescent="0.2">
      <c r="A1086" s="21">
        <v>386</v>
      </c>
      <c r="B1086" s="22" t="s">
        <v>342</v>
      </c>
    </row>
    <row r="1087" spans="1:2" ht="25.5" x14ac:dyDescent="0.2">
      <c r="A1087" s="21">
        <v>387</v>
      </c>
      <c r="B1087" s="22" t="s">
        <v>343</v>
      </c>
    </row>
    <row r="1088" spans="1:2" x14ac:dyDescent="0.2">
      <c r="A1088" s="21">
        <v>392</v>
      </c>
      <c r="B1088" s="22" t="s">
        <v>344</v>
      </c>
    </row>
    <row r="1089" spans="1:2" x14ac:dyDescent="0.2">
      <c r="A1089" s="21">
        <v>393</v>
      </c>
      <c r="B1089" s="22" t="s">
        <v>345</v>
      </c>
    </row>
    <row r="1090" spans="1:2" x14ac:dyDescent="0.2">
      <c r="A1090" s="21">
        <v>397</v>
      </c>
      <c r="B1090" s="22" t="s">
        <v>346</v>
      </c>
    </row>
    <row r="1091" spans="1:2" x14ac:dyDescent="0.2">
      <c r="A1091" s="21">
        <v>401</v>
      </c>
      <c r="B1091" s="22" t="s">
        <v>347</v>
      </c>
    </row>
    <row r="1092" spans="1:2" x14ac:dyDescent="0.2">
      <c r="A1092" s="21">
        <v>409</v>
      </c>
      <c r="B1092" s="22" t="s">
        <v>348</v>
      </c>
    </row>
    <row r="1093" spans="1:2" x14ac:dyDescent="0.2">
      <c r="A1093" s="21">
        <v>415</v>
      </c>
      <c r="B1093" s="22" t="s">
        <v>349</v>
      </c>
    </row>
    <row r="1094" spans="1:2" x14ac:dyDescent="0.2">
      <c r="A1094" s="21">
        <v>423</v>
      </c>
      <c r="B1094" s="22" t="s">
        <v>350</v>
      </c>
    </row>
    <row r="1095" spans="1:2" x14ac:dyDescent="0.2">
      <c r="A1095" s="21">
        <v>424</v>
      </c>
      <c r="B1095" s="22" t="s">
        <v>351</v>
      </c>
    </row>
    <row r="1096" spans="1:2" x14ac:dyDescent="0.2">
      <c r="A1096" s="21">
        <v>425</v>
      </c>
      <c r="B1096" s="22" t="s">
        <v>352</v>
      </c>
    </row>
    <row r="1097" spans="1:2" x14ac:dyDescent="0.2">
      <c r="A1097" s="21">
        <v>434</v>
      </c>
      <c r="B1097" s="22" t="s">
        <v>353</v>
      </c>
    </row>
    <row r="1098" spans="1:2" x14ac:dyDescent="0.2">
      <c r="A1098" s="21">
        <v>436</v>
      </c>
      <c r="B1098" s="22" t="s">
        <v>354</v>
      </c>
    </row>
    <row r="1099" spans="1:2" x14ac:dyDescent="0.2">
      <c r="A1099" s="21">
        <v>437</v>
      </c>
      <c r="B1099" s="22" t="s">
        <v>355</v>
      </c>
    </row>
    <row r="1100" spans="1:2" x14ac:dyDescent="0.2">
      <c r="A1100" s="21">
        <v>438</v>
      </c>
      <c r="B1100" s="22" t="s">
        <v>356</v>
      </c>
    </row>
    <row r="1101" spans="1:2" x14ac:dyDescent="0.2">
      <c r="A1101" s="21">
        <v>464</v>
      </c>
      <c r="B1101" s="22" t="s">
        <v>357</v>
      </c>
    </row>
    <row r="1102" spans="1:2" x14ac:dyDescent="0.2">
      <c r="A1102" s="21">
        <v>486</v>
      </c>
      <c r="B1102" s="22" t="s">
        <v>358</v>
      </c>
    </row>
    <row r="1103" spans="1:2" x14ac:dyDescent="0.2">
      <c r="A1103" s="21">
        <v>494</v>
      </c>
      <c r="B1103" s="22" t="s">
        <v>359</v>
      </c>
    </row>
    <row r="1104" spans="1:2" x14ac:dyDescent="0.2">
      <c r="A1104" s="21">
        <v>497</v>
      </c>
      <c r="B1104" s="22" t="s">
        <v>360</v>
      </c>
    </row>
    <row r="1105" spans="1:2" x14ac:dyDescent="0.2">
      <c r="A1105" s="21">
        <v>498</v>
      </c>
      <c r="B1105" s="22" t="s">
        <v>361</v>
      </c>
    </row>
    <row r="1106" spans="1:2" x14ac:dyDescent="0.2">
      <c r="A1106" s="21">
        <v>520</v>
      </c>
      <c r="B1106" s="22" t="s">
        <v>362</v>
      </c>
    </row>
    <row r="1107" spans="1:2" x14ac:dyDescent="0.2">
      <c r="A1107" s="21">
        <v>573</v>
      </c>
      <c r="B1107" s="22" t="s">
        <v>363</v>
      </c>
    </row>
    <row r="1108" spans="1:2" x14ac:dyDescent="0.2">
      <c r="A1108" s="21">
        <v>588</v>
      </c>
      <c r="B1108" s="22" t="s">
        <v>364</v>
      </c>
    </row>
    <row r="1109" spans="1:2" x14ac:dyDescent="0.2">
      <c r="A1109" s="21">
        <v>589</v>
      </c>
      <c r="B1109" s="22" t="s">
        <v>365</v>
      </c>
    </row>
    <row r="1110" spans="1:2" x14ac:dyDescent="0.2">
      <c r="A1110" s="21">
        <v>591</v>
      </c>
      <c r="B1110" s="22" t="s">
        <v>366</v>
      </c>
    </row>
    <row r="1111" spans="1:2" x14ac:dyDescent="0.2">
      <c r="A1111" s="21">
        <v>597</v>
      </c>
      <c r="B1111" s="22" t="s">
        <v>367</v>
      </c>
    </row>
    <row r="1112" spans="1:2" x14ac:dyDescent="0.2">
      <c r="A1112" s="21">
        <v>653</v>
      </c>
      <c r="B1112" s="22" t="s">
        <v>368</v>
      </c>
    </row>
    <row r="1113" spans="1:2" x14ac:dyDescent="0.2">
      <c r="A1113" s="21">
        <v>665</v>
      </c>
      <c r="B1113" s="22" t="s">
        <v>369</v>
      </c>
    </row>
    <row r="1114" spans="1:2" x14ac:dyDescent="0.2">
      <c r="A1114" s="21">
        <v>677</v>
      </c>
      <c r="B1114" s="22" t="s">
        <v>370</v>
      </c>
    </row>
    <row r="1115" spans="1:2" x14ac:dyDescent="0.2">
      <c r="A1115" s="21">
        <v>693</v>
      </c>
      <c r="B1115" s="22" t="s">
        <v>371</v>
      </c>
    </row>
    <row r="1116" spans="1:2" x14ac:dyDescent="0.2">
      <c r="A1116" s="21">
        <v>720</v>
      </c>
      <c r="B1116" s="22" t="s">
        <v>372</v>
      </c>
    </row>
    <row r="1117" spans="1:2" x14ac:dyDescent="0.2">
      <c r="A1117" s="21">
        <v>721</v>
      </c>
      <c r="B1117" s="22" t="s">
        <v>373</v>
      </c>
    </row>
    <row r="1118" spans="1:2" ht="25.5" x14ac:dyDescent="0.2">
      <c r="A1118" s="21">
        <v>722</v>
      </c>
      <c r="B1118" s="22" t="s">
        <v>374</v>
      </c>
    </row>
    <row r="1119" spans="1:2" x14ac:dyDescent="0.2">
      <c r="A1119" s="21">
        <v>801</v>
      </c>
      <c r="B1119" s="22" t="s">
        <v>375</v>
      </c>
    </row>
    <row r="1120" spans="1:2" x14ac:dyDescent="0.2">
      <c r="A1120" s="21">
        <v>804</v>
      </c>
      <c r="B1120" s="22" t="s">
        <v>376</v>
      </c>
    </row>
    <row r="1121" spans="1:2" ht="25.5" x14ac:dyDescent="0.2">
      <c r="A1121" s="21">
        <v>807</v>
      </c>
      <c r="B1121" s="22" t="s">
        <v>377</v>
      </c>
    </row>
    <row r="1122" spans="1:2" x14ac:dyDescent="0.2">
      <c r="A1122" s="21">
        <v>812</v>
      </c>
      <c r="B1122" s="22" t="s">
        <v>378</v>
      </c>
    </row>
    <row r="1123" spans="1:2" x14ac:dyDescent="0.2">
      <c r="A1123" s="21">
        <v>905</v>
      </c>
      <c r="B1123" s="22" t="s">
        <v>379</v>
      </c>
    </row>
    <row r="1124" spans="1:2" x14ac:dyDescent="0.2">
      <c r="A1124" s="21">
        <v>906</v>
      </c>
      <c r="B1124" s="22" t="s">
        <v>380</v>
      </c>
    </row>
    <row r="1125" spans="1:2" x14ac:dyDescent="0.2">
      <c r="A1125" s="21">
        <v>914</v>
      </c>
      <c r="B1125" s="22" t="s">
        <v>381</v>
      </c>
    </row>
    <row r="1126" spans="1:2" x14ac:dyDescent="0.2">
      <c r="A1126" s="21">
        <v>932</v>
      </c>
      <c r="B1126" s="22" t="s">
        <v>382</v>
      </c>
    </row>
    <row r="1127" spans="1:2" x14ac:dyDescent="0.2">
      <c r="A1127" s="21">
        <v>950</v>
      </c>
      <c r="B1127" s="22" t="s">
        <v>210</v>
      </c>
    </row>
    <row r="1128" spans="1:2" x14ac:dyDescent="0.2">
      <c r="A1128" s="21">
        <v>951</v>
      </c>
      <c r="B1128" s="22" t="s">
        <v>383</v>
      </c>
    </row>
    <row r="1129" spans="1:2" x14ac:dyDescent="0.2">
      <c r="A1129" s="21">
        <v>952</v>
      </c>
      <c r="B1129" s="22" t="s">
        <v>214</v>
      </c>
    </row>
    <row r="1130" spans="1:2" x14ac:dyDescent="0.2">
      <c r="A1130" s="21">
        <v>953</v>
      </c>
      <c r="B1130" s="22" t="s">
        <v>215</v>
      </c>
    </row>
    <row r="1131" spans="1:2" x14ac:dyDescent="0.2">
      <c r="A1131" s="21">
        <v>954</v>
      </c>
      <c r="B1131" s="22" t="s">
        <v>221</v>
      </c>
    </row>
    <row r="1132" spans="1:2" x14ac:dyDescent="0.2">
      <c r="A1132" s="21">
        <v>955</v>
      </c>
      <c r="B1132" s="22" t="s">
        <v>222</v>
      </c>
    </row>
    <row r="1133" spans="1:2" x14ac:dyDescent="0.2">
      <c r="A1133" s="21">
        <v>956</v>
      </c>
      <c r="B1133" s="22" t="s">
        <v>225</v>
      </c>
    </row>
    <row r="1134" spans="1:2" x14ac:dyDescent="0.2">
      <c r="A1134" s="21">
        <v>957</v>
      </c>
      <c r="B1134" s="22" t="s">
        <v>384</v>
      </c>
    </row>
    <row r="1135" spans="1:2" x14ac:dyDescent="0.2">
      <c r="A1135" s="21">
        <v>958</v>
      </c>
      <c r="B1135" s="22" t="s">
        <v>228</v>
      </c>
    </row>
    <row r="1136" spans="1:2" x14ac:dyDescent="0.2">
      <c r="A1136" s="21">
        <v>959</v>
      </c>
      <c r="B1136" s="22" t="s">
        <v>385</v>
      </c>
    </row>
    <row r="1137" spans="1:2" x14ac:dyDescent="0.2">
      <c r="A1137" s="21">
        <v>960</v>
      </c>
      <c r="B1137" s="22" t="s">
        <v>386</v>
      </c>
    </row>
    <row r="1138" spans="1:2" x14ac:dyDescent="0.2">
      <c r="A1138" s="21">
        <v>961</v>
      </c>
      <c r="B1138" s="22" t="s">
        <v>387</v>
      </c>
    </row>
    <row r="1139" spans="1:2" x14ac:dyDescent="0.2">
      <c r="A1139" s="21">
        <v>962</v>
      </c>
      <c r="B1139" s="22" t="s">
        <v>388</v>
      </c>
    </row>
    <row r="1140" spans="1:2" x14ac:dyDescent="0.2">
      <c r="A1140" s="21">
        <v>963</v>
      </c>
      <c r="B1140" s="22" t="s">
        <v>389</v>
      </c>
    </row>
    <row r="1141" spans="1:2" x14ac:dyDescent="0.2">
      <c r="A1141" s="21">
        <v>964</v>
      </c>
      <c r="B1141" s="22" t="s">
        <v>390</v>
      </c>
    </row>
    <row r="1142" spans="1:2" x14ac:dyDescent="0.2">
      <c r="A1142" s="21">
        <v>965</v>
      </c>
      <c r="B1142" s="22" t="s">
        <v>391</v>
      </c>
    </row>
    <row r="1143" spans="1:2" x14ac:dyDescent="0.2">
      <c r="A1143" s="21">
        <v>966</v>
      </c>
      <c r="B1143" s="22" t="s">
        <v>392</v>
      </c>
    </row>
    <row r="1144" spans="1:2" x14ac:dyDescent="0.2">
      <c r="A1144" s="21">
        <v>967</v>
      </c>
      <c r="B1144" s="22" t="s">
        <v>393</v>
      </c>
    </row>
    <row r="1145" spans="1:2" x14ac:dyDescent="0.2">
      <c r="A1145" s="21">
        <v>968</v>
      </c>
      <c r="B1145" s="22" t="s">
        <v>394</v>
      </c>
    </row>
    <row r="1146" spans="1:2" x14ac:dyDescent="0.2">
      <c r="A1146" s="21">
        <v>969</v>
      </c>
      <c r="B1146" s="22" t="s">
        <v>395</v>
      </c>
    </row>
    <row r="1147" spans="1:2" x14ac:dyDescent="0.2">
      <c r="A1147" s="21">
        <v>970</v>
      </c>
      <c r="B1147" s="22" t="s">
        <v>396</v>
      </c>
    </row>
    <row r="1148" spans="1:2" x14ac:dyDescent="0.2">
      <c r="A1148" s="21">
        <v>971</v>
      </c>
      <c r="B1148" s="22" t="s">
        <v>397</v>
      </c>
    </row>
    <row r="1149" spans="1:2" x14ac:dyDescent="0.2">
      <c r="A1149" s="21">
        <v>972</v>
      </c>
      <c r="B1149" s="22" t="s">
        <v>398</v>
      </c>
    </row>
    <row r="1150" spans="1:2" x14ac:dyDescent="0.2">
      <c r="A1150" s="21">
        <v>973</v>
      </c>
      <c r="B1150" s="22" t="s">
        <v>399</v>
      </c>
    </row>
    <row r="1151" spans="1:2" x14ac:dyDescent="0.2">
      <c r="A1151" s="21">
        <v>974</v>
      </c>
      <c r="B1151" s="22" t="s">
        <v>400</v>
      </c>
    </row>
    <row r="1152" spans="1:2" x14ac:dyDescent="0.2">
      <c r="A1152" s="21">
        <v>975</v>
      </c>
      <c r="B1152" s="22" t="s">
        <v>401</v>
      </c>
    </row>
    <row r="1153" spans="1:2" x14ac:dyDescent="0.2">
      <c r="A1153" s="21">
        <v>976</v>
      </c>
      <c r="B1153" s="22" t="s">
        <v>402</v>
      </c>
    </row>
    <row r="1154" spans="1:2" x14ac:dyDescent="0.2">
      <c r="A1154" s="21">
        <v>977</v>
      </c>
      <c r="B1154" s="22" t="s">
        <v>403</v>
      </c>
    </row>
    <row r="1155" spans="1:2" x14ac:dyDescent="0.2">
      <c r="A1155" s="21">
        <v>978</v>
      </c>
      <c r="B1155" s="22" t="s">
        <v>404</v>
      </c>
    </row>
    <row r="1156" spans="1:2" x14ac:dyDescent="0.2">
      <c r="A1156" s="21">
        <v>979</v>
      </c>
      <c r="B1156" s="22" t="s">
        <v>405</v>
      </c>
    </row>
    <row r="1157" spans="1:2" x14ac:dyDescent="0.2">
      <c r="A1157" s="21">
        <v>980</v>
      </c>
      <c r="B1157" s="22" t="s">
        <v>406</v>
      </c>
    </row>
    <row r="1158" spans="1:2" x14ac:dyDescent="0.2">
      <c r="A1158" s="21">
        <v>981</v>
      </c>
      <c r="B1158" s="22" t="s">
        <v>407</v>
      </c>
    </row>
    <row r="1159" spans="1:2" x14ac:dyDescent="0.2">
      <c r="A1159" s="21">
        <v>982</v>
      </c>
      <c r="B1159" s="22" t="s">
        <v>233</v>
      </c>
    </row>
    <row r="1160" spans="1:2" x14ac:dyDescent="0.2">
      <c r="A1160" s="21">
        <v>983</v>
      </c>
      <c r="B1160" s="22" t="s">
        <v>408</v>
      </c>
    </row>
    <row r="1161" spans="1:2" x14ac:dyDescent="0.2">
      <c r="A1161" s="21">
        <v>984</v>
      </c>
      <c r="B1161" s="22" t="s">
        <v>409</v>
      </c>
    </row>
    <row r="1162" spans="1:2" x14ac:dyDescent="0.2">
      <c r="A1162" s="21">
        <v>985</v>
      </c>
      <c r="B1162" s="22" t="s">
        <v>410</v>
      </c>
    </row>
    <row r="1163" spans="1:2" x14ac:dyDescent="0.2">
      <c r="A1163" s="21">
        <v>986</v>
      </c>
      <c r="B1163" s="22" t="s">
        <v>411</v>
      </c>
    </row>
    <row r="1164" spans="1:2" x14ac:dyDescent="0.2">
      <c r="A1164" s="21">
        <v>987</v>
      </c>
      <c r="B1164" s="22" t="s">
        <v>412</v>
      </c>
    </row>
    <row r="1165" spans="1:2" x14ac:dyDescent="0.2">
      <c r="A1165" s="21">
        <v>988</v>
      </c>
      <c r="B1165" s="22" t="s">
        <v>413</v>
      </c>
    </row>
    <row r="1166" spans="1:2" x14ac:dyDescent="0.2">
      <c r="A1166" s="21">
        <v>989</v>
      </c>
      <c r="B1166" s="22" t="s">
        <v>414</v>
      </c>
    </row>
    <row r="1167" spans="1:2" x14ac:dyDescent="0.2">
      <c r="A1167" s="18">
        <v>995</v>
      </c>
      <c r="B1167" s="17" t="s">
        <v>411</v>
      </c>
    </row>
    <row r="1168" spans="1:2" x14ac:dyDescent="0.2">
      <c r="A1168" s="18">
        <v>993</v>
      </c>
      <c r="B1168" s="17" t="s">
        <v>633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513"/>
  <sheetViews>
    <sheetView showGridLines="0" topLeftCell="A1481" workbookViewId="0">
      <selection activeCell="B1508" sqref="B1508"/>
    </sheetView>
  </sheetViews>
  <sheetFormatPr defaultColWidth="31.85546875" defaultRowHeight="12.75" x14ac:dyDescent="0.2"/>
  <cols>
    <col min="1" max="1" width="7" style="30" bestFit="1" customWidth="1"/>
    <col min="2" max="2" width="106.140625" style="31" customWidth="1"/>
    <col min="3" max="16384" width="31.85546875" style="23"/>
  </cols>
  <sheetData>
    <row r="1" spans="1:2" s="32" customFormat="1" hidden="1" x14ac:dyDescent="0.2">
      <c r="A1" s="30"/>
      <c r="B1" s="33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23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34">
        <v>100</v>
      </c>
      <c r="B1400" s="35" t="s">
        <v>71</v>
      </c>
      <c r="C1400" s="31"/>
    </row>
    <row r="1401" spans="1:3" x14ac:dyDescent="0.2">
      <c r="A1401" s="36">
        <v>101</v>
      </c>
      <c r="B1401" s="37" t="s">
        <v>72</v>
      </c>
      <c r="C1401" s="31"/>
    </row>
    <row r="1402" spans="1:3" x14ac:dyDescent="0.2">
      <c r="A1402" s="36">
        <v>102</v>
      </c>
      <c r="B1402" s="38" t="s">
        <v>73</v>
      </c>
      <c r="C1402" s="31"/>
    </row>
    <row r="1403" spans="1:3" ht="25.5" x14ac:dyDescent="0.2">
      <c r="A1403" s="36">
        <v>103</v>
      </c>
      <c r="B1403" s="38" t="s">
        <v>74</v>
      </c>
      <c r="C1403" s="31"/>
    </row>
    <row r="1404" spans="1:3" ht="25.5" x14ac:dyDescent="0.2">
      <c r="A1404" s="36">
        <v>104</v>
      </c>
      <c r="B1404" s="38" t="s">
        <v>75</v>
      </c>
      <c r="C1404" s="31"/>
    </row>
    <row r="1405" spans="1:3" x14ac:dyDescent="0.2">
      <c r="A1405" s="36">
        <v>105</v>
      </c>
      <c r="B1405" s="38" t="s">
        <v>76</v>
      </c>
      <c r="C1405" s="31"/>
    </row>
    <row r="1406" spans="1:3" ht="25.5" x14ac:dyDescent="0.2">
      <c r="A1406" s="36">
        <v>106</v>
      </c>
      <c r="B1406" s="38" t="s">
        <v>77</v>
      </c>
      <c r="C1406" s="31"/>
    </row>
    <row r="1407" spans="1:3" x14ac:dyDescent="0.2">
      <c r="A1407" s="36">
        <v>107</v>
      </c>
      <c r="B1407" s="38" t="s">
        <v>78</v>
      </c>
      <c r="C1407" s="31"/>
    </row>
    <row r="1408" spans="1:3" x14ac:dyDescent="0.2">
      <c r="A1408" s="36">
        <v>108</v>
      </c>
      <c r="B1408" s="38" t="s">
        <v>79</v>
      </c>
      <c r="C1408" s="31"/>
    </row>
    <row r="1409" spans="1:3" x14ac:dyDescent="0.2">
      <c r="A1409" s="36">
        <v>109</v>
      </c>
      <c r="B1409" s="38" t="s">
        <v>80</v>
      </c>
      <c r="C1409" s="31"/>
    </row>
    <row r="1410" spans="1:3" x14ac:dyDescent="0.2">
      <c r="A1410" s="36">
        <v>110</v>
      </c>
      <c r="B1410" s="38" t="s">
        <v>81</v>
      </c>
      <c r="C1410" s="31"/>
    </row>
    <row r="1411" spans="1:3" x14ac:dyDescent="0.2">
      <c r="A1411" s="36">
        <v>111</v>
      </c>
      <c r="B1411" s="38" t="s">
        <v>82</v>
      </c>
      <c r="C1411" s="31"/>
    </row>
    <row r="1412" spans="1:3" x14ac:dyDescent="0.2">
      <c r="A1412" s="36">
        <v>112</v>
      </c>
      <c r="B1412" s="38" t="s">
        <v>83</v>
      </c>
      <c r="C1412" s="31"/>
    </row>
    <row r="1413" spans="1:3" x14ac:dyDescent="0.2">
      <c r="A1413" s="36">
        <v>113</v>
      </c>
      <c r="B1413" s="38" t="s">
        <v>84</v>
      </c>
      <c r="C1413" s="31"/>
    </row>
    <row r="1414" spans="1:3" x14ac:dyDescent="0.2">
      <c r="A1414" s="34">
        <v>200</v>
      </c>
      <c r="B1414" s="39" t="s">
        <v>85</v>
      </c>
      <c r="C1414" s="31"/>
    </row>
    <row r="1415" spans="1:3" x14ac:dyDescent="0.2">
      <c r="A1415" s="36">
        <v>201</v>
      </c>
      <c r="B1415" s="38" t="s">
        <v>86</v>
      </c>
      <c r="C1415" s="31"/>
    </row>
    <row r="1416" spans="1:3" x14ac:dyDescent="0.2">
      <c r="A1416" s="36">
        <v>202</v>
      </c>
      <c r="B1416" s="38" t="s">
        <v>87</v>
      </c>
      <c r="C1416" s="31"/>
    </row>
    <row r="1417" spans="1:3" x14ac:dyDescent="0.2">
      <c r="A1417" s="36">
        <v>203</v>
      </c>
      <c r="B1417" s="38" t="s">
        <v>88</v>
      </c>
      <c r="C1417" s="31"/>
    </row>
    <row r="1418" spans="1:3" x14ac:dyDescent="0.2">
      <c r="A1418" s="36">
        <v>204</v>
      </c>
      <c r="B1418" s="38" t="s">
        <v>89</v>
      </c>
      <c r="C1418" s="31"/>
    </row>
    <row r="1419" spans="1:3" x14ac:dyDescent="0.2">
      <c r="A1419" s="36">
        <v>205</v>
      </c>
      <c r="B1419" s="38" t="s">
        <v>90</v>
      </c>
      <c r="C1419" s="31"/>
    </row>
    <row r="1420" spans="1:3" x14ac:dyDescent="0.2">
      <c r="A1420" s="36">
        <v>206</v>
      </c>
      <c r="B1420" s="38" t="s">
        <v>91</v>
      </c>
      <c r="C1420" s="31"/>
    </row>
    <row r="1421" spans="1:3" x14ac:dyDescent="0.2">
      <c r="A1421" s="36">
        <v>207</v>
      </c>
      <c r="B1421" s="38" t="s">
        <v>92</v>
      </c>
      <c r="C1421" s="31"/>
    </row>
    <row r="1422" spans="1:3" x14ac:dyDescent="0.2">
      <c r="A1422" s="36">
        <v>208</v>
      </c>
      <c r="B1422" s="38" t="s">
        <v>93</v>
      </c>
      <c r="C1422" s="31"/>
    </row>
    <row r="1423" spans="1:3" x14ac:dyDescent="0.2">
      <c r="A1423" s="36">
        <v>209</v>
      </c>
      <c r="B1423" s="38" t="s">
        <v>94</v>
      </c>
      <c r="C1423" s="31"/>
    </row>
    <row r="1424" spans="1:3" x14ac:dyDescent="0.2">
      <c r="A1424" s="34">
        <v>300</v>
      </c>
      <c r="B1424" s="39" t="s">
        <v>95</v>
      </c>
      <c r="C1424" s="31"/>
    </row>
    <row r="1425" spans="1:3" x14ac:dyDescent="0.2">
      <c r="A1425" s="36">
        <v>301</v>
      </c>
      <c r="B1425" s="37" t="s">
        <v>976</v>
      </c>
      <c r="C1425" s="31"/>
    </row>
    <row r="1426" spans="1:3" x14ac:dyDescent="0.2">
      <c r="A1426" s="36">
        <v>302</v>
      </c>
      <c r="B1426" s="37" t="s">
        <v>511</v>
      </c>
      <c r="C1426" s="31"/>
    </row>
    <row r="1427" spans="1:3" x14ac:dyDescent="0.2">
      <c r="A1427" s="36">
        <v>303</v>
      </c>
      <c r="B1427" s="37" t="s">
        <v>977</v>
      </c>
      <c r="C1427" s="31"/>
    </row>
    <row r="1428" spans="1:3" x14ac:dyDescent="0.2">
      <c r="A1428" s="36">
        <v>304</v>
      </c>
      <c r="B1428" s="37" t="s">
        <v>97</v>
      </c>
      <c r="C1428" s="31"/>
    </row>
    <row r="1429" spans="1:3" x14ac:dyDescent="0.2">
      <c r="A1429" s="36">
        <v>305</v>
      </c>
      <c r="B1429" s="37" t="s">
        <v>98</v>
      </c>
      <c r="C1429" s="31"/>
    </row>
    <row r="1430" spans="1:3" x14ac:dyDescent="0.2">
      <c r="A1430" s="36">
        <v>306</v>
      </c>
      <c r="B1430" s="37" t="s">
        <v>99</v>
      </c>
      <c r="C1430" s="31"/>
    </row>
    <row r="1431" spans="1:3" x14ac:dyDescent="0.2">
      <c r="A1431" s="36">
        <v>307</v>
      </c>
      <c r="B1431" s="37" t="s">
        <v>100</v>
      </c>
      <c r="C1431" s="31"/>
    </row>
    <row r="1432" spans="1:3" x14ac:dyDescent="0.2">
      <c r="A1432" s="36">
        <v>308</v>
      </c>
      <c r="B1432" s="38" t="s">
        <v>101</v>
      </c>
      <c r="C1432" s="31"/>
    </row>
    <row r="1433" spans="1:3" x14ac:dyDescent="0.2">
      <c r="A1433" s="36">
        <v>309</v>
      </c>
      <c r="B1433" s="37" t="s">
        <v>978</v>
      </c>
      <c r="C1433" s="31"/>
    </row>
    <row r="1434" spans="1:3" x14ac:dyDescent="0.2">
      <c r="A1434" s="36">
        <v>310</v>
      </c>
      <c r="B1434" s="37" t="s">
        <v>979</v>
      </c>
      <c r="C1434" s="31"/>
    </row>
    <row r="1435" spans="1:3" x14ac:dyDescent="0.2">
      <c r="A1435" s="36">
        <v>311</v>
      </c>
      <c r="B1435" s="37" t="s">
        <v>103</v>
      </c>
      <c r="C1435" s="31"/>
    </row>
    <row r="1436" spans="1:3" x14ac:dyDescent="0.2">
      <c r="A1436" s="36">
        <v>312</v>
      </c>
      <c r="B1436" s="37" t="s">
        <v>105</v>
      </c>
      <c r="C1436" s="31"/>
    </row>
    <row r="1437" spans="1:3" x14ac:dyDescent="0.2">
      <c r="A1437" s="36">
        <v>313</v>
      </c>
      <c r="B1437" s="37" t="s">
        <v>106</v>
      </c>
      <c r="C1437" s="31"/>
    </row>
    <row r="1438" spans="1:3" x14ac:dyDescent="0.2">
      <c r="A1438" s="36">
        <v>314</v>
      </c>
      <c r="B1438" s="38" t="s">
        <v>106</v>
      </c>
      <c r="C1438" s="31"/>
    </row>
    <row r="1439" spans="1:3" x14ac:dyDescent="0.2">
      <c r="A1439" s="34">
        <v>400</v>
      </c>
      <c r="B1439" s="39" t="s">
        <v>107</v>
      </c>
      <c r="C1439" s="31"/>
    </row>
    <row r="1440" spans="1:3" x14ac:dyDescent="0.2">
      <c r="A1440" s="36">
        <v>401</v>
      </c>
      <c r="B1440" s="40" t="s">
        <v>108</v>
      </c>
      <c r="C1440" s="31"/>
    </row>
    <row r="1441" spans="1:3" x14ac:dyDescent="0.2">
      <c r="A1441" s="36">
        <v>402</v>
      </c>
      <c r="B1441" s="37" t="s">
        <v>109</v>
      </c>
      <c r="C1441" s="31"/>
    </row>
    <row r="1442" spans="1:3" x14ac:dyDescent="0.2">
      <c r="A1442" s="36">
        <v>403</v>
      </c>
      <c r="B1442" s="38" t="s">
        <v>110</v>
      </c>
      <c r="C1442" s="31"/>
    </row>
    <row r="1443" spans="1:3" x14ac:dyDescent="0.2">
      <c r="A1443" s="36">
        <v>404</v>
      </c>
      <c r="B1443" s="38" t="s">
        <v>111</v>
      </c>
      <c r="C1443" s="31"/>
    </row>
    <row r="1444" spans="1:3" x14ac:dyDescent="0.2">
      <c r="A1444" s="36">
        <v>405</v>
      </c>
      <c r="B1444" s="38" t="s">
        <v>112</v>
      </c>
      <c r="C1444" s="31"/>
    </row>
    <row r="1445" spans="1:3" x14ac:dyDescent="0.2">
      <c r="A1445" s="36">
        <v>406</v>
      </c>
      <c r="B1445" s="38" t="s">
        <v>113</v>
      </c>
      <c r="C1445" s="31"/>
    </row>
    <row r="1446" spans="1:3" x14ac:dyDescent="0.2">
      <c r="A1446" s="36">
        <v>407</v>
      </c>
      <c r="B1446" s="38" t="s">
        <v>114</v>
      </c>
      <c r="C1446" s="31"/>
    </row>
    <row r="1447" spans="1:3" x14ac:dyDescent="0.2">
      <c r="A1447" s="36">
        <v>408</v>
      </c>
      <c r="B1447" s="38" t="s">
        <v>115</v>
      </c>
      <c r="C1447" s="31"/>
    </row>
    <row r="1448" spans="1:3" x14ac:dyDescent="0.2">
      <c r="A1448" s="36">
        <v>409</v>
      </c>
      <c r="B1448" s="38" t="s">
        <v>984</v>
      </c>
      <c r="C1448" s="31"/>
    </row>
    <row r="1449" spans="1:3" x14ac:dyDescent="0.2">
      <c r="A1449" s="36">
        <v>410</v>
      </c>
      <c r="B1449" s="38" t="s">
        <v>117</v>
      </c>
      <c r="C1449" s="31"/>
    </row>
    <row r="1450" spans="1:3" x14ac:dyDescent="0.2">
      <c r="A1450" s="36">
        <v>411</v>
      </c>
      <c r="B1450" s="38" t="s">
        <v>118</v>
      </c>
      <c r="C1450" s="31"/>
    </row>
    <row r="1451" spans="1:3" x14ac:dyDescent="0.2">
      <c r="A1451" s="36">
        <v>412</v>
      </c>
      <c r="B1451" s="38" t="s">
        <v>119</v>
      </c>
      <c r="C1451" s="31"/>
    </row>
    <row r="1452" spans="1:3" x14ac:dyDescent="0.2">
      <c r="A1452" s="34">
        <v>500</v>
      </c>
      <c r="B1452" s="39" t="s">
        <v>120</v>
      </c>
      <c r="C1452" s="31"/>
    </row>
    <row r="1453" spans="1:3" x14ac:dyDescent="0.2">
      <c r="A1453" s="36">
        <v>501</v>
      </c>
      <c r="B1453" s="38" t="s">
        <v>121</v>
      </c>
      <c r="C1453" s="31"/>
    </row>
    <row r="1454" spans="1:3" x14ac:dyDescent="0.2">
      <c r="A1454" s="36">
        <v>502</v>
      </c>
      <c r="B1454" s="38" t="s">
        <v>122</v>
      </c>
      <c r="C1454" s="31"/>
    </row>
    <row r="1455" spans="1:3" x14ac:dyDescent="0.2">
      <c r="A1455" s="36">
        <v>503</v>
      </c>
      <c r="B1455" s="37" t="s">
        <v>123</v>
      </c>
      <c r="C1455" s="31"/>
    </row>
    <row r="1456" spans="1:3" x14ac:dyDescent="0.2">
      <c r="A1456" s="36">
        <v>504</v>
      </c>
      <c r="B1456" s="38" t="s">
        <v>124</v>
      </c>
      <c r="C1456" s="31"/>
    </row>
    <row r="1457" spans="1:3" x14ac:dyDescent="0.2">
      <c r="A1457" s="36">
        <v>505</v>
      </c>
      <c r="B1457" s="38" t="s">
        <v>125</v>
      </c>
      <c r="C1457" s="31"/>
    </row>
    <row r="1458" spans="1:3" x14ac:dyDescent="0.2">
      <c r="A1458" s="34">
        <v>600</v>
      </c>
      <c r="B1458" s="41" t="s">
        <v>126</v>
      </c>
      <c r="C1458" s="31"/>
    </row>
    <row r="1459" spans="1:3" x14ac:dyDescent="0.2">
      <c r="A1459" s="36">
        <v>601</v>
      </c>
      <c r="B1459" s="37" t="s">
        <v>127</v>
      </c>
      <c r="C1459" s="31"/>
    </row>
    <row r="1460" spans="1:3" x14ac:dyDescent="0.2">
      <c r="A1460" s="36">
        <v>602</v>
      </c>
      <c r="B1460" s="38" t="s">
        <v>128</v>
      </c>
      <c r="C1460" s="31"/>
    </row>
    <row r="1461" spans="1:3" x14ac:dyDescent="0.2">
      <c r="A1461" s="36">
        <v>603</v>
      </c>
      <c r="B1461" s="38" t="s">
        <v>129</v>
      </c>
      <c r="C1461" s="31"/>
    </row>
    <row r="1462" spans="1:3" x14ac:dyDescent="0.2">
      <c r="A1462" s="36">
        <v>604</v>
      </c>
      <c r="B1462" s="38" t="s">
        <v>130</v>
      </c>
      <c r="C1462" s="31"/>
    </row>
    <row r="1463" spans="1:3" x14ac:dyDescent="0.2">
      <c r="A1463" s="36">
        <v>605</v>
      </c>
      <c r="B1463" s="38" t="s">
        <v>131</v>
      </c>
      <c r="C1463" s="31"/>
    </row>
    <row r="1464" spans="1:3" x14ac:dyDescent="0.2">
      <c r="A1464" s="34">
        <v>700</v>
      </c>
      <c r="B1464" s="41" t="s">
        <v>132</v>
      </c>
      <c r="C1464" s="31"/>
    </row>
    <row r="1465" spans="1:3" x14ac:dyDescent="0.2">
      <c r="A1465" s="36">
        <v>701</v>
      </c>
      <c r="B1465" s="38" t="s">
        <v>133</v>
      </c>
      <c r="C1465" s="31"/>
    </row>
    <row r="1466" spans="1:3" x14ac:dyDescent="0.2">
      <c r="A1466" s="36">
        <v>702</v>
      </c>
      <c r="B1466" s="38" t="s">
        <v>134</v>
      </c>
      <c r="C1466" s="31"/>
    </row>
    <row r="1467" spans="1:3" x14ac:dyDescent="0.2">
      <c r="A1467" s="36">
        <v>703</v>
      </c>
      <c r="B1467" s="38" t="s">
        <v>514</v>
      </c>
      <c r="C1467" s="31"/>
    </row>
    <row r="1468" spans="1:3" x14ac:dyDescent="0.2">
      <c r="A1468" s="36">
        <v>704</v>
      </c>
      <c r="B1468" s="38" t="s">
        <v>135</v>
      </c>
      <c r="C1468" s="31"/>
    </row>
    <row r="1469" spans="1:3" x14ac:dyDescent="0.2">
      <c r="A1469" s="36">
        <v>705</v>
      </c>
      <c r="B1469" s="38" t="s">
        <v>136</v>
      </c>
      <c r="C1469" s="31"/>
    </row>
    <row r="1470" spans="1:3" x14ac:dyDescent="0.2">
      <c r="A1470" s="42">
        <v>706</v>
      </c>
      <c r="B1470" s="37" t="s">
        <v>980</v>
      </c>
      <c r="C1470" s="31"/>
    </row>
    <row r="1471" spans="1:3" x14ac:dyDescent="0.2">
      <c r="A1471" s="36">
        <v>707</v>
      </c>
      <c r="B1471" s="38" t="s">
        <v>515</v>
      </c>
      <c r="C1471" s="31"/>
    </row>
    <row r="1472" spans="1:3" x14ac:dyDescent="0.2">
      <c r="A1472" s="36">
        <v>708</v>
      </c>
      <c r="B1472" s="38" t="s">
        <v>137</v>
      </c>
      <c r="C1472" s="31"/>
    </row>
    <row r="1473" spans="1:3" x14ac:dyDescent="0.2">
      <c r="A1473" s="36">
        <v>709</v>
      </c>
      <c r="B1473" s="38" t="s">
        <v>138</v>
      </c>
      <c r="C1473" s="31"/>
    </row>
    <row r="1474" spans="1:3" x14ac:dyDescent="0.2">
      <c r="A1474" s="34">
        <v>800</v>
      </c>
      <c r="B1474" s="41" t="s">
        <v>139</v>
      </c>
      <c r="C1474" s="31"/>
    </row>
    <row r="1475" spans="1:3" x14ac:dyDescent="0.2">
      <c r="A1475" s="36">
        <v>801</v>
      </c>
      <c r="B1475" s="38" t="s">
        <v>140</v>
      </c>
      <c r="C1475" s="31"/>
    </row>
    <row r="1476" spans="1:3" x14ac:dyDescent="0.2">
      <c r="A1476" s="36">
        <v>802</v>
      </c>
      <c r="B1476" s="38" t="s">
        <v>141</v>
      </c>
      <c r="C1476" s="31"/>
    </row>
    <row r="1477" spans="1:3" x14ac:dyDescent="0.2">
      <c r="A1477" s="36">
        <v>803</v>
      </c>
      <c r="B1477" s="38" t="s">
        <v>142</v>
      </c>
      <c r="C1477" s="31"/>
    </row>
    <row r="1478" spans="1:3" x14ac:dyDescent="0.2">
      <c r="A1478" s="36">
        <v>804</v>
      </c>
      <c r="B1478" s="38" t="s">
        <v>143</v>
      </c>
      <c r="C1478" s="31"/>
    </row>
    <row r="1479" spans="1:3" x14ac:dyDescent="0.2">
      <c r="A1479" s="34">
        <v>900</v>
      </c>
      <c r="B1479" s="41" t="s">
        <v>144</v>
      </c>
      <c r="C1479" s="31"/>
    </row>
    <row r="1480" spans="1:3" x14ac:dyDescent="0.2">
      <c r="A1480" s="36">
        <v>901</v>
      </c>
      <c r="B1480" s="38" t="s">
        <v>145</v>
      </c>
      <c r="C1480" s="31"/>
    </row>
    <row r="1481" spans="1:3" x14ac:dyDescent="0.2">
      <c r="A1481" s="36">
        <v>902</v>
      </c>
      <c r="B1481" s="38" t="s">
        <v>146</v>
      </c>
      <c r="C1481" s="31"/>
    </row>
    <row r="1482" spans="1:3" x14ac:dyDescent="0.2">
      <c r="A1482" s="36">
        <v>903</v>
      </c>
      <c r="B1482" s="38" t="s">
        <v>147</v>
      </c>
      <c r="C1482" s="31"/>
    </row>
    <row r="1483" spans="1:3" x14ac:dyDescent="0.2">
      <c r="A1483" s="36">
        <v>904</v>
      </c>
      <c r="B1483" s="38" t="s">
        <v>148</v>
      </c>
      <c r="C1483" s="31"/>
    </row>
    <row r="1484" spans="1:3" x14ac:dyDescent="0.2">
      <c r="A1484" s="36">
        <v>905</v>
      </c>
      <c r="B1484" s="43" t="s">
        <v>149</v>
      </c>
      <c r="C1484" s="31"/>
    </row>
    <row r="1485" spans="1:3" x14ac:dyDescent="0.2">
      <c r="A1485" s="36">
        <v>906</v>
      </c>
      <c r="B1485" s="43" t="s">
        <v>150</v>
      </c>
      <c r="C1485" s="31"/>
    </row>
    <row r="1486" spans="1:3" x14ac:dyDescent="0.2">
      <c r="A1486" s="36">
        <v>907</v>
      </c>
      <c r="B1486" s="38" t="s">
        <v>151</v>
      </c>
      <c r="C1486" s="31"/>
    </row>
    <row r="1487" spans="1:3" x14ac:dyDescent="0.2">
      <c r="A1487" s="36">
        <v>908</v>
      </c>
      <c r="B1487" s="37" t="s">
        <v>152</v>
      </c>
      <c r="C1487" s="31"/>
    </row>
    <row r="1488" spans="1:3" x14ac:dyDescent="0.2">
      <c r="A1488" s="36">
        <v>909</v>
      </c>
      <c r="B1488" s="38" t="s">
        <v>153</v>
      </c>
      <c r="C1488" s="31"/>
    </row>
    <row r="1489" spans="1:3" x14ac:dyDescent="0.2">
      <c r="A1489" s="34">
        <v>1000</v>
      </c>
      <c r="B1489" s="41" t="s">
        <v>154</v>
      </c>
      <c r="C1489" s="31"/>
    </row>
    <row r="1490" spans="1:3" x14ac:dyDescent="0.2">
      <c r="A1490" s="36">
        <v>1001</v>
      </c>
      <c r="B1490" s="38" t="s">
        <v>155</v>
      </c>
      <c r="C1490" s="31"/>
    </row>
    <row r="1491" spans="1:3" x14ac:dyDescent="0.2">
      <c r="A1491" s="36">
        <v>1002</v>
      </c>
      <c r="B1491" s="38" t="s">
        <v>156</v>
      </c>
      <c r="C1491" s="31"/>
    </row>
    <row r="1492" spans="1:3" x14ac:dyDescent="0.2">
      <c r="A1492" s="36">
        <v>1003</v>
      </c>
      <c r="B1492" s="38" t="s">
        <v>157</v>
      </c>
      <c r="C1492" s="31"/>
    </row>
    <row r="1493" spans="1:3" x14ac:dyDescent="0.2">
      <c r="A1493" s="36">
        <v>1004</v>
      </c>
      <c r="B1493" s="37" t="s">
        <v>158</v>
      </c>
      <c r="C1493" s="31"/>
    </row>
    <row r="1494" spans="1:3" x14ac:dyDescent="0.2">
      <c r="A1494" s="36">
        <v>1005</v>
      </c>
      <c r="B1494" s="38" t="s">
        <v>159</v>
      </c>
      <c r="C1494" s="31"/>
    </row>
    <row r="1495" spans="1:3" x14ac:dyDescent="0.2">
      <c r="A1495" s="36">
        <v>1006</v>
      </c>
      <c r="B1495" s="38" t="s">
        <v>160</v>
      </c>
      <c r="C1495" s="31"/>
    </row>
    <row r="1496" spans="1:3" x14ac:dyDescent="0.2">
      <c r="A1496" s="34">
        <v>1100</v>
      </c>
      <c r="B1496" s="41" t="s">
        <v>161</v>
      </c>
      <c r="C1496" s="31"/>
    </row>
    <row r="1497" spans="1:3" x14ac:dyDescent="0.2">
      <c r="A1497" s="36">
        <v>1101</v>
      </c>
      <c r="B1497" s="38" t="s">
        <v>162</v>
      </c>
      <c r="C1497" s="31"/>
    </row>
    <row r="1498" spans="1:3" x14ac:dyDescent="0.2">
      <c r="A1498" s="36">
        <v>1102</v>
      </c>
      <c r="B1498" s="43" t="s">
        <v>163</v>
      </c>
      <c r="C1498" s="31"/>
    </row>
    <row r="1499" spans="1:3" x14ac:dyDescent="0.2">
      <c r="A1499" s="36">
        <v>1103</v>
      </c>
      <c r="B1499" s="38" t="s">
        <v>164</v>
      </c>
      <c r="C1499" s="31"/>
    </row>
    <row r="1500" spans="1:3" x14ac:dyDescent="0.2">
      <c r="A1500" s="36">
        <v>1104</v>
      </c>
      <c r="B1500" s="38" t="s">
        <v>165</v>
      </c>
      <c r="C1500" s="31"/>
    </row>
    <row r="1501" spans="1:3" x14ac:dyDescent="0.2">
      <c r="A1501" s="36">
        <v>1105</v>
      </c>
      <c r="B1501" s="38" t="s">
        <v>166</v>
      </c>
      <c r="C1501" s="31"/>
    </row>
    <row r="1502" spans="1:3" x14ac:dyDescent="0.2">
      <c r="A1502" s="34">
        <v>1200</v>
      </c>
      <c r="B1502" s="41" t="s">
        <v>167</v>
      </c>
    </row>
    <row r="1503" spans="1:3" x14ac:dyDescent="0.2">
      <c r="A1503" s="36">
        <v>1201</v>
      </c>
      <c r="B1503" s="38" t="s">
        <v>168</v>
      </c>
    </row>
    <row r="1504" spans="1:3" x14ac:dyDescent="0.2">
      <c r="A1504" s="36">
        <v>1202</v>
      </c>
      <c r="B1504" s="38" t="s">
        <v>169</v>
      </c>
    </row>
    <row r="1505" spans="1:2" x14ac:dyDescent="0.2">
      <c r="A1505" s="36">
        <v>1203</v>
      </c>
      <c r="B1505" s="38" t="s">
        <v>170</v>
      </c>
    </row>
    <row r="1506" spans="1:2" x14ac:dyDescent="0.2">
      <c r="A1506" s="36">
        <v>1204</v>
      </c>
      <c r="B1506" s="38" t="s">
        <v>171</v>
      </c>
    </row>
    <row r="1507" spans="1:2" x14ac:dyDescent="0.2">
      <c r="A1507" s="34">
        <v>1300</v>
      </c>
      <c r="B1507" s="41" t="s">
        <v>172</v>
      </c>
    </row>
    <row r="1508" spans="1:2" x14ac:dyDescent="0.2">
      <c r="A1508" s="36">
        <v>1301</v>
      </c>
      <c r="B1508" s="37" t="s">
        <v>981</v>
      </c>
    </row>
    <row r="1509" spans="1:2" x14ac:dyDescent="0.2">
      <c r="A1509" s="36">
        <v>1302</v>
      </c>
      <c r="B1509" s="37" t="s">
        <v>982</v>
      </c>
    </row>
    <row r="1510" spans="1:2" ht="25.5" x14ac:dyDescent="0.2">
      <c r="A1510" s="34">
        <v>1400</v>
      </c>
      <c r="B1510" s="41" t="s">
        <v>174</v>
      </c>
    </row>
    <row r="1511" spans="1:2" x14ac:dyDescent="0.2">
      <c r="A1511" s="36">
        <v>1401</v>
      </c>
      <c r="B1511" s="38" t="s">
        <v>175</v>
      </c>
    </row>
    <row r="1512" spans="1:2" x14ac:dyDescent="0.2">
      <c r="A1512" s="36">
        <v>1402</v>
      </c>
      <c r="B1512" s="38" t="s">
        <v>176</v>
      </c>
    </row>
    <row r="1513" spans="1:2" x14ac:dyDescent="0.2">
      <c r="A1513" s="36">
        <v>1403</v>
      </c>
      <c r="B1513" s="37" t="s">
        <v>983</v>
      </c>
    </row>
  </sheetData>
  <printOptions gridLinesSet="0"/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filterMode="1"/>
  <dimension ref="A1:E109"/>
  <sheetViews>
    <sheetView topLeftCell="B41" workbookViewId="0">
      <selection activeCell="C25" sqref="C25"/>
    </sheetView>
  </sheetViews>
  <sheetFormatPr defaultColWidth="9.140625" defaultRowHeight="15.75" x14ac:dyDescent="0.25"/>
  <cols>
    <col min="1" max="1" width="6" style="164" hidden="1" customWidth="1"/>
    <col min="2" max="2" width="72.5703125" style="159" customWidth="1"/>
    <col min="3" max="3" width="14.7109375" style="162" customWidth="1"/>
    <col min="4" max="4" width="17.140625" style="162" customWidth="1"/>
    <col min="5" max="5" width="18" style="162" customWidth="1"/>
    <col min="6" max="6" width="9.140625" style="87" customWidth="1"/>
    <col min="7" max="16384" width="9.140625" style="87"/>
  </cols>
  <sheetData>
    <row r="1" spans="1:5" x14ac:dyDescent="0.25">
      <c r="A1" s="163"/>
      <c r="B1" s="808" t="s">
        <v>901</v>
      </c>
      <c r="C1" s="808"/>
      <c r="D1" s="808"/>
      <c r="E1" s="808"/>
    </row>
    <row r="2" spans="1:5" x14ac:dyDescent="0.25">
      <c r="A2" s="163"/>
      <c r="B2" s="808" t="s">
        <v>533</v>
      </c>
      <c r="C2" s="808"/>
      <c r="D2" s="808"/>
      <c r="E2" s="808"/>
    </row>
    <row r="3" spans="1:5" x14ac:dyDescent="0.25">
      <c r="A3" s="163"/>
      <c r="B3" s="808" t="s">
        <v>525</v>
      </c>
      <c r="C3" s="808"/>
      <c r="D3" s="808"/>
      <c r="E3" s="808"/>
    </row>
    <row r="4" spans="1:5" x14ac:dyDescent="0.25">
      <c r="A4" s="163"/>
      <c r="B4" s="713" t="s">
        <v>1010</v>
      </c>
      <c r="C4" s="713"/>
      <c r="D4" s="713"/>
      <c r="E4" s="713"/>
    </row>
    <row r="5" spans="1:5" x14ac:dyDescent="0.25">
      <c r="A5" s="163"/>
      <c r="B5" s="157"/>
      <c r="C5" s="160"/>
      <c r="D5" s="160"/>
      <c r="E5" s="161"/>
    </row>
    <row r="6" spans="1:5" x14ac:dyDescent="0.25">
      <c r="A6" s="163"/>
      <c r="B6" s="158"/>
      <c r="C6" s="161"/>
      <c r="D6" s="161"/>
      <c r="E6" s="161"/>
    </row>
    <row r="7" spans="1:5" ht="36.950000000000003" customHeight="1" x14ac:dyDescent="0.25">
      <c r="A7" s="163"/>
      <c r="B7" s="809" t="s">
        <v>973</v>
      </c>
      <c r="C7" s="809"/>
      <c r="D7" s="809"/>
      <c r="E7" s="809"/>
    </row>
    <row r="8" spans="1:5" ht="16.5" thickBot="1" x14ac:dyDescent="0.3">
      <c r="A8" s="163"/>
      <c r="B8" s="89"/>
      <c r="C8" s="508"/>
      <c r="D8" s="508"/>
      <c r="E8" s="161"/>
    </row>
    <row r="9" spans="1:5" ht="47.25" x14ac:dyDescent="0.25">
      <c r="A9" s="224" t="s">
        <v>536</v>
      </c>
      <c r="B9" s="257" t="s">
        <v>535</v>
      </c>
      <c r="C9" s="257" t="s">
        <v>534</v>
      </c>
      <c r="D9" s="257" t="s">
        <v>899</v>
      </c>
      <c r="E9" s="257" t="s">
        <v>974</v>
      </c>
    </row>
    <row r="10" spans="1:5" ht="31.5" hidden="1" x14ac:dyDescent="0.25">
      <c r="A10" s="225"/>
      <c r="B10" s="517" t="str">
        <f>IF(C10&gt;0,VLOOKUP(C10,Направление!A$1:B$4610,2))</f>
        <v>Расходы на обеспечение софинансирования мероприятий в сфере ипотечного кредитования</v>
      </c>
      <c r="C10" s="518">
        <v>21236</v>
      </c>
      <c r="D10" s="519">
        <f>SUMIFS(Пр12!I$10:I$678,Пр12!$E$10:$E$678,C10)</f>
        <v>0</v>
      </c>
      <c r="E10" s="519">
        <f>SUMIFS(Пр12!L$10:L$678,Пр12!$E$10:$E$678,C10)</f>
        <v>0</v>
      </c>
    </row>
    <row r="11" spans="1:5" ht="47.25" x14ac:dyDescent="0.25">
      <c r="A11" s="225"/>
      <c r="B11" s="47" t="str">
        <f>IF(C11&gt;0,VLOOKUP(C11,Направление!A$1:B$4610,2))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C11" s="257">
        <v>22446</v>
      </c>
      <c r="D11" s="259">
        <f>SUMIFS(Пр12!I$10:I$678,Пр12!$E$10:$E$678,C11)</f>
        <v>731700</v>
      </c>
      <c r="E11" s="259">
        <f>SUMIFS(Пр12!L$10:L$678,Пр12!$E$10:$E$678,C11)</f>
        <v>731700</v>
      </c>
    </row>
    <row r="12" spans="1:5" ht="47.25" hidden="1" x14ac:dyDescent="0.25">
      <c r="A12" s="225"/>
      <c r="B12" s="517" t="str">
        <f>IF(C12&gt;0,VLOOKUP(C12,Направление!A$1:B$4610,2))</f>
        <v>Межбюджетные трансферты на обеспечение  мероприятий по  разработке схем организации дорожного движения в рамках агломерации "Ярославская"</v>
      </c>
      <c r="C12" s="518">
        <v>23906</v>
      </c>
      <c r="D12" s="519">
        <f>SUMIFS(Пр12!I$10:I$678,Пр12!$E$10:$E$678,C12)</f>
        <v>0</v>
      </c>
      <c r="E12" s="519">
        <f>SUMIFS(Пр12!L$10:L$678,Пр12!$E$10:$E$678,C12)</f>
        <v>0</v>
      </c>
    </row>
    <row r="13" spans="1:5" ht="63" x14ac:dyDescent="0.25">
      <c r="A13" s="225"/>
      <c r="B13" s="47" t="str">
        <f>IF(C13&gt;0,VLOOKUP(C13,Направление!A$1:B$4610,2))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C13" s="257">
        <v>23936</v>
      </c>
      <c r="D13" s="259">
        <f>SUMIFS(Пр12!I$10:I$678,Пр12!$E$10:$E$678,C13)</f>
        <v>5556000</v>
      </c>
      <c r="E13" s="259">
        <f>SUMIFS(Пр12!L$10:L$678,Пр12!$E$10:$E$678,C13)</f>
        <v>5556000</v>
      </c>
    </row>
    <row r="14" spans="1:5" ht="47.25" hidden="1" x14ac:dyDescent="0.25">
      <c r="A14" s="225"/>
      <c r="B14" s="520" t="str">
        <f>IF(C14&gt;0,VLOOKUP(C14,Направление!A$1:B$4610,2))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C14" s="521">
        <v>25356</v>
      </c>
      <c r="D14" s="522">
        <f>SUMIFS(Пр12!I$10:I$678,Пр12!$E$10:$E$678,C14)</f>
        <v>0</v>
      </c>
      <c r="E14" s="522">
        <f>SUMIFS(Пр12!L$10:L$678,Пр12!$E$10:$E$678,C14)</f>
        <v>0</v>
      </c>
    </row>
    <row r="15" spans="1:5" ht="47.25" hidden="1" x14ac:dyDescent="0.25">
      <c r="A15" s="225"/>
      <c r="B15" s="47" t="str">
        <f>IF(C15&gt;0,VLOOKUP(C15,Направление!A$1:B$4610,2))</f>
        <v>Межбюджетные трансферты на обеспечение  софинансирования мероприятий по капитальному ремонту и ремонту дорожных объектов муниципальной собственности</v>
      </c>
      <c r="C15" s="257">
        <v>25626</v>
      </c>
      <c r="D15" s="259">
        <f>SUMIFS(Пр12!I$10:I$678,Пр12!$E$10:$E$678,C15)</f>
        <v>0</v>
      </c>
      <c r="E15" s="259">
        <f>SUMIFS(Пр12!L$10:L$678,Пр12!$E$10:$E$678,C15)</f>
        <v>0</v>
      </c>
    </row>
    <row r="16" spans="1:5" ht="47.25" hidden="1" x14ac:dyDescent="0.25">
      <c r="A16" s="225"/>
      <c r="B16" s="47" t="str">
        <f>IF(C16&gt;0,VLOOKUP(C16,Направление!A$1:B$4610,2))</f>
        <v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v>
      </c>
      <c r="C16" s="257">
        <v>26426</v>
      </c>
      <c r="D16" s="259">
        <f>SUMIFS(Пр12!I$10:I$678,Пр12!$E$10:$E$678,C16)</f>
        <v>0</v>
      </c>
      <c r="E16" s="259">
        <f>SUMIFS(Пр12!L$10:L$678,Пр12!$E$10:$E$678,C16)</f>
        <v>0</v>
      </c>
    </row>
    <row r="17" spans="1:5" ht="63" hidden="1" x14ac:dyDescent="0.25">
      <c r="A17" s="225"/>
      <c r="B17" s="511" t="str">
        <f>IF(C17&gt;0,VLOOKUP(C17,Направление!A$1:B$4610,2))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C17" s="514">
        <v>26936</v>
      </c>
      <c r="D17" s="513">
        <f>SUMIFS(Пр12!I$10:I$678,Пр12!$E$10:$E$678,C17)</f>
        <v>0</v>
      </c>
      <c r="E17" s="513">
        <f>SUMIFS(Пр12!L$10:L$678,Пр12!$E$10:$E$678,C17)</f>
        <v>0</v>
      </c>
    </row>
    <row r="18" spans="1:5" ht="31.5" x14ac:dyDescent="0.25">
      <c r="A18" s="225"/>
      <c r="B18" s="47" t="str">
        <f>IF(C18&gt;0,VLOOKUP(C18,Направление!A$1:B$4610,2))</f>
        <v xml:space="preserve">Межбюджетные трансферты на содержание органов местного самоуправления </v>
      </c>
      <c r="C18" s="155">
        <v>29016</v>
      </c>
      <c r="D18" s="259">
        <f>SUMIFS(Пр12!I$10:I$678,Пр12!$E$10:$E$678,C18)</f>
        <v>15092406</v>
      </c>
      <c r="E18" s="259">
        <f>SUMIFS(Пр12!L$10:L$678,Пр12!$E$10:$E$678,C18)</f>
        <v>15092406</v>
      </c>
    </row>
    <row r="19" spans="1:5" ht="63" x14ac:dyDescent="0.25">
      <c r="A19" s="225"/>
      <c r="B19" s="47" t="str">
        <f>IF(C19&gt;0,VLOOKUP(C19,Направление!A$1:B$4610,2))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C19" s="155">
        <v>29026</v>
      </c>
      <c r="D19" s="259">
        <f>SUMIFS(Пр12!I$10:I$678,Пр12!$E$10:$E$678,C19)</f>
        <v>250000</v>
      </c>
      <c r="E19" s="259">
        <f>SUMIFS(Пр12!L$10:L$678,Пр12!$E$10:$E$678,C19)</f>
        <v>250000</v>
      </c>
    </row>
    <row r="20" spans="1:5" ht="31.5" hidden="1" x14ac:dyDescent="0.25">
      <c r="A20" s="225"/>
      <c r="B20" s="520" t="str">
        <f>IF(C20&gt;0,VLOOKUP(C20,Направление!A$1:B$4610,2))</f>
        <v>Межбюджетные трансферты на обеспечение мероприятий,  связанные с выполнением полномочий ОМС МО  по теплоснабжению</v>
      </c>
      <c r="C20" s="523">
        <v>29036</v>
      </c>
      <c r="D20" s="522">
        <f>SUMIFS(Пр12!I$10:I$678,Пр12!$E$10:$E$678,C20)</f>
        <v>0</v>
      </c>
      <c r="E20" s="522">
        <f>SUMIFS(Пр12!L$10:L$678,Пр12!$E$10:$E$678,C20)</f>
        <v>0</v>
      </c>
    </row>
    <row r="21" spans="1:5" ht="47.25" hidden="1" x14ac:dyDescent="0.25">
      <c r="A21" s="225"/>
      <c r="B21" s="47" t="str">
        <f>IF(C21&gt;0,VLOOKUP(C21,Направление!A$1:B$4610,2))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C21" s="155">
        <v>29046</v>
      </c>
      <c r="D21" s="259">
        <f>SUMIFS(Пр12!I$10:I$678,Пр12!$E$10:$E$678,C21)</f>
        <v>0</v>
      </c>
      <c r="E21" s="259">
        <f>SUMIFS(Пр12!L$10:L$678,Пр12!$E$10:$E$678,C21)</f>
        <v>0</v>
      </c>
    </row>
    <row r="22" spans="1:5" ht="31.5" hidden="1" x14ac:dyDescent="0.25">
      <c r="A22" s="225"/>
      <c r="B22" s="47" t="str">
        <f>IF(C22&gt;0,VLOOKUP(C22,Направление!A$1:B$4610,2))</f>
        <v xml:space="preserve">Межбюджетные трансферты на обеспечение мероприятий по строительству и реконструкции объектов теплоснабжения </v>
      </c>
      <c r="C22" s="155">
        <v>29056</v>
      </c>
      <c r="D22" s="259">
        <f>SUMIFS(Пр12!I$10:I$678,Пр12!$E$10:$E$678,C22)</f>
        <v>0</v>
      </c>
      <c r="E22" s="259">
        <f>SUMIFS(Пр12!L$10:L$678,Пр12!$E$10:$E$678,C22)</f>
        <v>0</v>
      </c>
    </row>
    <row r="23" spans="1:5" ht="31.5" hidden="1" x14ac:dyDescent="0.25">
      <c r="A23" s="225"/>
      <c r="B23" s="47" t="str">
        <f>IF(C23&gt;0,VLOOKUP(C23,Направление!A$1:B$4610,2))</f>
        <v xml:space="preserve">Межбюджетные трансферты на строительство и реконструкцию  объектов  газификации </v>
      </c>
      <c r="C23" s="155">
        <v>29066</v>
      </c>
      <c r="D23" s="259">
        <f>SUMIFS(Пр12!I$10:I$678,Пр12!$E$10:$E$678,C23)</f>
        <v>0</v>
      </c>
      <c r="E23" s="259">
        <f>SUMIFS(Пр12!L$10:L$678,Пр12!$E$10:$E$678,C23)</f>
        <v>0</v>
      </c>
    </row>
    <row r="24" spans="1:5" ht="47.25" hidden="1" x14ac:dyDescent="0.25">
      <c r="A24" s="225"/>
      <c r="B24" s="511" t="str">
        <f>IF(C24&gt;0,VLOOKUP(C24,Направление!A$1:B$4610,2))</f>
        <v>Межбюджетные трансферты на обеспечение   мероприятий в области  дорожного хозяйства  на строительство и  модернизацию автомобильных дорог</v>
      </c>
      <c r="C24" s="515">
        <v>29076</v>
      </c>
      <c r="D24" s="513">
        <f>SUMIFS(Пр12!I$10:I$678,Пр12!$E$10:$E$678,C24)</f>
        <v>0</v>
      </c>
      <c r="E24" s="513">
        <f>SUMIFS(Пр12!L$10:L$678,Пр12!$E$10:$E$678,C24)</f>
        <v>0</v>
      </c>
    </row>
    <row r="25" spans="1:5" ht="35.25" customHeight="1" x14ac:dyDescent="0.25">
      <c r="A25" s="225"/>
      <c r="B25" s="47" t="str">
        <f>IF(C25&gt;0,VLOOKUP(C25,Направление!A$1:B$4610,2))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C25" s="155">
        <v>29086</v>
      </c>
      <c r="D25" s="259">
        <f>SUMIFS(Пр12!I$10:I$678,Пр12!$E$10:$E$678,C25)</f>
        <v>21137750</v>
      </c>
      <c r="E25" s="259">
        <f>SUMIFS(Пр12!L$10:L$678,Пр12!$E$10:$E$678,C25)</f>
        <v>20763496</v>
      </c>
    </row>
    <row r="26" spans="1:5" ht="33" customHeight="1" x14ac:dyDescent="0.25">
      <c r="A26" s="225"/>
      <c r="B26" s="47" t="str">
        <f>IF(C26&gt;0,VLOOKUP(C26,Направление!A$1:B$4610,2))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C26" s="155">
        <v>29096</v>
      </c>
      <c r="D26" s="259">
        <f>SUMIFS(Пр12!I$10:I$678,Пр12!$E$10:$E$678,C26)</f>
        <v>1400000</v>
      </c>
      <c r="E26" s="259">
        <f>SUMIFS(Пр12!L$10:L$678,Пр12!$E$10:$E$678,C26)</f>
        <v>1500000</v>
      </c>
    </row>
    <row r="27" spans="1:5" ht="31.5" hidden="1" x14ac:dyDescent="0.25">
      <c r="A27" s="225"/>
      <c r="B27" s="520" t="str">
        <f>IF(C27&gt;0,VLOOKUP(C27,Направление!A$1:B$4610,2))</f>
        <v xml:space="preserve">Межбюджетные трансферты на обеспечение мероприятий в области дорожного хозяйства по строительству светофорных объектов </v>
      </c>
      <c r="C27" s="523">
        <v>29106</v>
      </c>
      <c r="D27" s="522">
        <f>SUMIFS(Пр12!I$10:I$678,Пр12!$E$10:$E$678,C27)</f>
        <v>0</v>
      </c>
      <c r="E27" s="522">
        <f>SUMIFS(Пр12!L$10:L$678,Пр12!$E$10:$E$678,C27)</f>
        <v>0</v>
      </c>
    </row>
    <row r="28" spans="1:5" ht="47.25" hidden="1" x14ac:dyDescent="0.25">
      <c r="A28" s="225"/>
      <c r="B28" s="47" t="str">
        <f>IF(C28&gt;0,VLOOKUP(C28,Направление!A$1:B$4610,2))</f>
        <v>Межбюджетные трансферты на обеспечение  мероприятий программы "Улучшение условий проживания отдельных категорий граждан, нуждающихся в специальной социальной защите</v>
      </c>
      <c r="C28" s="155">
        <v>29116</v>
      </c>
      <c r="D28" s="259">
        <f>SUMIFS(Пр12!I$10:I$678,Пр12!$E$10:$E$678,C28)</f>
        <v>0</v>
      </c>
      <c r="E28" s="259">
        <f>SUMIFS(Пр12!L$10:L$678,Пр12!$E$10:$E$678,C28)</f>
        <v>0</v>
      </c>
    </row>
    <row r="29" spans="1:5" ht="63" hidden="1" x14ac:dyDescent="0.25">
      <c r="A29" s="225"/>
      <c r="B29" s="47" t="str">
        <f>IF(C29&gt;0,VLOOKUP(C29,Направление!A$1:B$4610,2))</f>
        <v xml:space="preserve">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v>
      </c>
      <c r="C29" s="155">
        <v>29126</v>
      </c>
      <c r="D29" s="259">
        <f>SUMIFS(Пр12!I$10:I$678,Пр12!$E$10:$E$678,C29)</f>
        <v>0</v>
      </c>
      <c r="E29" s="259">
        <f>SUMIFS(Пр12!L$10:L$678,Пр12!$E$10:$E$678,C29)</f>
        <v>0</v>
      </c>
    </row>
    <row r="30" spans="1:5" ht="47.25" hidden="1" x14ac:dyDescent="0.25">
      <c r="A30" s="225"/>
      <c r="B30" s="47" t="str">
        <f>IF(C30&gt;0,VLOOKUP(C30,Направление!A$1:B$4610,2))</f>
        <v>Межбюджетные трансферты на обеспечение мероприятий по улучшение жилищных условий молодых семей, проживающих и на территории Ярославской области</v>
      </c>
      <c r="C30" s="155">
        <v>29136</v>
      </c>
      <c r="D30" s="259">
        <f>SUMIFS(Пр12!I$10:I$678,Пр12!$E$10:$E$678,C30)</f>
        <v>0</v>
      </c>
      <c r="E30" s="259">
        <f>SUMIFS(Пр12!L$10:L$678,Пр12!$E$10:$E$678,C30)</f>
        <v>0</v>
      </c>
    </row>
    <row r="31" spans="1:5" ht="47.25" hidden="1" x14ac:dyDescent="0.25">
      <c r="A31" s="225"/>
      <c r="B31" s="47" t="str">
        <f>IF(C31&gt;0,VLOOKUP(C31,Направление!A$1:B$4610,2))</f>
        <v>Межбюджетные трансферты на обеспечение мероприятий по переселению граждан из аварийного жилищного фонда за счет средств бюджета поселения</v>
      </c>
      <c r="C31" s="155">
        <v>29146</v>
      </c>
      <c r="D31" s="259">
        <f>SUMIFS(Пр12!I$10:I$678,Пр12!$E$10:$E$678,C31)</f>
        <v>0</v>
      </c>
      <c r="E31" s="259">
        <f>SUMIFS(Пр12!L$10:L$678,Пр12!$E$10:$E$678,C31)</f>
        <v>0</v>
      </c>
    </row>
    <row r="32" spans="1:5" ht="31.5" hidden="1" x14ac:dyDescent="0.25">
      <c r="A32" s="225"/>
      <c r="B32" s="511" t="str">
        <f>IF(C32&gt;0,VLOOKUP(C32,Направление!A$1:B$4610,2))</f>
        <v>Межбюджетные трансферты на обеспечение мероприятий в сфере ипотечного жилищного кредитования</v>
      </c>
      <c r="C32" s="515">
        <v>29156</v>
      </c>
      <c r="D32" s="513">
        <f>SUMIFS(Пр12!I$10:I$678,Пр12!$E$10:$E$678,C32)</f>
        <v>0</v>
      </c>
      <c r="E32" s="513">
        <f>SUMIFS(Пр12!L$10:L$678,Пр12!$E$10:$E$678,C32)</f>
        <v>0</v>
      </c>
    </row>
    <row r="33" spans="1:5" ht="31.5" x14ac:dyDescent="0.25">
      <c r="A33" s="225"/>
      <c r="B33" s="47" t="str">
        <f>IF(C33&gt;0,VLOOKUP(C33,Направление!A$1:B$4610,2))</f>
        <v>Межбюджетные трансферты на обеспечение мероприятий по осуществлению грузопассажирских  перевозок на речном транспорте</v>
      </c>
      <c r="C33" s="155">
        <v>29166</v>
      </c>
      <c r="D33" s="259">
        <f>SUMIFS(Пр12!I$10:I$678,Пр12!$E$10:$E$678,C33)</f>
        <v>0</v>
      </c>
      <c r="E33" s="259">
        <f>SUMIFS(Пр12!L$10:L$678,Пр12!$E$10:$E$678,C33)</f>
        <v>8944100</v>
      </c>
    </row>
    <row r="34" spans="1:5" ht="47.25" x14ac:dyDescent="0.25">
      <c r="A34" s="225"/>
      <c r="B34" s="47" t="str">
        <f>IF(C34&gt;0,VLOOKUP(C34,Направление!A$1:B$4610,2))</f>
        <v>Межбюджетные трансферты на обеспечение мероприятий по осуществлению пассажирских  перевозок на автомобильном  транспорте</v>
      </c>
      <c r="C34" s="155">
        <v>29176</v>
      </c>
      <c r="D34" s="259">
        <f>SUMIFS(Пр12!I$10:I$678,Пр12!$E$10:$E$678,C34)</f>
        <v>600000</v>
      </c>
      <c r="E34" s="259">
        <f>SUMIFS(Пр12!L$10:L$678,Пр12!$E$10:$E$678,C34)</f>
        <v>700000</v>
      </c>
    </row>
    <row r="35" spans="1:5" ht="47.25" hidden="1" x14ac:dyDescent="0.25">
      <c r="A35" s="225"/>
      <c r="B35" s="520" t="str">
        <f>IF(C35&gt;0,VLOOKUP(C35,Направление!A$1:B$4610,2))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C35" s="523">
        <v>29186</v>
      </c>
      <c r="D35" s="522">
        <f>SUMIFS(Пр12!I$10:I$678,Пр12!$E$10:$E$678,C35)</f>
        <v>0</v>
      </c>
      <c r="E35" s="522">
        <f>SUMIFS(Пр12!L$10:L$678,Пр12!$E$10:$E$678,C35)</f>
        <v>0</v>
      </c>
    </row>
    <row r="36" spans="1:5" ht="31.5" hidden="1" x14ac:dyDescent="0.25">
      <c r="A36" s="225"/>
      <c r="B36" s="47" t="str">
        <f>IF(C36&gt;0,VLOOKUP(C36,Направление!A$1:B$4610,2))</f>
        <v>Межбюджетные трансферты на обеспечение   первичных мер пожарной безопасности в границах населенных пунктов поселения</v>
      </c>
      <c r="C36" s="155">
        <v>29196</v>
      </c>
      <c r="D36" s="259">
        <f>SUMIFS(Пр12!I$10:I$678,Пр12!$E$10:$E$678,C36)</f>
        <v>0</v>
      </c>
      <c r="E36" s="259">
        <f>SUMIFS(Пр12!L$10:L$678,Пр12!$E$10:$E$678,C36)</f>
        <v>0</v>
      </c>
    </row>
    <row r="37" spans="1:5" ht="31.5" hidden="1" x14ac:dyDescent="0.25">
      <c r="A37" s="225"/>
      <c r="B37" s="511" t="str">
        <f>IF(C37&gt;0,VLOOKUP(C37,Направление!A$1:B$4610,2))</f>
        <v>Межбюджетные трансферты на  обеспечение мероприятий по организации населению услуг бань  в общих отделениях</v>
      </c>
      <c r="C37" s="515">
        <v>29206</v>
      </c>
      <c r="D37" s="513">
        <f>SUMIFS(Пр12!I$10:I$678,Пр12!$E$10:$E$678,C37)</f>
        <v>0</v>
      </c>
      <c r="E37" s="513">
        <f>SUMIFS(Пр12!L$10:L$678,Пр12!$E$10:$E$678,C37)</f>
        <v>0</v>
      </c>
    </row>
    <row r="38" spans="1:5" ht="31.5" x14ac:dyDescent="0.25">
      <c r="A38" s="225"/>
      <c r="B38" s="47" t="str">
        <f>IF(C38&gt;0,VLOOKUP(C38,Направление!A$1:B$4610,2))</f>
        <v xml:space="preserve">Межбюджетные трансферты на обеспечение культурно-досуговых мероприятий </v>
      </c>
      <c r="C38" s="155">
        <v>29216</v>
      </c>
      <c r="D38" s="259">
        <f>SUMIFS(Пр12!I$10:I$678,Пр12!$E$10:$E$678,C38)</f>
        <v>0</v>
      </c>
      <c r="E38" s="259">
        <f>SUMIFS(Пр12!L$10:L$678,Пр12!$E$10:$E$678,C38)</f>
        <v>2400000</v>
      </c>
    </row>
    <row r="39" spans="1:5" ht="31.5" hidden="1" x14ac:dyDescent="0.25">
      <c r="A39" s="225"/>
      <c r="B39" s="517" t="str">
        <f>IF(C39&gt;0,VLOOKUP(C39,Направление!A$1:B$4610,2))</f>
        <v>Межбюджетные трансферты на обеспечение  физкультурно-спортивных мероприятий</v>
      </c>
      <c r="C39" s="524">
        <v>29226</v>
      </c>
      <c r="D39" s="519">
        <f>SUMIFS(Пр12!I$10:I$678,Пр12!$E$10:$E$678,C39)</f>
        <v>0</v>
      </c>
      <c r="E39" s="519">
        <f>SUMIFS(Пр12!L$10:L$678,Пр12!$E$10:$E$678,C39)</f>
        <v>0</v>
      </c>
    </row>
    <row r="40" spans="1:5" ht="31.5" x14ac:dyDescent="0.25">
      <c r="A40" s="225"/>
      <c r="B40" s="47" t="str">
        <f>IF(C40&gt;0,VLOOKUP(C40,Направление!A$1:B$4610,2))</f>
        <v>Межбюджетные трансферты на обеспечение мероприятий по уличному освещению</v>
      </c>
      <c r="C40" s="155">
        <v>29236</v>
      </c>
      <c r="D40" s="259">
        <f>SUMIFS(Пр12!I$10:I$678,Пр12!$E$10:$E$678,C40)</f>
        <v>8988066</v>
      </c>
      <c r="E40" s="259">
        <f>SUMIFS(Пр12!L$10:L$678,Пр12!$E$10:$E$678,C40)</f>
        <v>12288066</v>
      </c>
    </row>
    <row r="41" spans="1:5" ht="47.25" x14ac:dyDescent="0.25">
      <c r="A41" s="225"/>
      <c r="B41" s="47" t="str">
        <f>IF(C41&gt;0,VLOOKUP(C41,Направление!A$1:B$4610,2))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C41" s="155">
        <v>29246</v>
      </c>
      <c r="D41" s="259">
        <f>SUMIFS(Пр12!I$10:I$678,Пр12!$E$10:$E$678,C41)</f>
        <v>1200000</v>
      </c>
      <c r="E41" s="259">
        <f>SUMIFS(Пр12!L$10:L$678,Пр12!$E$10:$E$678,C41)</f>
        <v>1200000</v>
      </c>
    </row>
    <row r="42" spans="1:5" ht="31.5" x14ac:dyDescent="0.25">
      <c r="A42" s="225"/>
      <c r="B42" s="47" t="str">
        <f>IF(C42&gt;0,VLOOKUP(C42,Направление!A$1:B$4610,2))</f>
        <v>Межбюджетные трансферты на содержание и организацию деятельности по благоустройству на территории поселения</v>
      </c>
      <c r="C42" s="155">
        <v>29256</v>
      </c>
      <c r="D42" s="259">
        <f>SUMIFS(Пр12!I$10:I$678,Пр12!$E$10:$E$678,C42)</f>
        <v>1792850</v>
      </c>
      <c r="E42" s="259">
        <f>SUMIFS(Пр12!L$10:L$678,Пр12!$E$10:$E$678,C42)</f>
        <v>2355850</v>
      </c>
    </row>
    <row r="43" spans="1:5" ht="31.5" x14ac:dyDescent="0.25">
      <c r="A43" s="225"/>
      <c r="B43" s="47" t="str">
        <f>IF(C43&gt;0,VLOOKUP(C43,Направление!A$1:B$4610,2))</f>
        <v>Межбюджетные трансферты на обеспечение мероприятий в области благоустройства и озеленения</v>
      </c>
      <c r="C43" s="155">
        <v>29266</v>
      </c>
      <c r="D43" s="259">
        <f>SUMIFS(Пр12!I$10:I$678,Пр12!$E$10:$E$678,C43)</f>
        <v>3000000</v>
      </c>
      <c r="E43" s="259">
        <f>SUMIFS(Пр12!L$10:L$678,Пр12!$E$10:$E$678,C43)</f>
        <v>4053657</v>
      </c>
    </row>
    <row r="44" spans="1:5" ht="47.25" x14ac:dyDescent="0.25">
      <c r="A44" s="225"/>
      <c r="B44" s="47" t="str">
        <f>IF(C44&gt;0,VLOOKUP(C44,Направление!A$1:B$4610,2))</f>
        <v>Межбюджетные трансферты на обеспечение мероприятий  по землеустройству и землепользованию,   определению кадастровой стоимости и приобретению прав собственности на землю</v>
      </c>
      <c r="C44" s="155">
        <v>29276</v>
      </c>
      <c r="D44" s="259">
        <f>SUMIFS(Пр12!I$10:I$678,Пр12!$E$10:$E$678,C44)</f>
        <v>470000</v>
      </c>
      <c r="E44" s="259">
        <f>SUMIFS(Пр12!L$10:L$678,Пр12!$E$10:$E$678,C44)</f>
        <v>470000</v>
      </c>
    </row>
    <row r="45" spans="1:5" ht="31.5" hidden="1" x14ac:dyDescent="0.25">
      <c r="A45" s="225"/>
      <c r="B45" s="520" t="str">
        <f>IF(C45&gt;0,VLOOKUP(C45,Направление!A$1:B$4610,2))</f>
        <v>Межбюджетные трансферты на обеспечение мероприятий по внесению изменений в документы территориального планирования</v>
      </c>
      <c r="C45" s="523">
        <v>29286</v>
      </c>
      <c r="D45" s="522">
        <f>SUMIFS(Пр12!I$10:I$678,Пр12!$E$10:$E$678,C45)</f>
        <v>0</v>
      </c>
      <c r="E45" s="522">
        <f>SUMIFS(Пр12!L$10:L$678,Пр12!$E$10:$E$678,C45)</f>
        <v>0</v>
      </c>
    </row>
    <row r="46" spans="1:5" ht="31.5" hidden="1" x14ac:dyDescent="0.25">
      <c r="A46" s="225"/>
      <c r="B46" s="511" t="str">
        <f>IF(C46&gt;0,VLOOKUP(C46,Направление!A$1:B$4610,2))</f>
        <v>Межбюджетные трансферты на обеспечение мероприятий по выдаче градостроительных документов</v>
      </c>
      <c r="C46" s="515">
        <v>29296</v>
      </c>
      <c r="D46" s="513">
        <f>SUMIFS(Пр12!I$10:I$678,Пр12!$E$10:$E$678,C46)</f>
        <v>0</v>
      </c>
      <c r="E46" s="513">
        <f>SUMIFS(Пр12!L$10:L$678,Пр12!$E$10:$E$678,C46)</f>
        <v>0</v>
      </c>
    </row>
    <row r="47" spans="1:5" ht="31.5" x14ac:dyDescent="0.25">
      <c r="A47" s="225"/>
      <c r="B47" s="47" t="str">
        <f>IF(C47&gt;0,VLOOKUP(C47,Направление!A$1:B$4610,2))</f>
        <v>Межбюджетные трансферты на обеспечение мероприятий по  содержанию мест захоронения</v>
      </c>
      <c r="C47" s="155">
        <v>29316</v>
      </c>
      <c r="D47" s="259">
        <f>SUMIFS(Пр12!I$10:I$678,Пр12!$E$10:$E$678,C47)</f>
        <v>400000</v>
      </c>
      <c r="E47" s="259">
        <f>SUMIFS(Пр12!L$10:L$678,Пр12!$E$10:$E$678,C47)</f>
        <v>700000</v>
      </c>
    </row>
    <row r="48" spans="1:5" ht="47.25" hidden="1" x14ac:dyDescent="0.25">
      <c r="A48" s="225"/>
      <c r="B48" s="520" t="str">
        <f>IF(C48&gt;0,VLOOKUP(C48,Направление!A$1:B$4610,2))</f>
        <v>Межбюджетные трансферты на обеспечение мероприятий по обеспечению безопасности людей на водных объектах, охране их жизни и здоровья</v>
      </c>
      <c r="C48" s="523">
        <v>29326</v>
      </c>
      <c r="D48" s="522">
        <f>SUMIFS(Пр12!I$10:I$678,Пр12!$E$10:$E$678,C48)</f>
        <v>0</v>
      </c>
      <c r="E48" s="522">
        <f>SUMIFS(Пр12!L$10:L$678,Пр12!$E$10:$E$678,C48)</f>
        <v>0</v>
      </c>
    </row>
    <row r="49" spans="1:5" ht="31.5" hidden="1" x14ac:dyDescent="0.25">
      <c r="A49" s="225"/>
      <c r="B49" s="47" t="str">
        <f>IF(C49&gt;0,VLOOKUP(C49,Направление!A$1:B$4610,2))</f>
        <v>Межбюджетные трансферты на обеспечение мероприятий для развития субъектов малого и среднего предпринимательства</v>
      </c>
      <c r="C49" s="155">
        <v>29336</v>
      </c>
      <c r="D49" s="259">
        <f>SUMIFS(Пр12!I$10:I$678,Пр12!$E$10:$E$678,C49)</f>
        <v>0</v>
      </c>
      <c r="E49" s="259">
        <f>SUMIFS(Пр12!L$10:L$678,Пр12!$E$10:$E$678,C49)</f>
        <v>0</v>
      </c>
    </row>
    <row r="50" spans="1:5" ht="31.5" hidden="1" x14ac:dyDescent="0.25">
      <c r="A50" s="225"/>
      <c r="B50" s="47" t="str">
        <f>IF(C50&gt;0,VLOOKUP(C50,Направление!A$1:B$4610,2))</f>
        <v>Межбюджетные трансферты на обеспечение мероприятий  по работе с детьми и молодежью</v>
      </c>
      <c r="C50" s="155">
        <v>29346</v>
      </c>
      <c r="D50" s="259">
        <f>SUMIFS(Пр12!I$10:I$678,Пр12!$E$10:$E$678,C50)</f>
        <v>0</v>
      </c>
      <c r="E50" s="259">
        <f>SUMIFS(Пр12!L$10:L$678,Пр12!$E$10:$E$678,C50)</f>
        <v>0</v>
      </c>
    </row>
    <row r="51" spans="1:5" ht="31.5" hidden="1" x14ac:dyDescent="0.25">
      <c r="A51" s="225"/>
      <c r="B51" s="511" t="str">
        <f>IF(C51&gt;0,VLOOKUP(C51,Направление!A$1:B$4610,2))</f>
        <v>Межбюджетные трансферты на обеспечение мероприятий по поддержке СМИ</v>
      </c>
      <c r="C51" s="515">
        <v>29366</v>
      </c>
      <c r="D51" s="513">
        <f>SUMIFS(Пр12!I$10:I$678,Пр12!$E$10:$E$678,C51)</f>
        <v>0</v>
      </c>
      <c r="E51" s="513">
        <f>SUMIFS(Пр12!L$10:L$678,Пр12!$E$10:$E$678,C51)</f>
        <v>0</v>
      </c>
    </row>
    <row r="52" spans="1:5" ht="47.25" x14ac:dyDescent="0.25">
      <c r="A52" s="226">
        <v>1</v>
      </c>
      <c r="B52" s="47" t="str">
        <f>IF(C52&gt;0,VLOOKUP(C52,Направление!A$1:B$4610,2))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C52" s="155">
        <v>29376</v>
      </c>
      <c r="D52" s="259">
        <f>SUMIFS(Пр12!I$10:I$678,Пр12!$E$10:$E$678,C52)</f>
        <v>2063052</v>
      </c>
      <c r="E52" s="259">
        <f>SUMIFS(Пр12!L$10:L$678,Пр12!$E$10:$E$678,C52)</f>
        <v>1741138</v>
      </c>
    </row>
    <row r="53" spans="1:5" ht="31.5" x14ac:dyDescent="0.25">
      <c r="A53" s="227"/>
      <c r="B53" s="47" t="str">
        <f>IF(C53&gt;0,VLOOKUP(C53,Направление!A$1:B$4610,2))</f>
        <v>Межбюджетные трансферты на обеспечение мероприятий по осуществлению внешнего муниципального контроля</v>
      </c>
      <c r="C53" s="155">
        <v>29386</v>
      </c>
      <c r="D53" s="259">
        <f>SUMIFS(Пр12!I$10:I$678,Пр12!$E$10:$E$678,C53)</f>
        <v>53095</v>
      </c>
      <c r="E53" s="259">
        <f>SUMIFS(Пр12!L$10:L$678,Пр12!$E$10:$E$678,C53)</f>
        <v>53095</v>
      </c>
    </row>
    <row r="54" spans="1:5" ht="47.25" hidden="1" x14ac:dyDescent="0.25">
      <c r="A54" s="227"/>
      <c r="B54" s="520" t="str">
        <f>IF(C54&gt;0,VLOOKUP(C54,Направление!A$1:B$4610,2))</f>
        <v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C54" s="523">
        <v>29396</v>
      </c>
      <c r="D54" s="522">
        <f>SUMIFS(Пр12!I$10:I$678,Пр12!$E$10:$E$678,C54)</f>
        <v>0</v>
      </c>
      <c r="E54" s="522">
        <f>SUMIFS(Пр12!L$10:L$678,Пр12!$E$10:$E$678,C54)</f>
        <v>0</v>
      </c>
    </row>
    <row r="55" spans="1:5" ht="63" hidden="1" x14ac:dyDescent="0.25">
      <c r="A55" s="227"/>
      <c r="B55" s="47" t="str">
        <f>IF(C55&gt;0,VLOOKUP(C55,Направление!A$1:B$4610,2))</f>
        <v>Межбюджетные трансферты на 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v>
      </c>
      <c r="C55" s="155">
        <v>29406</v>
      </c>
      <c r="D55" s="259">
        <f>SUMIFS(Пр12!I$10:I$678,Пр12!$E$10:$E$678,C55)</f>
        <v>0</v>
      </c>
      <c r="E55" s="259">
        <f>SUMIFS(Пр12!L$10:L$678,Пр12!$E$10:$E$678,C55)</f>
        <v>0</v>
      </c>
    </row>
    <row r="56" spans="1:5" ht="63" hidden="1" x14ac:dyDescent="0.25">
      <c r="A56" s="228">
        <f>A52+1</f>
        <v>2</v>
      </c>
      <c r="B56" s="47" t="str">
        <f>IF(C56&gt;0,VLOOKUP(C56,Направление!A$1:B$4610,2))</f>
        <v>Межбюджетные трансферты на 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v>
      </c>
      <c r="C56" s="155">
        <v>29416</v>
      </c>
      <c r="D56" s="259">
        <f>SUMIFS(Пр12!I$10:I$678,Пр12!$E$10:$E$678,C56)</f>
        <v>0</v>
      </c>
      <c r="E56" s="259">
        <f>SUMIFS(Пр12!L$10:L$678,Пр12!$E$10:$E$678,C56)</f>
        <v>0</v>
      </c>
    </row>
    <row r="57" spans="1:5" ht="31.5" hidden="1" x14ac:dyDescent="0.25">
      <c r="A57" s="228">
        <f t="shared" ref="A57:A59" si="0">A56+1</f>
        <v>3</v>
      </c>
      <c r="B57" s="511" t="str">
        <f>IF(C57&gt;0,VLOOKUP(C57,Направление!A$1:B$4610,2))</f>
        <v>Межбюджетные трансферты на обеспечение мероприятий по строительству  спортивных объектов</v>
      </c>
      <c r="C57" s="515">
        <v>29426</v>
      </c>
      <c r="D57" s="513">
        <f>SUMIFS(Пр12!I$10:I$678,Пр12!$E$10:$E$678,C57)</f>
        <v>0</v>
      </c>
      <c r="E57" s="513">
        <f>SUMIFS(Пр12!L$10:L$678,Пр12!$E$10:$E$678,C57)</f>
        <v>0</v>
      </c>
    </row>
    <row r="58" spans="1:5" ht="35.25" customHeight="1" x14ac:dyDescent="0.25">
      <c r="A58" s="228">
        <f t="shared" si="0"/>
        <v>4</v>
      </c>
      <c r="B58" s="47" t="str">
        <f>IF(C58&gt;0,VLOOKUP(C58,Направление!A$1:B$4610,2))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C58" s="155">
        <v>29436</v>
      </c>
      <c r="D58" s="259">
        <f>SUMIFS(Пр12!I$10:I$678,Пр12!$E$10:$E$678,C58)</f>
        <v>350000</v>
      </c>
      <c r="E58" s="259">
        <f>SUMIFS(Пр12!L$10:L$678,Пр12!$E$10:$E$678,C58)</f>
        <v>350000</v>
      </c>
    </row>
    <row r="59" spans="1:5" ht="47.25" x14ac:dyDescent="0.25">
      <c r="A59" s="228">
        <f t="shared" si="0"/>
        <v>5</v>
      </c>
      <c r="B59" s="47" t="str">
        <f>IF(C59&gt;0,VLOOKUP(C59,Направление!A$1:B$4610,2))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C59" s="155">
        <v>29446</v>
      </c>
      <c r="D59" s="259">
        <f>SUMIFS(Пр12!I$10:I$678,Пр12!$E$10:$E$678,C59)</f>
        <v>60000</v>
      </c>
      <c r="E59" s="259">
        <f>SUMIFS(Пр12!L$10:L$678,Пр12!$E$10:$E$678,C59)</f>
        <v>60000</v>
      </c>
    </row>
    <row r="60" spans="1:5" ht="31.5" x14ac:dyDescent="0.25">
      <c r="A60" s="229">
        <v>6</v>
      </c>
      <c r="B60" s="47" t="str">
        <f>IF(C60&gt;0,VLOOKUP(C60,Направление!A$1:B$4610,2))</f>
        <v xml:space="preserve">Межбюджетные трансферты на обеспечение мероприятий по  формированию современной городской среды </v>
      </c>
      <c r="C60" s="155">
        <v>29456</v>
      </c>
      <c r="D60" s="259">
        <f>SUMIFS(Пр12!I$10:I$678,Пр12!$E$10:$E$678,C60)</f>
        <v>1749000</v>
      </c>
      <c r="E60" s="259">
        <f>SUMIFS(Пр12!L$10:L$678,Пр12!$E$10:$E$678,C60)</f>
        <v>1760000</v>
      </c>
    </row>
    <row r="61" spans="1:5" ht="31.5" hidden="1" x14ac:dyDescent="0.25">
      <c r="A61" s="229">
        <v>7</v>
      </c>
      <c r="B61" s="520" t="str">
        <f>IF(C61&gt;0,VLOOKUP(C61,Направление!A$1:B$4610,2))</f>
        <v>Межбюджетные трансферты на обеспечение мероприятий по защите от чрезвычайных ситуаций природного и техногенного характера</v>
      </c>
      <c r="C61" s="523">
        <v>29466</v>
      </c>
      <c r="D61" s="522">
        <f>SUMIFS(Пр12!I$10:I$678,Пр12!$E$10:$E$678,C61)</f>
        <v>0</v>
      </c>
      <c r="E61" s="522">
        <f>SUMIFS(Пр12!L$10:L$678,Пр12!$E$10:$E$678,C61)</f>
        <v>0</v>
      </c>
    </row>
    <row r="62" spans="1:5" ht="31.5" hidden="1" x14ac:dyDescent="0.25">
      <c r="A62" s="229">
        <v>8</v>
      </c>
      <c r="B62" s="511" t="str">
        <f>IF(C62&gt;0,VLOOKUP(C62,Направление!A$1:B$4610,2))</f>
        <v xml:space="preserve"> Межбюджетные трансферты на обеспечение мероприятий по строительству и реконструкции  памятников</v>
      </c>
      <c r="C62" s="515">
        <v>29476</v>
      </c>
      <c r="D62" s="513">
        <f>SUMIFS(Пр12!I$10:I$678,Пр12!$E$10:$E$678,C62)</f>
        <v>0</v>
      </c>
      <c r="E62" s="513">
        <f>SUMIFS(Пр12!L$10:L$678,Пр12!$E$10:$E$678,C62)</f>
        <v>0</v>
      </c>
    </row>
    <row r="63" spans="1:5" ht="31.5" x14ac:dyDescent="0.25">
      <c r="A63" s="229">
        <v>9</v>
      </c>
      <c r="B63" s="47" t="str">
        <f>IF(C63&gt;0,VLOOKUP(C63,Направление!A$1:B$4610,2))</f>
        <v>Межбюджетные трансферты на обеспечение деятельности народных дружин</v>
      </c>
      <c r="C63" s="155">
        <v>29486</v>
      </c>
      <c r="D63" s="259">
        <f>SUMIFS(Пр12!I$10:I$678,Пр12!$E$10:$E$678,C63)</f>
        <v>180000</v>
      </c>
      <c r="E63" s="259">
        <f>SUMIFS(Пр12!L$10:L$678,Пр12!$E$10:$E$678,C63)</f>
        <v>180000</v>
      </c>
    </row>
    <row r="64" spans="1:5" ht="31.5" hidden="1" x14ac:dyDescent="0.25">
      <c r="A64" s="229">
        <v>10</v>
      </c>
      <c r="B64" s="520" t="str">
        <f>IF(C64&gt;0,VLOOKUP(C64,Направление!A$1:B$4610,2))</f>
        <v xml:space="preserve">Межбюджетные трансферты на обеспечение мероприятий в области дорожного хозяйства по ремонту дворовых территорий </v>
      </c>
      <c r="C64" s="523">
        <v>29496</v>
      </c>
      <c r="D64" s="522">
        <f>SUMIFS(Пр12!I$10:I$678,Пр12!$E$10:$E$678,C64)</f>
        <v>0</v>
      </c>
      <c r="E64" s="522">
        <f>SUMIFS(Пр12!L$10:L$678,Пр12!$E$10:$E$678,C64)</f>
        <v>0</v>
      </c>
    </row>
    <row r="65" spans="1:5" ht="31.5" hidden="1" x14ac:dyDescent="0.25">
      <c r="A65" s="229">
        <v>11</v>
      </c>
      <c r="B65" s="511" t="str">
        <f>IF(C65&gt;0,VLOOKUP(C65,Направление!A$1:B$4610,2))</f>
        <v>Межбюджетные трансферты на обеспечение мероприятий по строительству, реконструкции и ремонту общественных туалетов</v>
      </c>
      <c r="C65" s="515">
        <v>29506</v>
      </c>
      <c r="D65" s="513">
        <f>SUMIFS(Пр12!I$10:I$678,Пр12!$E$10:$E$678,C65)</f>
        <v>0</v>
      </c>
      <c r="E65" s="513">
        <f>SUMIFS(Пр12!L$10:L$678,Пр12!$E$10:$E$678,C65)</f>
        <v>0</v>
      </c>
    </row>
    <row r="66" spans="1:5" ht="31.5" x14ac:dyDescent="0.25">
      <c r="A66" s="229">
        <v>12</v>
      </c>
      <c r="B66" s="47" t="str">
        <f>IF(C66&gt;0,VLOOKUP(C66,Направление!A$1:B$4610,2))</f>
        <v>Межбюджетные трансферты на обеспечение поддержки деятельности социально-ориентированных некоммерческих организаций</v>
      </c>
      <c r="C66" s="155">
        <v>29516</v>
      </c>
      <c r="D66" s="259">
        <f>SUMIFS(Пр12!I$10:I$678,Пр12!$E$10:$E$678,C66)</f>
        <v>550000</v>
      </c>
      <c r="E66" s="259">
        <f>SUMIFS(Пр12!L$10:L$678,Пр12!$E$10:$E$678,C66)</f>
        <v>600000</v>
      </c>
    </row>
    <row r="67" spans="1:5" ht="31.5" hidden="1" x14ac:dyDescent="0.25">
      <c r="A67" s="229">
        <v>13</v>
      </c>
      <c r="B67" s="517" t="str">
        <f>IF(C67&gt;0,VLOOKUP(C67,Направление!A$1:B$4610,2))</f>
        <v>Межбюджетные трансферты на обеспечение мероприятий по организации населению услуг торговли</v>
      </c>
      <c r="C67" s="524">
        <v>29526</v>
      </c>
      <c r="D67" s="519">
        <f>SUMIFS(Пр12!I$10:I$678,Пр12!$E$10:$E$678,C67)</f>
        <v>0</v>
      </c>
      <c r="E67" s="519">
        <f>SUMIFS(Пр12!L$10:L$678,Пр12!$E$10:$E$678,C67)</f>
        <v>0</v>
      </c>
    </row>
    <row r="68" spans="1:5" ht="31.5" x14ac:dyDescent="0.25">
      <c r="A68" s="229">
        <v>14</v>
      </c>
      <c r="B68" s="47" t="str">
        <f>IF(C68&gt;0,VLOOKUP(C68,Направление!A$1:B$4610,2))</f>
        <v>Межбюджетные трансферты на обеспечение мероприятий по актуализации схем коммунальной инфраструктуры</v>
      </c>
      <c r="C68" s="155">
        <v>29536</v>
      </c>
      <c r="D68" s="259">
        <f>SUMIFS(Пр12!I$10:I$678,Пр12!$E$10:$E$678,C68)</f>
        <v>100000</v>
      </c>
      <c r="E68" s="259">
        <f>SUMIFS(Пр12!L$10:L$678,Пр12!$E$10:$E$678,C68)</f>
        <v>100000</v>
      </c>
    </row>
    <row r="69" spans="1:5" ht="31.5" hidden="1" x14ac:dyDescent="0.25">
      <c r="A69" s="229">
        <v>15</v>
      </c>
      <c r="B69" s="517" t="str">
        <f>IF(C69&gt;0,VLOOKUP(C69,Направление!A$1:B$4610,2))</f>
        <v>Межбюджетные трансферты на обеспечение участия  по  сбору   и  транспортированию ТКО и КГО</v>
      </c>
      <c r="C69" s="524">
        <v>29546</v>
      </c>
      <c r="D69" s="519">
        <f>SUMIFS(Пр12!I$10:I$678,Пр12!$E$10:$E$678,C69)</f>
        <v>0</v>
      </c>
      <c r="E69" s="519">
        <f>SUMIFS(Пр12!L$10:L$678,Пр12!$E$10:$E$678,C69)</f>
        <v>0</v>
      </c>
    </row>
    <row r="70" spans="1:5" ht="31.5" x14ac:dyDescent="0.25">
      <c r="A70" s="229">
        <v>16</v>
      </c>
      <c r="B70" s="47" t="str">
        <f>IF(C70&gt;0,VLOOKUP(C70,Направление!A$1:B$4610,2))</f>
        <v>Межбюджетные трансферты на обеспечение  обязательств  по содержанию казны поселения</v>
      </c>
      <c r="C70" s="155">
        <v>29556</v>
      </c>
      <c r="D70" s="259">
        <f>SUMIFS(Пр12!I$10:I$678,Пр12!$E$10:$E$678,C70)</f>
        <v>210000</v>
      </c>
      <c r="E70" s="259">
        <f>SUMIFS(Пр12!L$10:L$678,Пр12!$E$10:$E$678,C70)</f>
        <v>210000</v>
      </c>
    </row>
    <row r="71" spans="1:5" ht="47.25" x14ac:dyDescent="0.25">
      <c r="A71" s="229">
        <v>17</v>
      </c>
      <c r="B71" s="47" t="str">
        <f>IF(C71&gt;0,VLOOKUP(C71,Направление!A$1:B$4610,2))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C71" s="155">
        <v>29566</v>
      </c>
      <c r="D71" s="259">
        <f>SUMIFS(Пр12!I$10:I$678,Пр12!$E$10:$E$678,C71)</f>
        <v>970874</v>
      </c>
      <c r="E71" s="259">
        <f>SUMIFS(Пр12!L$10:L$678,Пр12!$E$10:$E$678,C71)</f>
        <v>623000</v>
      </c>
    </row>
    <row r="72" spans="1:5" ht="47.25" hidden="1" x14ac:dyDescent="0.25">
      <c r="A72" s="229">
        <v>18</v>
      </c>
      <c r="B72" s="520" t="str">
        <f>IF(C72&gt;0,VLOOKUP(C72,Направление!A$1:B$4610,2))</f>
        <v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v>
      </c>
      <c r="C72" s="523">
        <v>29576</v>
      </c>
      <c r="D72" s="522">
        <f>SUMIFS(Пр12!I$10:I$678,Пр12!$E$10:$E$678,C72)</f>
        <v>0</v>
      </c>
      <c r="E72" s="522">
        <f>SUMIFS(Пр12!L$10:L$678,Пр12!$E$10:$E$678,C72)</f>
        <v>0</v>
      </c>
    </row>
    <row r="73" spans="1:5" ht="47.25" hidden="1" x14ac:dyDescent="0.25">
      <c r="A73" s="229">
        <v>19</v>
      </c>
      <c r="B73" s="47" t="str">
        <f>IF(C73&gt;0,VLOOKUP(C73,Направление!A$1:B$4610,2))</f>
        <v>Межбюджетные трансферты на обеспечение мероприятий в рамках реализации проекта "Сохранение и развитие малых исторических городов и поселений"</v>
      </c>
      <c r="C73" s="155">
        <v>29586</v>
      </c>
      <c r="D73" s="259">
        <f>SUMIFS(Пр12!I$10:I$678,Пр12!$E$10:$E$678,C73)</f>
        <v>0</v>
      </c>
      <c r="E73" s="259">
        <f>SUMIFS(Пр12!L$10:L$678,Пр12!$E$10:$E$678,C73)</f>
        <v>0</v>
      </c>
    </row>
    <row r="74" spans="1:5" ht="47.25" hidden="1" x14ac:dyDescent="0.25">
      <c r="A74" s="229">
        <v>20</v>
      </c>
      <c r="B74" s="47" t="str">
        <f>IF(C74&gt;0,VLOOKUP(C74,Направление!A$1:B$4610,2))</f>
        <v>Межбюджетные трансферты на обеспечение мероприятий по оптимизации теплоснабжения с переводом объектов на индивидуальное отопление</v>
      </c>
      <c r="C74" s="155">
        <v>29596</v>
      </c>
      <c r="D74" s="259">
        <f>SUMIFS(Пр12!I$10:I$678,Пр12!$E$10:$E$678,C74)</f>
        <v>0</v>
      </c>
      <c r="E74" s="259">
        <f>SUMIFS(Пр12!L$10:L$678,Пр12!$E$10:$E$678,C74)</f>
        <v>0</v>
      </c>
    </row>
    <row r="75" spans="1:5" ht="31.5" hidden="1" x14ac:dyDescent="0.25">
      <c r="A75" s="229">
        <v>21</v>
      </c>
      <c r="B75" s="511" t="str">
        <f>IF(C75&gt;0,VLOOKUP(C75,Направление!A$1:B$4610,2))</f>
        <v>Межбюджетные трансферты на обеспечение мероприятий по строительству канатной дороги через р. Волга</v>
      </c>
      <c r="C75" s="515">
        <v>29606</v>
      </c>
      <c r="D75" s="513">
        <f>SUMIFS(Пр12!I$10:I$678,Пр12!$E$10:$E$678,C75)</f>
        <v>0</v>
      </c>
      <c r="E75" s="513">
        <f>SUMIFS(Пр12!L$10:L$678,Пр12!$E$10:$E$678,C75)</f>
        <v>0</v>
      </c>
    </row>
    <row r="76" spans="1:5" ht="35.25" customHeight="1" x14ac:dyDescent="0.25">
      <c r="A76" s="229">
        <v>22</v>
      </c>
      <c r="B76" s="47" t="str">
        <f>IF(C76&gt;0,VLOOKUP(C76,Направление!A$1:B$4610,2))</f>
        <v>Межбюджетные трансферты на обеспечение мероприятий по переработке и утилизации ливневых стоков</v>
      </c>
      <c r="C76" s="155">
        <v>29616</v>
      </c>
      <c r="D76" s="259">
        <f>SUMIFS(Пр12!I$10:I$678,Пр12!$E$10:$E$678,C76)</f>
        <v>2000000</v>
      </c>
      <c r="E76" s="259">
        <f>SUMIFS(Пр12!L$10:L$678,Пр12!$E$10:$E$678,C76)</f>
        <v>3000000</v>
      </c>
    </row>
    <row r="77" spans="1:5" ht="31.5" hidden="1" x14ac:dyDescent="0.25">
      <c r="A77" s="229">
        <v>23</v>
      </c>
      <c r="B77" s="520" t="str">
        <f>IF(C77&gt;0,VLOOKUP(C77,Направление!A$1:B$4610,2))</f>
        <v>Межбюджетные трансферты на обеспечение мероприятий  по разработке программы транспортной инфраструктуры</v>
      </c>
      <c r="C77" s="523">
        <v>29626</v>
      </c>
      <c r="D77" s="522">
        <f>SUMIFS(Пр12!I$10:I$678,Пр12!$E$10:$E$678,C77)</f>
        <v>0</v>
      </c>
      <c r="E77" s="522">
        <f>SUMIFS(Пр12!L$10:L$678,Пр12!$E$10:$E$678,C77)</f>
        <v>0</v>
      </c>
    </row>
    <row r="78" spans="1:5" ht="31.5" hidden="1" x14ac:dyDescent="0.25">
      <c r="A78" s="229">
        <v>24</v>
      </c>
      <c r="B78" s="47" t="str">
        <f>IF(C78&gt;0,VLOOKUP(C78,Направление!A$1:B$4610,2))</f>
        <v>Межбюджетные трансферты на обеспечение мероприятий по актуализации схем водоснабжения и водоотведения</v>
      </c>
      <c r="C78" s="155">
        <v>29636</v>
      </c>
      <c r="D78" s="259">
        <f>SUMIFS(Пр12!I$10:I$678,Пр12!$E$10:$E$678,C78)</f>
        <v>0</v>
      </c>
      <c r="E78" s="259">
        <f>SUMIFS(Пр12!L$10:L$678,Пр12!$E$10:$E$678,C78)</f>
        <v>0</v>
      </c>
    </row>
    <row r="79" spans="1:5" ht="47.25" hidden="1" x14ac:dyDescent="0.25">
      <c r="A79" s="229">
        <v>25</v>
      </c>
      <c r="B79" s="47" t="str">
        <f>IF(C79&gt;0,VLOOKUP(C79,Направление!A$1:B$4610,2))</f>
        <v>Межбюджетные трансферты на обеспечение мероприятий по формированию современной городской среды в области дорожного хозяйства</v>
      </c>
      <c r="C79" s="155">
        <v>29646</v>
      </c>
      <c r="D79" s="259">
        <f>SUMIFS(Пр12!I$10:I$678,Пр12!$E$10:$E$678,C79)</f>
        <v>0</v>
      </c>
      <c r="E79" s="259">
        <f>SUMIFS(Пр12!L$10:L$678,Пр12!$E$10:$E$678,C79)</f>
        <v>0</v>
      </c>
    </row>
    <row r="80" spans="1:5" ht="47.25" hidden="1" x14ac:dyDescent="0.25">
      <c r="A80" s="229">
        <v>26</v>
      </c>
      <c r="B80" s="47" t="str">
        <f>IF(C80&gt;0,VLOOKUP(C80,Направление!A$1:B$4610,2))</f>
        <v>Межбюджетные трансферты на обеспечение мероприятий по  формированию современной городской среды  в области благоустройства</v>
      </c>
      <c r="C80" s="155">
        <v>29656</v>
      </c>
      <c r="D80" s="259">
        <f>SUMIFS(Пр12!I$10:I$678,Пр12!$E$10:$E$678,C80)</f>
        <v>0</v>
      </c>
      <c r="E80" s="259">
        <f>SUMIFS(Пр12!L$10:L$678,Пр12!$E$10:$E$678,C80)</f>
        <v>0</v>
      </c>
    </row>
    <row r="81" spans="1:5" ht="47.25" hidden="1" x14ac:dyDescent="0.25">
      <c r="A81" s="229">
        <v>27</v>
      </c>
      <c r="B81" s="47" t="str">
        <f>IF(C81&gt;0,VLOOKUP(C81,Направление!A$1:B$4610,2))</f>
        <v>Межбюджетные трансферты на обеспечение мероприятий по актуализации  границ  особо охраняемых объектов -  памятников природы</v>
      </c>
      <c r="C81" s="155">
        <v>29666</v>
      </c>
      <c r="D81" s="259">
        <f>SUMIFS(Пр12!I$10:I$678,Пр12!$E$10:$E$678,C81)</f>
        <v>0</v>
      </c>
      <c r="E81" s="259">
        <f>SUMIFS(Пр12!L$10:L$678,Пр12!$E$10:$E$678,C81)</f>
        <v>0</v>
      </c>
    </row>
    <row r="82" spans="1:5" ht="47.25" hidden="1" x14ac:dyDescent="0.25">
      <c r="A82" s="229">
        <v>28</v>
      </c>
      <c r="B82" s="47" t="str">
        <f>IF(C82&gt;0,VLOOKUP(C82,Направление!A$1:B$4610,2))</f>
        <v>Межбюджетные трансферты на обеспечение мероприятий по обустройству мест массового отдыха в рамках реализации губернаторского проекта «Решаем вместе!»</v>
      </c>
      <c r="C82" s="155">
        <v>29676</v>
      </c>
      <c r="D82" s="259">
        <f>SUMIFS(Пр12!I$10:I$678,Пр12!$E$10:$E$678,C82)</f>
        <v>0</v>
      </c>
      <c r="E82" s="259">
        <f>SUMIFS(Пр12!L$10:L$678,Пр12!$E$10:$E$678,C82)</f>
        <v>0</v>
      </c>
    </row>
    <row r="83" spans="1:5" ht="31.5" hidden="1" x14ac:dyDescent="0.25">
      <c r="A83" s="229">
        <v>29</v>
      </c>
      <c r="B83" s="511" t="str">
        <f>IF(C83&gt;0,VLOOKUP(C83,Направление!A$1:B$4610,2))</f>
        <v xml:space="preserve">Межбюджетные трансферты на обеспечение мероприятий по содержанию  военно- мемориального комплекса </v>
      </c>
      <c r="C83" s="515">
        <v>29686</v>
      </c>
      <c r="D83" s="513">
        <f>SUMIFS(Пр12!I$10:I$678,Пр12!$E$10:$E$678,C83)</f>
        <v>0</v>
      </c>
      <c r="E83" s="513">
        <f>SUMIFS(Пр12!L$10:L$678,Пр12!$E$10:$E$678,C83)</f>
        <v>0</v>
      </c>
    </row>
    <row r="84" spans="1:5" ht="36.950000000000003" customHeight="1" x14ac:dyDescent="0.25">
      <c r="A84" s="229">
        <v>31</v>
      </c>
      <c r="B84" s="47" t="str">
        <f>IF(C84&gt;0,VLOOKUP(C84,Направление!A$1:B$4610,2))</f>
        <v>Межбюджетные трансферты на обеспечение содержания и организации деятельности в области  дорожного хозяйства</v>
      </c>
      <c r="C84" s="155">
        <v>29696</v>
      </c>
      <c r="D84" s="259">
        <f>SUMIFS(Пр12!I$10:I$678,Пр12!$E$10:$E$678,C84)</f>
        <v>10637320</v>
      </c>
      <c r="E84" s="259">
        <f>SUMIFS(Пр12!L$10:L$678,Пр12!$E$10:$E$678,C84)</f>
        <v>12087584</v>
      </c>
    </row>
    <row r="85" spans="1:5" ht="31.5" hidden="1" x14ac:dyDescent="0.25">
      <c r="A85" s="229">
        <v>32</v>
      </c>
      <c r="B85" s="520" t="str">
        <f>IF(C85&gt;0,VLOOKUP(C85,Направление!A$1:B$4610,2))</f>
        <v>Межбюджетные трансферты на обеспечение надежного теплоснабжения жилищного фонда городского поселения Тутаев</v>
      </c>
      <c r="C85" s="523">
        <v>29706</v>
      </c>
      <c r="D85" s="522">
        <f>SUMIFS(Пр12!I$10:I$678,Пр12!$E$10:$E$678,C85)</f>
        <v>0</v>
      </c>
      <c r="E85" s="522">
        <f>SUMIFS(Пр12!L$10:L$678,Пр12!$E$10:$E$678,C85)</f>
        <v>0</v>
      </c>
    </row>
    <row r="86" spans="1:5" ht="31.5" hidden="1" x14ac:dyDescent="0.25">
      <c r="A86" s="229">
        <v>33</v>
      </c>
      <c r="B86" s="47" t="str">
        <f>IF(C86&gt;0,VLOOKUP(C86,Направление!A$1:B$4610,2))</f>
        <v>Межбюджетные трансферты на обеспечение мероприятий  по разработке программы коммунальной  инфраструктуры</v>
      </c>
      <c r="C86" s="155">
        <v>29716</v>
      </c>
      <c r="D86" s="259">
        <f>SUMIFS(Пр12!I$10:I$678,Пр12!$E$10:$E$678,C86)</f>
        <v>0</v>
      </c>
      <c r="E86" s="259">
        <f>SUMIFS(Пр12!L$10:L$678,Пр12!$E$10:$E$678,C86)</f>
        <v>0</v>
      </c>
    </row>
    <row r="87" spans="1:5" ht="47.25" hidden="1" x14ac:dyDescent="0.25">
      <c r="A87" s="229">
        <v>34</v>
      </c>
      <c r="B87" s="47" t="str">
        <f>IF(C87&gt;0,VLOOKUP(C87,Направление!A$1:B$4610,2))</f>
        <v>Межбюджетные трансферты на обеспечение мероприятий по разработке схем организации дорожного движения в рамках агломерации "Ярославская"</v>
      </c>
      <c r="C87" s="155">
        <v>29726</v>
      </c>
      <c r="D87" s="259">
        <f>SUMIFS(Пр12!I$10:I$678,Пр12!$E$10:$E$678,C87)</f>
        <v>0</v>
      </c>
      <c r="E87" s="259">
        <f>SUMIFS(Пр12!L$10:L$678,Пр12!$E$10:$E$678,C87)</f>
        <v>0</v>
      </c>
    </row>
    <row r="88" spans="1:5" ht="31.5" hidden="1" x14ac:dyDescent="0.25">
      <c r="A88" s="229">
        <v>35</v>
      </c>
      <c r="B88" s="47" t="str">
        <f>IF(C88&gt;0,VLOOKUP(C88,Направление!A$1:B$4610,2))</f>
        <v>Межбюджетные трансферты на обеспечение мероприятий в области дорожного хозяйства по инициативному бюджетированию</v>
      </c>
      <c r="C88" s="155">
        <v>29736</v>
      </c>
      <c r="D88" s="259">
        <f>SUMIFS(Пр12!I$10:I$678,Пр12!$E$10:$E$678,C88)</f>
        <v>0</v>
      </c>
      <c r="E88" s="259">
        <f>SUMIFS(Пр12!L$10:L$678,Пр12!$E$10:$E$678,C88)</f>
        <v>0</v>
      </c>
    </row>
    <row r="89" spans="1:5" ht="30" hidden="1" customHeight="1" x14ac:dyDescent="0.25">
      <c r="A89" s="229">
        <v>36</v>
      </c>
      <c r="B89" s="511" t="str">
        <f>IF(C89&gt;0,VLOOKUP(C89,Направление!A$1:B$4610,2))</f>
        <v>Межбюджетные трансферты на обеспечение мероприятий в области благоустройства  по инициативному  бюджетированию</v>
      </c>
      <c r="C89" s="515">
        <v>29746</v>
      </c>
      <c r="D89" s="513">
        <f>SUMIFS(Пр12!I$10:I$678,Пр12!$E$10:$E$678,C89)</f>
        <v>0</v>
      </c>
      <c r="E89" s="513">
        <f>SUMIFS(Пр12!L$10:L$678,Пр12!$E$10:$E$678,C89)</f>
        <v>0</v>
      </c>
    </row>
    <row r="90" spans="1:5" ht="36" customHeight="1" x14ac:dyDescent="0.25">
      <c r="A90" s="229">
        <v>37</v>
      </c>
      <c r="B90" s="47" t="str">
        <f>IF(C90&gt;0,VLOOKUP(C90,Направление!A$1:B$4610,2))</f>
        <v>Межбюджетные трансферты на дополнительное пенсионное  обеспечение муниципальных служащих городского поселения Тутаев</v>
      </c>
      <c r="C90" s="155">
        <v>29756</v>
      </c>
      <c r="D90" s="259">
        <f>SUMIFS(Пр12!I$10:I$678,Пр12!$E$10:$E$678,C90)</f>
        <v>650346</v>
      </c>
      <c r="E90" s="259">
        <f>SUMIFS(Пр12!L$10:L$678,Пр12!$E$10:$E$678,C90)</f>
        <v>650346</v>
      </c>
    </row>
    <row r="91" spans="1:5" ht="33" hidden="1" customHeight="1" thickBot="1" x14ac:dyDescent="0.3">
      <c r="A91" s="229">
        <v>38</v>
      </c>
      <c r="B91" s="570" t="str">
        <f>IF(C91&gt;0,VLOOKUP(C91,Направление!A$1:B$4610,2))</f>
        <v>Межбюджетные трансферты на обеспечение мероприятий по безопасности жителей города</v>
      </c>
      <c r="C91" s="571">
        <v>29766</v>
      </c>
      <c r="D91" s="572">
        <f>SUMIFS(Пр12!I$10:I$678,Пр12!$E$10:$E$678,C91)</f>
        <v>0</v>
      </c>
      <c r="E91" s="573">
        <f>SUMIFS(Пр12!L$10:L$678,Пр12!$E$10:$E$678,C91)</f>
        <v>0</v>
      </c>
    </row>
    <row r="92" spans="1:5" ht="36.950000000000003" hidden="1" customHeight="1" x14ac:dyDescent="0.25">
      <c r="A92" s="229">
        <v>39</v>
      </c>
      <c r="B92" s="520" t="str">
        <f>IF(C92&gt;0,VLOOKUP(C92,Направление!A$1:B$4610,2))</f>
        <v>Межбюджетные трансферты на обеспечение мероприятий по разработке и экспертизе ПСД</v>
      </c>
      <c r="C92" s="523">
        <v>29776</v>
      </c>
      <c r="D92" s="522">
        <f>SUMIFS(Пр12!I$10:I$678,Пр12!$E$10:$E$678,C92)</f>
        <v>0</v>
      </c>
      <c r="E92" s="522">
        <f>SUMIFS(Пр12!L$10:L$678,Пр12!$E$10:$E$678,C92)</f>
        <v>0</v>
      </c>
    </row>
    <row r="93" spans="1:5" ht="39.75" hidden="1" customHeight="1" x14ac:dyDescent="0.25">
      <c r="A93" s="229"/>
      <c r="B93" s="47" t="str">
        <f>IF(C93&gt;0,VLOOKUP(C93,Направление!A$1:B$4610,2))</f>
        <v xml:space="preserve"> Межбюджетные трансферты на обеспечение мероприятий по выполнению прочих обязательств органами местного самоуправления</v>
      </c>
      <c r="C93" s="155">
        <v>29806</v>
      </c>
      <c r="D93" s="259">
        <f>SUMIFS(Пр12!I$10:I$678,Пр12!$E$10:$E$678,C93)</f>
        <v>0</v>
      </c>
      <c r="E93" s="259">
        <f>SUMIFS(Пр12!L$10:L$678,Пр12!$E$10:$E$678,C93)</f>
        <v>0</v>
      </c>
    </row>
    <row r="94" spans="1:5" ht="45.95" hidden="1" customHeight="1" x14ac:dyDescent="0.25">
      <c r="A94" s="229">
        <v>40</v>
      </c>
      <c r="B94" s="47" t="str">
        <f>IF(C94&gt;0,VLOOKUP(C94,Направление!A$1:B$4610,2))</f>
        <v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v>
      </c>
      <c r="C94" s="155">
        <v>50136</v>
      </c>
      <c r="D94" s="259">
        <f>SUMIFS(Пр12!I$10:I$678,Пр12!$E$10:$E$678,C94)</f>
        <v>0</v>
      </c>
      <c r="E94" s="259">
        <f>SUMIFS(Пр12!L$10:L$678,Пр12!$E$10:$E$678,C94)</f>
        <v>0</v>
      </c>
    </row>
    <row r="95" spans="1:5" ht="35.25" hidden="1" customHeight="1" x14ac:dyDescent="0.25">
      <c r="A95" s="229">
        <v>41</v>
      </c>
      <c r="B95" s="47" t="str">
        <f>IF(C95&gt;0,VLOOKUP(C95,Направление!A$1:B$4610,2))</f>
        <v>Межбюджетные трансферты на создания комфортной городской среды в малых городах и исторических поселениях</v>
      </c>
      <c r="C95" s="155">
        <v>53116</v>
      </c>
      <c r="D95" s="259">
        <f>SUMIFS(Пр12!I$10:I$678,Пр12!$E$10:$E$678,C95)</f>
        <v>0</v>
      </c>
      <c r="E95" s="259">
        <f>SUMIFS(Пр12!L$10:L$678,Пр12!$E$10:$E$678,C95)</f>
        <v>0</v>
      </c>
    </row>
    <row r="96" spans="1:5" ht="27" hidden="1" customHeight="1" x14ac:dyDescent="0.25">
      <c r="A96" s="229">
        <v>42</v>
      </c>
      <c r="B96" s="47" t="str">
        <f>IF(C96&gt;0,VLOOKUP(C96,Направление!A$1:B$4610,2))</f>
        <v xml:space="preserve">Межбюджетные трансферты на реализацию регионального проекта "Формирования современной городской среды" </v>
      </c>
      <c r="C96" s="155">
        <v>55556</v>
      </c>
      <c r="D96" s="259">
        <f>SUMIFS(Пр12!I$10:I$678,Пр12!$E$10:$E$678,C96)</f>
        <v>0</v>
      </c>
      <c r="E96" s="259">
        <f>SUMIFS(Пр12!L$10:L$678,Пр12!$E$10:$E$678,C96)</f>
        <v>0</v>
      </c>
    </row>
    <row r="97" spans="1:5" ht="36" hidden="1" customHeight="1" x14ac:dyDescent="0.25">
      <c r="A97" s="229">
        <v>43</v>
      </c>
      <c r="B97" s="47" t="str">
        <f>IF(C97&gt;0,VLOOKUP(C97,Направление!A$1:B$4610,2))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C97" s="155">
        <v>71236</v>
      </c>
      <c r="D97" s="259">
        <f>SUMIFS(Пр12!I$10:I$678,Пр12!$E$10:$E$678,C97)</f>
        <v>0</v>
      </c>
      <c r="E97" s="259">
        <f>SUMIFS(Пр12!L$10:L$678,Пр12!$E$10:$E$678,C97)</f>
        <v>0</v>
      </c>
    </row>
    <row r="98" spans="1:5" ht="55.5" hidden="1" customHeight="1" x14ac:dyDescent="0.25">
      <c r="A98" s="229">
        <v>44</v>
      </c>
      <c r="B98" s="511" t="str">
        <f>IF(C98&gt;0,VLOOKUP(C98,Направление!A$1:B$4610,2))</f>
        <v xml:space="preserve">Межбюджетные трансферты на обеспечение реализации мероприятий по созданию условий для развития инфраструктуры досуга и отдыха на территории муниципальных образований Ярославской области </v>
      </c>
      <c r="C98" s="512" t="s">
        <v>557</v>
      </c>
      <c r="D98" s="513">
        <f>SUMIFS(Пр12!I$10:I$678,Пр12!$E$10:$E$678,C98)</f>
        <v>0</v>
      </c>
      <c r="E98" s="513">
        <f>SUMIFS(Пр12!L$10:L$678,Пр12!$E$10:$E$678,C98)</f>
        <v>0</v>
      </c>
    </row>
    <row r="99" spans="1:5" ht="31.5" x14ac:dyDescent="0.25">
      <c r="A99" s="229">
        <v>45</v>
      </c>
      <c r="B99" s="47" t="str">
        <f>IF(C99&gt;0,VLOOKUP(C99,Направление!A$1:B$4610,2))</f>
        <v xml:space="preserve">Межбюджетные трансферты на мероприятия в области  дорожного хозяйства </v>
      </c>
      <c r="C99" s="260" t="s">
        <v>551</v>
      </c>
      <c r="D99" s="259">
        <f>SUMIFS(Пр12!I$10:I$678,Пр12!$E$10:$E$678,C99)</f>
        <v>13901864</v>
      </c>
      <c r="E99" s="259">
        <f>SUMIFS(Пр12!L$10:L$678,Пр12!$E$10:$E$678,C99)</f>
        <v>13901864</v>
      </c>
    </row>
    <row r="100" spans="1:5" ht="31.5" hidden="1" x14ac:dyDescent="0.25">
      <c r="A100" s="229">
        <v>46</v>
      </c>
      <c r="B100" s="520" t="str">
        <f>IF(C100&gt;0,VLOOKUP(C100,Направление!A$1:B$4610,2))</f>
        <v>Межбюджетные трансферты на реализацию мероприятий  предусмотренных НПА ЯО</v>
      </c>
      <c r="C100" s="525" t="s">
        <v>552</v>
      </c>
      <c r="D100" s="522">
        <f>SUMIFS(Пр12!I$10:I$678,Пр12!$E$10:$E$678,C100)</f>
        <v>0</v>
      </c>
      <c r="E100" s="522">
        <f>SUMIFS(Пр12!L$10:L$678,Пр12!$E$10:$E$678,C100)</f>
        <v>0</v>
      </c>
    </row>
    <row r="101" spans="1:5" ht="31.5" hidden="1" x14ac:dyDescent="0.25">
      <c r="A101" s="229">
        <v>47</v>
      </c>
      <c r="B101" s="511" t="str">
        <f>IF(C101&gt;0,VLOOKUP(C101,Направление!A$1:B$4610,2))</f>
        <v>Межбюджетные трансферты на комплексное развитие транспортной инфраструктуры городской агломерации «Ярославская»</v>
      </c>
      <c r="C101" s="516" t="s">
        <v>553</v>
      </c>
      <c r="D101" s="513">
        <f>SUMIFS(Пр12!I$10:I$678,Пр12!$E$10:$E$678,C101)</f>
        <v>0</v>
      </c>
      <c r="E101" s="513">
        <f>SUMIFS(Пр12!L$10:L$678,Пр12!$E$10:$E$678,C101)</f>
        <v>0</v>
      </c>
    </row>
    <row r="102" spans="1:5" ht="63.75" thickBot="1" x14ac:dyDescent="0.3">
      <c r="A102" s="229">
        <v>48</v>
      </c>
      <c r="B102" s="47" t="str">
        <f>IF(C102&gt;0,VLOOKUP(C102,Направление!A$1:B$4610,2))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C102" s="260">
        <v>73936</v>
      </c>
      <c r="D102" s="259">
        <f>SUMIFS(Пр12!I$10:I$678,Пр12!$E$10:$E$678,C102)</f>
        <v>50000000</v>
      </c>
      <c r="E102" s="259">
        <f>SUMIFS(Пр12!L$10:L$678,Пр12!$E$10:$E$678,C102)</f>
        <v>50000000</v>
      </c>
    </row>
    <row r="103" spans="1:5" ht="31.5" hidden="1" x14ac:dyDescent="0.25">
      <c r="A103" s="229">
        <v>49</v>
      </c>
      <c r="B103" s="520" t="str">
        <f>IF(C103&gt;0,VLOOKUP(C103,Направление!A$1:B$4610,2))</f>
        <v>Межбюджетные трансферты  на реализацию мероприятий инициативного бюджетирования на территории Ярославской области</v>
      </c>
      <c r="C103" s="526" t="s">
        <v>554</v>
      </c>
      <c r="D103" s="522">
        <f>SUMIFS(Пр12!I$10:I$678,Пр12!$E$10:$E$678,C103)</f>
        <v>0</v>
      </c>
      <c r="E103" s="522">
        <f>SUMIFS(Пр12!L$10:L$678,Пр12!$E$10:$E$678,C103)</f>
        <v>0</v>
      </c>
    </row>
    <row r="104" spans="1:5" ht="31.5" hidden="1" x14ac:dyDescent="0.25">
      <c r="A104" s="229">
        <v>50</v>
      </c>
      <c r="B104" s="47" t="str">
        <f>IF(C104&gt;0,VLOOKUP(C104,Направление!A$1:B$4610,2))</f>
        <v>Межбюджетные трансферты на реализацию мероприятий   по  формированию современной городской среды</v>
      </c>
      <c r="C104" s="261" t="s">
        <v>555</v>
      </c>
      <c r="D104" s="259">
        <f>SUMIFS(Пр12!I$10:I$678,Пр12!$E$10:$E$678,C104)</f>
        <v>0</v>
      </c>
      <c r="E104" s="259">
        <f>SUMIFS(Пр12!L$10:L$678,Пр12!$E$10:$E$678,C104)</f>
        <v>0</v>
      </c>
    </row>
    <row r="105" spans="1:5" ht="47.25" hidden="1" x14ac:dyDescent="0.25">
      <c r="A105" s="229">
        <v>51</v>
      </c>
      <c r="B105" s="47" t="str">
        <f>IF(C105&gt;0,VLOOKUP(C105,Направление!A$1:B$4610,2))</f>
        <v>Межбюджетные трансферты на обеспечение мероприятий по капитальному ремонту и ремонту дорожных объектов муниципальной собственности</v>
      </c>
      <c r="C105" s="261" t="s">
        <v>556</v>
      </c>
      <c r="D105" s="259">
        <f>SUMIFS(Пр12!I$10:I$678,Пр12!$E$10:$E$678,C105)</f>
        <v>0</v>
      </c>
      <c r="E105" s="259">
        <f>SUMIFS(Пр12!L$10:L$678,Пр12!$E$10:$E$678,C105)</f>
        <v>0</v>
      </c>
    </row>
    <row r="106" spans="1:5" ht="63" hidden="1" x14ac:dyDescent="0.25">
      <c r="A106" s="229">
        <v>52</v>
      </c>
      <c r="B106" s="47" t="str">
        <f>IF(C106&gt;0,VLOOKUP(C106,Направление!A$1:B$4610,2))</f>
        <v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C106" s="260" t="s">
        <v>550</v>
      </c>
      <c r="D106" s="259">
        <f>SUMIFS(Пр12!I$10:I$678,Пр12!$E$10:$E$678,C106)</f>
        <v>0</v>
      </c>
      <c r="E106" s="259">
        <f>SUMIFS(Пр12!L$10:L$678,Пр12!$E$10:$E$678,C106)</f>
        <v>0</v>
      </c>
    </row>
    <row r="107" spans="1:5" ht="47.25" hidden="1" x14ac:dyDescent="0.25">
      <c r="A107" s="229">
        <v>53</v>
      </c>
      <c r="B107" s="47" t="str">
        <f>IF(C107&gt;0,VLOOKUP(C107,Направление!A$1:B$4610,2))</f>
        <v>Межбюджетные трансферты на благоустройство, реставрацию и реконструкцию воинских захоронение и военно-мемориальных объектов за счет средств области</v>
      </c>
      <c r="C107" s="260" t="s">
        <v>809</v>
      </c>
      <c r="D107" s="259">
        <f>SUMIFS(Пр12!I$10:I$678,Пр12!$E$10:$E$678,C107)</f>
        <v>0</v>
      </c>
      <c r="E107" s="259">
        <f>SUMIFS(Пр12!L$10:L$678,Пр12!$E$10:$E$678,C107)</f>
        <v>0</v>
      </c>
    </row>
    <row r="108" spans="1:5" ht="63.75" hidden="1" thickBot="1" x14ac:dyDescent="0.3">
      <c r="A108" s="336"/>
      <c r="B108" s="511" t="str">
        <f>IF(C108&gt;0,VLOOKUP(C108,Направление!A$1:B$4610,2))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C108" s="512" t="s">
        <v>925</v>
      </c>
      <c r="D108" s="513">
        <f>SUMIFS(Пр12!I$10:I$678,Пр12!$E$10:$E$678,C108)</f>
        <v>0</v>
      </c>
      <c r="E108" s="513">
        <f>SUMIFS(Пр12!L$10:L$678,Пр12!$E$10:$E$678,C108)</f>
        <v>0</v>
      </c>
    </row>
    <row r="109" spans="1:5" ht="16.5" thickBot="1" x14ac:dyDescent="0.3">
      <c r="A109" s="194"/>
      <c r="B109" s="566" t="s">
        <v>234</v>
      </c>
      <c r="C109" s="567"/>
      <c r="D109" s="574">
        <f>SUM(D10:D108)</f>
        <v>144094323</v>
      </c>
      <c r="E109" s="574">
        <f>SUM(E10:E108)</f>
        <v>162322302</v>
      </c>
    </row>
  </sheetData>
  <autoFilter ref="E1:E109" xr:uid="{00000000-0009-0000-0000-000011000000}">
    <filterColumn colId="0">
      <filters blank="1">
        <filter val="1 000 000"/>
        <filter val="1 450 000"/>
        <filter val="1 500 000"/>
        <filter val="1 560 000"/>
        <filter val="1 900 000"/>
        <filter val="10 637 320"/>
        <filter val="100 000"/>
        <filter val="12 064 238"/>
        <filter val="12 288 065"/>
        <filter val="13 901 864"/>
        <filter val="15 092 406"/>
        <filter val="161 448 628"/>
        <filter val="2 300 000"/>
        <filter val="200 000"/>
        <filter val="21 914 900"/>
        <filter val="250 000"/>
        <filter val="331 000"/>
        <filter val="4 000 000"/>
        <filter val="400 000"/>
        <filter val="5 556 000"/>
        <filter val="50 000 000"/>
        <filter val="500 000"/>
        <filter val="53 095"/>
        <filter val="580 000"/>
        <filter val="60 000"/>
        <filter val="600 000"/>
        <filter val="628 060"/>
        <filter val="731 680"/>
        <filter val="Сумма на 2022 год, руб."/>
      </filters>
    </filterColumn>
  </autoFilter>
  <mergeCells count="5">
    <mergeCell ref="B1:E1"/>
    <mergeCell ref="B2:E2"/>
    <mergeCell ref="B3:E3"/>
    <mergeCell ref="B4:E4"/>
    <mergeCell ref="B7:E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B48"/>
  <sheetViews>
    <sheetView topLeftCell="A28" workbookViewId="0">
      <selection activeCell="B33" sqref="B33"/>
    </sheetView>
  </sheetViews>
  <sheetFormatPr defaultColWidth="9.140625" defaultRowHeight="15.75" x14ac:dyDescent="0.25"/>
  <cols>
    <col min="1" max="1" width="19.5703125" style="44" customWidth="1"/>
    <col min="2" max="2" width="81.7109375" style="244" customWidth="1"/>
    <col min="3" max="16384" width="9.140625" style="44"/>
  </cols>
  <sheetData>
    <row r="2" spans="1:2" ht="16.5" thickBot="1" x14ac:dyDescent="0.3"/>
    <row r="3" spans="1:2" x14ac:dyDescent="0.25">
      <c r="A3" s="57" t="s">
        <v>237</v>
      </c>
      <c r="B3" s="245" t="s">
        <v>513</v>
      </c>
    </row>
    <row r="4" spans="1:2" x14ac:dyDescent="0.25">
      <c r="A4" s="133" t="s">
        <v>673</v>
      </c>
      <c r="B4" s="246" t="s">
        <v>759</v>
      </c>
    </row>
    <row r="5" spans="1:2" ht="36.950000000000003" customHeight="1" x14ac:dyDescent="0.25">
      <c r="A5" s="54" t="s">
        <v>220</v>
      </c>
      <c r="B5" s="247" t="s">
        <v>760</v>
      </c>
    </row>
    <row r="6" spans="1:2" x14ac:dyDescent="0.25">
      <c r="A6" s="46" t="s">
        <v>540</v>
      </c>
      <c r="B6" s="51" t="s">
        <v>521</v>
      </c>
    </row>
    <row r="7" spans="1:2" ht="31.5" x14ac:dyDescent="0.25">
      <c r="A7" s="46" t="s">
        <v>542</v>
      </c>
      <c r="B7" s="243" t="s">
        <v>653</v>
      </c>
    </row>
    <row r="8" spans="1:2" ht="31.5" x14ac:dyDescent="0.25">
      <c r="A8" s="46" t="s">
        <v>729</v>
      </c>
      <c r="B8" s="185" t="s">
        <v>728</v>
      </c>
    </row>
    <row r="9" spans="1:2" ht="24" customHeight="1" x14ac:dyDescent="0.25">
      <c r="A9" s="46" t="s">
        <v>730</v>
      </c>
      <c r="B9" s="185" t="s">
        <v>737</v>
      </c>
    </row>
    <row r="10" spans="1:2" s="45" customFormat="1" ht="31.5" x14ac:dyDescent="0.25">
      <c r="A10" s="54" t="s">
        <v>216</v>
      </c>
      <c r="B10" s="248" t="s">
        <v>750</v>
      </c>
    </row>
    <row r="11" spans="1:2" x14ac:dyDescent="0.25">
      <c r="A11" s="46" t="s">
        <v>541</v>
      </c>
      <c r="B11" s="60" t="s">
        <v>537</v>
      </c>
    </row>
    <row r="12" spans="1:2" ht="31.5" x14ac:dyDescent="0.25">
      <c r="A12" s="46" t="s">
        <v>543</v>
      </c>
      <c r="B12" s="60" t="s">
        <v>970</v>
      </c>
    </row>
    <row r="13" spans="1:2" x14ac:dyDescent="0.25">
      <c r="A13" s="46" t="s">
        <v>606</v>
      </c>
      <c r="B13" s="60" t="s">
        <v>607</v>
      </c>
    </row>
    <row r="14" spans="1:2" s="45" customFormat="1" ht="36.950000000000003" customHeight="1" x14ac:dyDescent="0.25">
      <c r="A14" s="54" t="s">
        <v>218</v>
      </c>
      <c r="B14" s="247" t="s">
        <v>766</v>
      </c>
    </row>
    <row r="15" spans="1:2" ht="31.5" x14ac:dyDescent="0.25">
      <c r="A15" s="46" t="s">
        <v>546</v>
      </c>
      <c r="B15" s="61" t="s">
        <v>538</v>
      </c>
    </row>
    <row r="16" spans="1:2" s="45" customFormat="1" ht="31.5" x14ac:dyDescent="0.25">
      <c r="A16" s="46" t="s">
        <v>549</v>
      </c>
      <c r="B16" s="61" t="s">
        <v>544</v>
      </c>
    </row>
    <row r="17" spans="1:2" s="45" customFormat="1" x14ac:dyDescent="0.25">
      <c r="A17" s="46" t="s">
        <v>804</v>
      </c>
      <c r="B17" s="61" t="s">
        <v>805</v>
      </c>
    </row>
    <row r="18" spans="1:2" ht="31.5" x14ac:dyDescent="0.25">
      <c r="A18" s="55" t="s">
        <v>226</v>
      </c>
      <c r="B18" s="249" t="s">
        <v>751</v>
      </c>
    </row>
    <row r="19" spans="1:2" s="45" customFormat="1" ht="31.5" x14ac:dyDescent="0.25">
      <c r="A19" s="46" t="s">
        <v>227</v>
      </c>
      <c r="B19" s="62" t="s">
        <v>539</v>
      </c>
    </row>
    <row r="20" spans="1:2" s="45" customFormat="1" ht="31.5" x14ac:dyDescent="0.25">
      <c r="A20" s="46" t="s">
        <v>923</v>
      </c>
      <c r="B20" s="241" t="s">
        <v>922</v>
      </c>
    </row>
    <row r="21" spans="1:2" ht="47.25" x14ac:dyDescent="0.25">
      <c r="A21" s="58" t="s">
        <v>229</v>
      </c>
      <c r="B21" s="250" t="s">
        <v>752</v>
      </c>
    </row>
    <row r="22" spans="1:2" ht="35.25" customHeight="1" x14ac:dyDescent="0.25">
      <c r="A22" s="46" t="s">
        <v>545</v>
      </c>
      <c r="B22" s="262" t="s">
        <v>909</v>
      </c>
    </row>
    <row r="23" spans="1:2" ht="31.5" x14ac:dyDescent="0.25">
      <c r="A23" s="54" t="s">
        <v>230</v>
      </c>
      <c r="B23" s="249" t="s">
        <v>753</v>
      </c>
    </row>
    <row r="24" spans="1:2" s="45" customFormat="1" ht="31.5" x14ac:dyDescent="0.25">
      <c r="A24" s="46" t="s">
        <v>231</v>
      </c>
      <c r="B24" s="62" t="s">
        <v>761</v>
      </c>
    </row>
    <row r="25" spans="1:2" ht="47.25" x14ac:dyDescent="0.25">
      <c r="A25" s="56" t="s">
        <v>232</v>
      </c>
      <c r="B25" s="249" t="s">
        <v>757</v>
      </c>
    </row>
    <row r="26" spans="1:2" ht="31.5" x14ac:dyDescent="0.25">
      <c r="A26" s="46" t="s">
        <v>547</v>
      </c>
      <c r="B26" s="62" t="s">
        <v>657</v>
      </c>
    </row>
    <row r="27" spans="1:2" ht="31.5" x14ac:dyDescent="0.25">
      <c r="A27" s="56" t="s">
        <v>630</v>
      </c>
      <c r="B27" s="249" t="s">
        <v>754</v>
      </c>
    </row>
    <row r="28" spans="1:2" ht="33.75" customHeight="1" x14ac:dyDescent="0.25">
      <c r="A28" s="46" t="s">
        <v>631</v>
      </c>
      <c r="B28" s="263" t="s">
        <v>907</v>
      </c>
    </row>
    <row r="29" spans="1:2" ht="31.5" x14ac:dyDescent="0.25">
      <c r="A29" s="56" t="s">
        <v>715</v>
      </c>
      <c r="B29" s="249" t="s">
        <v>755</v>
      </c>
    </row>
    <row r="30" spans="1:2" ht="31.5" x14ac:dyDescent="0.25">
      <c r="A30" s="46" t="s">
        <v>716</v>
      </c>
      <c r="B30" s="62" t="s">
        <v>903</v>
      </c>
    </row>
    <row r="31" spans="1:2" ht="31.5" x14ac:dyDescent="0.25">
      <c r="A31" s="46" t="s">
        <v>717</v>
      </c>
      <c r="B31" s="184" t="s">
        <v>934</v>
      </c>
    </row>
    <row r="32" spans="1:2" ht="47.25" x14ac:dyDescent="0.25">
      <c r="A32" s="56" t="s">
        <v>719</v>
      </c>
      <c r="B32" s="249" t="s">
        <v>756</v>
      </c>
    </row>
    <row r="33" spans="1:2" ht="31.5" x14ac:dyDescent="0.25">
      <c r="A33" s="46" t="s">
        <v>720</v>
      </c>
      <c r="B33" s="61" t="s">
        <v>758</v>
      </c>
    </row>
    <row r="34" spans="1:2" x14ac:dyDescent="0.25">
      <c r="A34" s="46" t="s">
        <v>721</v>
      </c>
      <c r="B34" s="62" t="s">
        <v>718</v>
      </c>
    </row>
    <row r="35" spans="1:2" x14ac:dyDescent="0.25">
      <c r="A35" s="46" t="s">
        <v>949</v>
      </c>
      <c r="B35" s="62" t="s">
        <v>950</v>
      </c>
    </row>
    <row r="36" spans="1:2" ht="32.25" customHeight="1" x14ac:dyDescent="0.25">
      <c r="A36" s="56" t="s">
        <v>806</v>
      </c>
      <c r="B36" s="249" t="s">
        <v>894</v>
      </c>
    </row>
    <row r="37" spans="1:2" ht="46.5" customHeight="1" x14ac:dyDescent="0.25">
      <c r="A37" s="264" t="s">
        <v>918</v>
      </c>
      <c r="B37" s="61" t="s">
        <v>919</v>
      </c>
    </row>
    <row r="38" spans="1:2" x14ac:dyDescent="0.25">
      <c r="A38" s="46" t="s">
        <v>807</v>
      </c>
      <c r="B38" s="62" t="s">
        <v>808</v>
      </c>
    </row>
    <row r="39" spans="1:2" ht="31.5" x14ac:dyDescent="0.25">
      <c r="A39" s="56" t="s">
        <v>828</v>
      </c>
      <c r="B39" s="249" t="s">
        <v>830</v>
      </c>
    </row>
    <row r="40" spans="1:2" ht="114.75" customHeight="1" x14ac:dyDescent="0.25">
      <c r="A40" s="46" t="s">
        <v>829</v>
      </c>
      <c r="B40" s="61" t="s">
        <v>908</v>
      </c>
    </row>
    <row r="41" spans="1:2" ht="37.5" customHeight="1" x14ac:dyDescent="0.25">
      <c r="A41" s="239" t="s">
        <v>886</v>
      </c>
      <c r="B41" s="240" t="s">
        <v>895</v>
      </c>
    </row>
    <row r="42" spans="1:2" ht="47.25" x14ac:dyDescent="0.25">
      <c r="A42" s="237" t="s">
        <v>883</v>
      </c>
      <c r="B42" s="251" t="s">
        <v>893</v>
      </c>
    </row>
    <row r="43" spans="1:2" ht="31.7" customHeight="1" x14ac:dyDescent="0.25">
      <c r="A43" s="238" t="s">
        <v>884</v>
      </c>
      <c r="B43" s="242" t="s">
        <v>885</v>
      </c>
    </row>
    <row r="44" spans="1:2" ht="31.7" customHeight="1" x14ac:dyDescent="0.25">
      <c r="A44" s="237" t="s">
        <v>913</v>
      </c>
      <c r="B44" s="251" t="s">
        <v>915</v>
      </c>
    </row>
    <row r="45" spans="1:2" ht="31.7" customHeight="1" x14ac:dyDescent="0.25">
      <c r="A45" s="238" t="s">
        <v>914</v>
      </c>
      <c r="B45" s="242" t="s">
        <v>916</v>
      </c>
    </row>
    <row r="46" spans="1:2" ht="51.75" customHeight="1" x14ac:dyDescent="0.25">
      <c r="A46" s="237" t="s">
        <v>931</v>
      </c>
      <c r="B46" s="251" t="s">
        <v>929</v>
      </c>
    </row>
    <row r="47" spans="1:2" ht="33" customHeight="1" x14ac:dyDescent="0.25">
      <c r="A47" s="238" t="s">
        <v>930</v>
      </c>
      <c r="B47" s="242" t="s">
        <v>932</v>
      </c>
    </row>
    <row r="48" spans="1:2" ht="16.5" thickBot="1" x14ac:dyDescent="0.3">
      <c r="A48" s="59" t="s">
        <v>548</v>
      </c>
      <c r="B48" s="252" t="s">
        <v>211</v>
      </c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4"/>
  <sheetViews>
    <sheetView showGridLines="0" view="pageBreakPreview" topLeftCell="A34" zoomScale="90" zoomScaleSheetLayoutView="90" workbookViewId="0">
      <selection activeCell="P102" sqref="P102"/>
    </sheetView>
  </sheetViews>
  <sheetFormatPr defaultColWidth="9.140625" defaultRowHeight="15" x14ac:dyDescent="0.2"/>
  <cols>
    <col min="1" max="1" width="5.140625" style="90" bestFit="1" customWidth="1"/>
    <col min="2" max="2" width="3" style="90" bestFit="1" customWidth="1"/>
    <col min="3" max="4" width="3.42578125" style="90" customWidth="1"/>
    <col min="5" max="5" width="6.85546875" style="90" customWidth="1"/>
    <col min="6" max="6" width="3" style="90" customWidth="1"/>
    <col min="7" max="7" width="5.85546875" style="119" customWidth="1"/>
    <col min="8" max="8" width="4.85546875" style="90" bestFit="1" customWidth="1"/>
    <col min="9" max="9" width="46.85546875" style="94" customWidth="1"/>
    <col min="10" max="10" width="15.42578125" style="94" hidden="1" customWidth="1"/>
    <col min="11" max="11" width="14.28515625" style="91" customWidth="1"/>
    <col min="12" max="12" width="15.42578125" style="643" hidden="1" customWidth="1"/>
    <col min="13" max="16384" width="9.140625" style="91"/>
  </cols>
  <sheetData>
    <row r="1" spans="1:12" ht="15.75" x14ac:dyDescent="0.25">
      <c r="G1" s="710" t="s">
        <v>63</v>
      </c>
      <c r="H1" s="710"/>
      <c r="I1" s="710"/>
      <c r="J1" s="710"/>
      <c r="K1" s="710"/>
      <c r="L1" s="710"/>
    </row>
    <row r="2" spans="1:12" ht="15.75" x14ac:dyDescent="0.25">
      <c r="G2" s="710" t="s">
        <v>1025</v>
      </c>
      <c r="H2" s="710"/>
      <c r="I2" s="710"/>
      <c r="J2" s="710"/>
      <c r="K2" s="710"/>
      <c r="L2" s="710"/>
    </row>
    <row r="3" spans="1:12" ht="15.75" x14ac:dyDescent="0.25">
      <c r="G3" s="710" t="s">
        <v>1026</v>
      </c>
      <c r="H3" s="710"/>
      <c r="I3" s="710"/>
      <c r="J3" s="710"/>
      <c r="K3" s="710"/>
      <c r="L3" s="710"/>
    </row>
    <row r="4" spans="1:12" ht="15.75" x14ac:dyDescent="0.25">
      <c r="G4" s="710" t="s">
        <v>1027</v>
      </c>
      <c r="H4" s="710"/>
      <c r="I4" s="710"/>
      <c r="J4" s="710"/>
      <c r="K4" s="710"/>
      <c r="L4" s="710"/>
    </row>
    <row r="5" spans="1:12" ht="15.75" x14ac:dyDescent="0.2">
      <c r="G5" s="92"/>
      <c r="H5" s="93"/>
    </row>
    <row r="6" spans="1:12" ht="41.25" customHeight="1" x14ac:dyDescent="0.2">
      <c r="A6" s="711" t="s">
        <v>1028</v>
      </c>
      <c r="B6" s="711"/>
      <c r="C6" s="711"/>
      <c r="D6" s="711"/>
      <c r="E6" s="711"/>
      <c r="F6" s="711"/>
      <c r="G6" s="711"/>
      <c r="H6" s="711"/>
      <c r="I6" s="711"/>
      <c r="J6" s="711"/>
      <c r="K6" s="711"/>
      <c r="L6" s="711"/>
    </row>
    <row r="7" spans="1:12" ht="18.75" x14ac:dyDescent="0.2">
      <c r="G7" s="95"/>
      <c r="H7" s="96"/>
      <c r="I7" s="96"/>
    </row>
    <row r="8" spans="1:12" ht="15.75" customHeight="1" x14ac:dyDescent="0.2">
      <c r="A8" s="708" t="s">
        <v>1</v>
      </c>
      <c r="B8" s="708"/>
      <c r="C8" s="708"/>
      <c r="D8" s="708"/>
      <c r="E8" s="708"/>
      <c r="F8" s="708"/>
      <c r="G8" s="708"/>
      <c r="H8" s="708"/>
      <c r="I8" s="708" t="s">
        <v>2</v>
      </c>
      <c r="J8" s="708" t="s">
        <v>70</v>
      </c>
      <c r="K8" s="708" t="s">
        <v>1029</v>
      </c>
      <c r="L8" s="709" t="s">
        <v>1057</v>
      </c>
    </row>
    <row r="9" spans="1:12" ht="131.25" customHeight="1" x14ac:dyDescent="0.2">
      <c r="A9" s="97" t="s">
        <v>3</v>
      </c>
      <c r="B9" s="97" t="s">
        <v>4</v>
      </c>
      <c r="C9" s="97" t="s">
        <v>5</v>
      </c>
      <c r="D9" s="97" t="s">
        <v>6</v>
      </c>
      <c r="E9" s="98" t="s">
        <v>7</v>
      </c>
      <c r="F9" s="97" t="s">
        <v>8</v>
      </c>
      <c r="G9" s="99" t="s">
        <v>9</v>
      </c>
      <c r="H9" s="98" t="s">
        <v>10</v>
      </c>
      <c r="I9" s="708"/>
      <c r="J9" s="708"/>
      <c r="K9" s="708"/>
      <c r="L9" s="709"/>
    </row>
    <row r="10" spans="1:12" s="103" customFormat="1" ht="18.95" customHeight="1" x14ac:dyDescent="0.2">
      <c r="A10" s="100" t="s">
        <v>11</v>
      </c>
      <c r="B10" s="100" t="s">
        <v>12</v>
      </c>
      <c r="C10" s="100" t="s">
        <v>13</v>
      </c>
      <c r="D10" s="100" t="s">
        <v>13</v>
      </c>
      <c r="E10" s="100" t="s">
        <v>11</v>
      </c>
      <c r="F10" s="100" t="s">
        <v>13</v>
      </c>
      <c r="G10" s="100" t="s">
        <v>14</v>
      </c>
      <c r="H10" s="100" t="s">
        <v>11</v>
      </c>
      <c r="I10" s="101" t="s">
        <v>634</v>
      </c>
      <c r="J10" s="102">
        <f>J11+J13+J15+J17+J20+J28+J31+J37+J42</f>
        <v>111274850</v>
      </c>
      <c r="K10" s="102">
        <f>K11+K13+K15+K17+K20+K28+K31+K37+K42</f>
        <v>51499646.57</v>
      </c>
      <c r="L10" s="644">
        <f>K10/J10*100</f>
        <v>46.281479211160473</v>
      </c>
    </row>
    <row r="11" spans="1:12" s="103" customFormat="1" ht="19.5" customHeight="1" x14ac:dyDescent="0.2">
      <c r="A11" s="100" t="s">
        <v>11</v>
      </c>
      <c r="B11" s="100" t="s">
        <v>12</v>
      </c>
      <c r="C11" s="100" t="s">
        <v>15</v>
      </c>
      <c r="D11" s="100" t="s">
        <v>13</v>
      </c>
      <c r="E11" s="100" t="s">
        <v>11</v>
      </c>
      <c r="F11" s="100" t="s">
        <v>13</v>
      </c>
      <c r="G11" s="100" t="s">
        <v>14</v>
      </c>
      <c r="H11" s="100" t="s">
        <v>11</v>
      </c>
      <c r="I11" s="101" t="s">
        <v>16</v>
      </c>
      <c r="J11" s="104">
        <f>J12</f>
        <v>46519000</v>
      </c>
      <c r="K11" s="104">
        <f>K12</f>
        <v>25069850.41</v>
      </c>
      <c r="L11" s="644">
        <f t="shared" ref="L11:L74" si="0">K11/J11*100</f>
        <v>53.891636557105706</v>
      </c>
    </row>
    <row r="12" spans="1:12" s="230" customFormat="1" ht="18.95" customHeight="1" x14ac:dyDescent="0.2">
      <c r="A12" s="111" t="s">
        <v>17</v>
      </c>
      <c r="B12" s="111" t="s">
        <v>12</v>
      </c>
      <c r="C12" s="111" t="s">
        <v>15</v>
      </c>
      <c r="D12" s="111" t="s">
        <v>18</v>
      </c>
      <c r="E12" s="111" t="s">
        <v>11</v>
      </c>
      <c r="F12" s="111" t="s">
        <v>15</v>
      </c>
      <c r="G12" s="111" t="s">
        <v>14</v>
      </c>
      <c r="H12" s="111" t="s">
        <v>19</v>
      </c>
      <c r="I12" s="113" t="s">
        <v>20</v>
      </c>
      <c r="J12" s="117">
        <v>46519000</v>
      </c>
      <c r="K12" s="117">
        <v>25069850.41</v>
      </c>
      <c r="L12" s="644">
        <f t="shared" si="0"/>
        <v>53.891636557105706</v>
      </c>
    </row>
    <row r="13" spans="1:12" s="103" customFormat="1" ht="47.25" x14ac:dyDescent="0.2">
      <c r="A13" s="100" t="s">
        <v>23</v>
      </c>
      <c r="B13" s="100" t="s">
        <v>12</v>
      </c>
      <c r="C13" s="100" t="s">
        <v>21</v>
      </c>
      <c r="D13" s="100" t="s">
        <v>13</v>
      </c>
      <c r="E13" s="100" t="s">
        <v>11</v>
      </c>
      <c r="F13" s="100" t="s">
        <v>13</v>
      </c>
      <c r="G13" s="100" t="s">
        <v>14</v>
      </c>
      <c r="H13" s="100" t="s">
        <v>11</v>
      </c>
      <c r="I13" s="101" t="s">
        <v>22</v>
      </c>
      <c r="J13" s="104">
        <f>J14</f>
        <v>2760850</v>
      </c>
      <c r="K13" s="104">
        <f t="shared" ref="K13" si="1">K14</f>
        <v>1298816.76</v>
      </c>
      <c r="L13" s="644">
        <f t="shared" si="0"/>
        <v>47.044090044732599</v>
      </c>
    </row>
    <row r="14" spans="1:12" s="230" customFormat="1" ht="47.25" x14ac:dyDescent="0.2">
      <c r="A14" s="111" t="s">
        <v>23</v>
      </c>
      <c r="B14" s="111" t="s">
        <v>12</v>
      </c>
      <c r="C14" s="111" t="s">
        <v>21</v>
      </c>
      <c r="D14" s="111" t="s">
        <v>18</v>
      </c>
      <c r="E14" s="111" t="s">
        <v>11</v>
      </c>
      <c r="F14" s="111" t="s">
        <v>15</v>
      </c>
      <c r="G14" s="111" t="s">
        <v>14</v>
      </c>
      <c r="H14" s="111" t="s">
        <v>19</v>
      </c>
      <c r="I14" s="113" t="s">
        <v>24</v>
      </c>
      <c r="J14" s="117">
        <v>2760850</v>
      </c>
      <c r="K14" s="117">
        <v>1298816.76</v>
      </c>
      <c r="L14" s="644">
        <f t="shared" si="0"/>
        <v>47.044090044732599</v>
      </c>
    </row>
    <row r="15" spans="1:12" ht="21.75" customHeight="1" x14ac:dyDescent="0.2">
      <c r="A15" s="100" t="s">
        <v>11</v>
      </c>
      <c r="B15" s="100" t="s">
        <v>12</v>
      </c>
      <c r="C15" s="100" t="s">
        <v>25</v>
      </c>
      <c r="D15" s="100" t="s">
        <v>13</v>
      </c>
      <c r="E15" s="100" t="s">
        <v>11</v>
      </c>
      <c r="F15" s="100" t="s">
        <v>13</v>
      </c>
      <c r="G15" s="108" t="s">
        <v>14</v>
      </c>
      <c r="H15" s="108" t="s">
        <v>11</v>
      </c>
      <c r="I15" s="101" t="s">
        <v>26</v>
      </c>
      <c r="J15" s="109">
        <f>J16</f>
        <v>74000</v>
      </c>
      <c r="K15" s="109">
        <f>K16</f>
        <v>40519.760000000002</v>
      </c>
      <c r="L15" s="644">
        <f t="shared" si="0"/>
        <v>54.756432432432433</v>
      </c>
    </row>
    <row r="16" spans="1:12" s="231" customFormat="1" ht="22.7" customHeight="1" x14ac:dyDescent="0.2">
      <c r="A16" s="111" t="s">
        <v>17</v>
      </c>
      <c r="B16" s="111" t="s">
        <v>12</v>
      </c>
      <c r="C16" s="111" t="s">
        <v>25</v>
      </c>
      <c r="D16" s="111" t="s">
        <v>21</v>
      </c>
      <c r="E16" s="111" t="s">
        <v>11</v>
      </c>
      <c r="F16" s="111" t="s">
        <v>15</v>
      </c>
      <c r="G16" s="112" t="s">
        <v>14</v>
      </c>
      <c r="H16" s="112" t="s">
        <v>19</v>
      </c>
      <c r="I16" s="113" t="s">
        <v>27</v>
      </c>
      <c r="J16" s="117">
        <v>74000</v>
      </c>
      <c r="K16" s="117">
        <v>40519.760000000002</v>
      </c>
      <c r="L16" s="644">
        <f t="shared" si="0"/>
        <v>54.756432432432433</v>
      </c>
    </row>
    <row r="17" spans="1:12" ht="20.25" customHeight="1" x14ac:dyDescent="0.2">
      <c r="A17" s="100" t="s">
        <v>11</v>
      </c>
      <c r="B17" s="100" t="s">
        <v>12</v>
      </c>
      <c r="C17" s="100" t="s">
        <v>41</v>
      </c>
      <c r="D17" s="100" t="s">
        <v>13</v>
      </c>
      <c r="E17" s="100" t="s">
        <v>11</v>
      </c>
      <c r="F17" s="100" t="s">
        <v>13</v>
      </c>
      <c r="G17" s="108" t="s">
        <v>14</v>
      </c>
      <c r="H17" s="108" t="s">
        <v>11</v>
      </c>
      <c r="I17" s="101" t="s">
        <v>635</v>
      </c>
      <c r="J17" s="109">
        <f>J18+J19</f>
        <v>44005000</v>
      </c>
      <c r="K17" s="109">
        <f t="shared" ref="K17" si="2">K18+K19</f>
        <v>16248306.08</v>
      </c>
      <c r="L17" s="644">
        <f t="shared" si="0"/>
        <v>36.923772480399954</v>
      </c>
    </row>
    <row r="18" spans="1:12" s="231" customFormat="1" ht="15.75" x14ac:dyDescent="0.2">
      <c r="A18" s="111" t="s">
        <v>17</v>
      </c>
      <c r="B18" s="111" t="s">
        <v>12</v>
      </c>
      <c r="C18" s="111" t="s">
        <v>41</v>
      </c>
      <c r="D18" s="111" t="s">
        <v>15</v>
      </c>
      <c r="E18" s="111" t="s">
        <v>11</v>
      </c>
      <c r="F18" s="111" t="s">
        <v>13</v>
      </c>
      <c r="G18" s="112" t="s">
        <v>14</v>
      </c>
      <c r="H18" s="112" t="s">
        <v>19</v>
      </c>
      <c r="I18" s="113" t="s">
        <v>636</v>
      </c>
      <c r="J18" s="117">
        <v>20573000</v>
      </c>
      <c r="K18" s="117">
        <v>2248638.5</v>
      </c>
      <c r="L18" s="644">
        <f t="shared" si="0"/>
        <v>10.930046663102125</v>
      </c>
    </row>
    <row r="19" spans="1:12" s="231" customFormat="1" ht="15.75" x14ac:dyDescent="0.2">
      <c r="A19" s="111" t="s">
        <v>17</v>
      </c>
      <c r="B19" s="111" t="s">
        <v>12</v>
      </c>
      <c r="C19" s="111" t="s">
        <v>41</v>
      </c>
      <c r="D19" s="111" t="s">
        <v>41</v>
      </c>
      <c r="E19" s="111" t="s">
        <v>11</v>
      </c>
      <c r="F19" s="111" t="s">
        <v>13</v>
      </c>
      <c r="G19" s="112" t="s">
        <v>14</v>
      </c>
      <c r="H19" s="112" t="s">
        <v>19</v>
      </c>
      <c r="I19" s="113" t="s">
        <v>637</v>
      </c>
      <c r="J19" s="117">
        <v>23432000</v>
      </c>
      <c r="K19" s="117">
        <v>13999667.58</v>
      </c>
      <c r="L19" s="644">
        <f t="shared" si="0"/>
        <v>59.745935387504268</v>
      </c>
    </row>
    <row r="20" spans="1:12" ht="47.25" x14ac:dyDescent="0.2">
      <c r="A20" s="100" t="s">
        <v>11</v>
      </c>
      <c r="B20" s="100" t="s">
        <v>12</v>
      </c>
      <c r="C20" s="100" t="s">
        <v>29</v>
      </c>
      <c r="D20" s="100" t="s">
        <v>13</v>
      </c>
      <c r="E20" s="100" t="s">
        <v>11</v>
      </c>
      <c r="F20" s="100" t="s">
        <v>13</v>
      </c>
      <c r="G20" s="108" t="s">
        <v>14</v>
      </c>
      <c r="H20" s="108" t="s">
        <v>11</v>
      </c>
      <c r="I20" s="101" t="s">
        <v>30</v>
      </c>
      <c r="J20" s="109">
        <f>J21+J25</f>
        <v>12860000</v>
      </c>
      <c r="K20" s="109">
        <f>K21+K25</f>
        <v>6563368.7999999998</v>
      </c>
      <c r="L20" s="644">
        <f t="shared" si="0"/>
        <v>51.037082426127526</v>
      </c>
    </row>
    <row r="21" spans="1:12" s="115" customFormat="1" ht="141.75" x14ac:dyDescent="0.25">
      <c r="A21" s="111" t="s">
        <v>11</v>
      </c>
      <c r="B21" s="111" t="s">
        <v>12</v>
      </c>
      <c r="C21" s="111" t="s">
        <v>29</v>
      </c>
      <c r="D21" s="111" t="s">
        <v>25</v>
      </c>
      <c r="E21" s="111" t="s">
        <v>11</v>
      </c>
      <c r="F21" s="111" t="s">
        <v>13</v>
      </c>
      <c r="G21" s="112" t="s">
        <v>14</v>
      </c>
      <c r="H21" s="112" t="s">
        <v>31</v>
      </c>
      <c r="I21" s="113" t="s">
        <v>33</v>
      </c>
      <c r="J21" s="114">
        <f>J22+J23+J24</f>
        <v>3640000</v>
      </c>
      <c r="K21" s="114">
        <f>K22+K23+K24</f>
        <v>2399701.6399999997</v>
      </c>
      <c r="L21" s="644">
        <f t="shared" si="0"/>
        <v>65.925869230769223</v>
      </c>
    </row>
    <row r="22" spans="1:12" s="115" customFormat="1" ht="96" customHeight="1" x14ac:dyDescent="0.25">
      <c r="A22" s="105" t="s">
        <v>11</v>
      </c>
      <c r="B22" s="105" t="s">
        <v>12</v>
      </c>
      <c r="C22" s="105" t="s">
        <v>29</v>
      </c>
      <c r="D22" s="105" t="s">
        <v>25</v>
      </c>
      <c r="E22" s="105" t="s">
        <v>34</v>
      </c>
      <c r="F22" s="105" t="s">
        <v>13</v>
      </c>
      <c r="G22" s="110" t="s">
        <v>14</v>
      </c>
      <c r="H22" s="110" t="s">
        <v>31</v>
      </c>
      <c r="I22" s="106" t="s">
        <v>35</v>
      </c>
      <c r="J22" s="116">
        <v>3250000</v>
      </c>
      <c r="K22" s="116">
        <v>1957396.21</v>
      </c>
      <c r="L22" s="644">
        <f t="shared" si="0"/>
        <v>60.227575692307688</v>
      </c>
    </row>
    <row r="23" spans="1:12" s="115" customFormat="1" ht="126" x14ac:dyDescent="0.25">
      <c r="A23" s="105" t="s">
        <v>11</v>
      </c>
      <c r="B23" s="105" t="s">
        <v>12</v>
      </c>
      <c r="C23" s="105" t="s">
        <v>29</v>
      </c>
      <c r="D23" s="105" t="s">
        <v>25</v>
      </c>
      <c r="E23" s="105" t="s">
        <v>638</v>
      </c>
      <c r="F23" s="105" t="s">
        <v>13</v>
      </c>
      <c r="G23" s="110" t="s">
        <v>14</v>
      </c>
      <c r="H23" s="110" t="s">
        <v>31</v>
      </c>
      <c r="I23" s="106" t="s">
        <v>639</v>
      </c>
      <c r="J23" s="116">
        <v>270000</v>
      </c>
      <c r="K23" s="116">
        <v>394236.07</v>
      </c>
      <c r="L23" s="644">
        <f t="shared" si="0"/>
        <v>146.01335925925926</v>
      </c>
    </row>
    <row r="24" spans="1:12" s="115" customFormat="1" ht="63" x14ac:dyDescent="0.25">
      <c r="A24" s="105" t="s">
        <v>11</v>
      </c>
      <c r="B24" s="105" t="s">
        <v>12</v>
      </c>
      <c r="C24" s="105" t="s">
        <v>29</v>
      </c>
      <c r="D24" s="105" t="s">
        <v>25</v>
      </c>
      <c r="E24" s="105" t="s">
        <v>839</v>
      </c>
      <c r="F24" s="105" t="s">
        <v>13</v>
      </c>
      <c r="G24" s="110" t="s">
        <v>14</v>
      </c>
      <c r="H24" s="110" t="s">
        <v>31</v>
      </c>
      <c r="I24" s="106" t="s">
        <v>838</v>
      </c>
      <c r="J24" s="116">
        <v>120000</v>
      </c>
      <c r="K24" s="116">
        <v>48069.36</v>
      </c>
      <c r="L24" s="644">
        <f t="shared" si="0"/>
        <v>40.0578</v>
      </c>
    </row>
    <row r="25" spans="1:12" s="115" customFormat="1" ht="126" x14ac:dyDescent="0.25">
      <c r="A25" s="111" t="s">
        <v>11</v>
      </c>
      <c r="B25" s="111" t="s">
        <v>12</v>
      </c>
      <c r="C25" s="111" t="s">
        <v>29</v>
      </c>
      <c r="D25" s="111" t="s">
        <v>28</v>
      </c>
      <c r="E25" s="111" t="s">
        <v>11</v>
      </c>
      <c r="F25" s="111" t="s">
        <v>13</v>
      </c>
      <c r="G25" s="112" t="s">
        <v>14</v>
      </c>
      <c r="H25" s="112" t="s">
        <v>31</v>
      </c>
      <c r="I25" s="113" t="s">
        <v>641</v>
      </c>
      <c r="J25" s="114">
        <f>J26+J27</f>
        <v>9220000</v>
      </c>
      <c r="K25" s="114">
        <f>K26+K27</f>
        <v>4163667.16</v>
      </c>
      <c r="L25" s="644">
        <f t="shared" si="0"/>
        <v>45.159079826464207</v>
      </c>
    </row>
    <row r="26" spans="1:12" s="115" customFormat="1" ht="126" x14ac:dyDescent="0.25">
      <c r="A26" s="105" t="s">
        <v>11</v>
      </c>
      <c r="B26" s="105" t="s">
        <v>12</v>
      </c>
      <c r="C26" s="105" t="s">
        <v>29</v>
      </c>
      <c r="D26" s="105" t="s">
        <v>28</v>
      </c>
      <c r="E26" s="105" t="s">
        <v>640</v>
      </c>
      <c r="F26" s="105" t="s">
        <v>13</v>
      </c>
      <c r="G26" s="110" t="s">
        <v>14</v>
      </c>
      <c r="H26" s="110" t="s">
        <v>31</v>
      </c>
      <c r="I26" s="106" t="s">
        <v>642</v>
      </c>
      <c r="J26" s="116">
        <v>8520000</v>
      </c>
      <c r="K26" s="116">
        <v>3572263.48</v>
      </c>
      <c r="L26" s="644">
        <f t="shared" si="0"/>
        <v>41.927975117370892</v>
      </c>
    </row>
    <row r="27" spans="1:12" s="115" customFormat="1" ht="157.5" x14ac:dyDescent="0.25">
      <c r="A27" s="105" t="s">
        <v>11</v>
      </c>
      <c r="B27" s="105" t="s">
        <v>12</v>
      </c>
      <c r="C27" s="105" t="s">
        <v>29</v>
      </c>
      <c r="D27" s="105" t="s">
        <v>28</v>
      </c>
      <c r="E27" s="105" t="s">
        <v>1017</v>
      </c>
      <c r="F27" s="105" t="s">
        <v>13</v>
      </c>
      <c r="G27" s="110" t="s">
        <v>14</v>
      </c>
      <c r="H27" s="110" t="s">
        <v>31</v>
      </c>
      <c r="I27" s="106" t="s">
        <v>1019</v>
      </c>
      <c r="J27" s="116">
        <v>700000</v>
      </c>
      <c r="K27" s="116">
        <v>591403.68000000005</v>
      </c>
      <c r="L27" s="644">
        <f t="shared" si="0"/>
        <v>84.486240000000009</v>
      </c>
    </row>
    <row r="28" spans="1:12" ht="31.5" x14ac:dyDescent="0.2">
      <c r="A28" s="100" t="s">
        <v>11</v>
      </c>
      <c r="B28" s="100" t="s">
        <v>12</v>
      </c>
      <c r="C28" s="100" t="s">
        <v>37</v>
      </c>
      <c r="D28" s="100" t="s">
        <v>13</v>
      </c>
      <c r="E28" s="100" t="s">
        <v>11</v>
      </c>
      <c r="F28" s="100" t="s">
        <v>13</v>
      </c>
      <c r="G28" s="108" t="s">
        <v>14</v>
      </c>
      <c r="H28" s="108" t="s">
        <v>11</v>
      </c>
      <c r="I28" s="101" t="s">
        <v>910</v>
      </c>
      <c r="J28" s="109">
        <f>J29</f>
        <v>0</v>
      </c>
      <c r="K28" s="109">
        <f t="shared" ref="K28:K29" si="3">K29</f>
        <v>11585.4</v>
      </c>
      <c r="L28" s="644">
        <v>0</v>
      </c>
    </row>
    <row r="29" spans="1:12" s="231" customFormat="1" ht="31.5" x14ac:dyDescent="0.2">
      <c r="A29" s="111" t="s">
        <v>11</v>
      </c>
      <c r="B29" s="111" t="s">
        <v>12</v>
      </c>
      <c r="C29" s="111" t="s">
        <v>37</v>
      </c>
      <c r="D29" s="111" t="s">
        <v>18</v>
      </c>
      <c r="E29" s="111" t="s">
        <v>11</v>
      </c>
      <c r="F29" s="111" t="s">
        <v>13</v>
      </c>
      <c r="G29" s="112" t="s">
        <v>14</v>
      </c>
      <c r="H29" s="112" t="s">
        <v>38</v>
      </c>
      <c r="I29" s="113" t="s">
        <v>643</v>
      </c>
      <c r="J29" s="117">
        <f>J30</f>
        <v>0</v>
      </c>
      <c r="K29" s="117">
        <f t="shared" si="3"/>
        <v>11585.4</v>
      </c>
      <c r="L29" s="644">
        <v>0</v>
      </c>
    </row>
    <row r="30" spans="1:12" ht="31.5" x14ac:dyDescent="0.2">
      <c r="A30" s="105" t="s">
        <v>11</v>
      </c>
      <c r="B30" s="105" t="s">
        <v>12</v>
      </c>
      <c r="C30" s="105" t="s">
        <v>37</v>
      </c>
      <c r="D30" s="105" t="s">
        <v>18</v>
      </c>
      <c r="E30" s="105" t="s">
        <v>1050</v>
      </c>
      <c r="F30" s="105" t="s">
        <v>37</v>
      </c>
      <c r="G30" s="110" t="s">
        <v>14</v>
      </c>
      <c r="H30" s="110" t="s">
        <v>38</v>
      </c>
      <c r="I30" s="106" t="s">
        <v>771</v>
      </c>
      <c r="J30" s="107">
        <v>0</v>
      </c>
      <c r="K30" s="107">
        <v>11585.4</v>
      </c>
      <c r="L30" s="644">
        <v>0</v>
      </c>
    </row>
    <row r="31" spans="1:12" ht="31.5" x14ac:dyDescent="0.2">
      <c r="A31" s="100" t="s">
        <v>11</v>
      </c>
      <c r="B31" s="100" t="s">
        <v>12</v>
      </c>
      <c r="C31" s="100" t="s">
        <v>39</v>
      </c>
      <c r="D31" s="100" t="s">
        <v>13</v>
      </c>
      <c r="E31" s="100" t="s">
        <v>11</v>
      </c>
      <c r="F31" s="100" t="s">
        <v>13</v>
      </c>
      <c r="G31" s="108" t="s">
        <v>14</v>
      </c>
      <c r="H31" s="108" t="s">
        <v>11</v>
      </c>
      <c r="I31" s="101" t="s">
        <v>40</v>
      </c>
      <c r="J31" s="109">
        <f>J32+J34</f>
        <v>4025000</v>
      </c>
      <c r="K31" s="109">
        <f t="shared" ref="K31" si="4">K32+K34</f>
        <v>1181717.94</v>
      </c>
      <c r="L31" s="644">
        <f t="shared" si="0"/>
        <v>29.359451925465834</v>
      </c>
    </row>
    <row r="32" spans="1:12" ht="126" x14ac:dyDescent="0.2">
      <c r="A32" s="111" t="s">
        <v>11</v>
      </c>
      <c r="B32" s="111" t="s">
        <v>12</v>
      </c>
      <c r="C32" s="111" t="s">
        <v>39</v>
      </c>
      <c r="D32" s="111" t="s">
        <v>18</v>
      </c>
      <c r="E32" s="111" t="s">
        <v>11</v>
      </c>
      <c r="F32" s="111" t="s">
        <v>13</v>
      </c>
      <c r="G32" s="112" t="s">
        <v>14</v>
      </c>
      <c r="H32" s="112" t="s">
        <v>11</v>
      </c>
      <c r="I32" s="113" t="s">
        <v>644</v>
      </c>
      <c r="J32" s="117">
        <f>J33</f>
        <v>200000</v>
      </c>
      <c r="K32" s="117">
        <f>K33</f>
        <v>87500</v>
      </c>
      <c r="L32" s="644">
        <f t="shared" si="0"/>
        <v>43.75</v>
      </c>
    </row>
    <row r="33" spans="1:12" ht="126" x14ac:dyDescent="0.2">
      <c r="A33" s="105" t="s">
        <v>11</v>
      </c>
      <c r="B33" s="105" t="s">
        <v>12</v>
      </c>
      <c r="C33" s="105" t="s">
        <v>39</v>
      </c>
      <c r="D33" s="105" t="s">
        <v>18</v>
      </c>
      <c r="E33" s="105" t="s">
        <v>32</v>
      </c>
      <c r="F33" s="105" t="s">
        <v>37</v>
      </c>
      <c r="G33" s="110" t="s">
        <v>14</v>
      </c>
      <c r="H33" s="110" t="s">
        <v>645</v>
      </c>
      <c r="I33" s="106" t="s">
        <v>841</v>
      </c>
      <c r="J33" s="107">
        <v>200000</v>
      </c>
      <c r="K33" s="107">
        <v>87500</v>
      </c>
      <c r="L33" s="644">
        <f t="shared" si="0"/>
        <v>43.75</v>
      </c>
    </row>
    <row r="34" spans="1:12" ht="47.25" x14ac:dyDescent="0.2">
      <c r="A34" s="111" t="s">
        <v>11</v>
      </c>
      <c r="B34" s="111" t="s">
        <v>12</v>
      </c>
      <c r="C34" s="111" t="s">
        <v>39</v>
      </c>
      <c r="D34" s="111" t="s">
        <v>41</v>
      </c>
      <c r="E34" s="111" t="s">
        <v>11</v>
      </c>
      <c r="F34" s="111" t="s">
        <v>13</v>
      </c>
      <c r="G34" s="112" t="s">
        <v>14</v>
      </c>
      <c r="H34" s="112" t="s">
        <v>42</v>
      </c>
      <c r="I34" s="113" t="s">
        <v>43</v>
      </c>
      <c r="J34" s="117">
        <f>J35+J36</f>
        <v>3825000</v>
      </c>
      <c r="K34" s="117">
        <f>K35+K36</f>
        <v>1094217.94</v>
      </c>
      <c r="L34" s="644">
        <f t="shared" si="0"/>
        <v>28.607004967320261</v>
      </c>
    </row>
    <row r="35" spans="1:12" ht="47.25" x14ac:dyDescent="0.2">
      <c r="A35" s="105" t="s">
        <v>11</v>
      </c>
      <c r="B35" s="105" t="s">
        <v>12</v>
      </c>
      <c r="C35" s="105" t="s">
        <v>39</v>
      </c>
      <c r="D35" s="105" t="s">
        <v>41</v>
      </c>
      <c r="E35" s="105" t="s">
        <v>34</v>
      </c>
      <c r="F35" s="105" t="s">
        <v>13</v>
      </c>
      <c r="G35" s="110" t="s">
        <v>14</v>
      </c>
      <c r="H35" s="110" t="s">
        <v>42</v>
      </c>
      <c r="I35" s="106" t="s">
        <v>646</v>
      </c>
      <c r="J35" s="107">
        <v>225000</v>
      </c>
      <c r="K35" s="107">
        <v>597939.30000000005</v>
      </c>
      <c r="L35" s="644">
        <f t="shared" si="0"/>
        <v>265.75080000000003</v>
      </c>
    </row>
    <row r="36" spans="1:12" ht="78.75" x14ac:dyDescent="0.2">
      <c r="A36" s="105" t="s">
        <v>11</v>
      </c>
      <c r="B36" s="105" t="s">
        <v>12</v>
      </c>
      <c r="C36" s="105" t="s">
        <v>39</v>
      </c>
      <c r="D36" s="105" t="s">
        <v>41</v>
      </c>
      <c r="E36" s="105" t="s">
        <v>638</v>
      </c>
      <c r="F36" s="105" t="s">
        <v>13</v>
      </c>
      <c r="G36" s="110" t="s">
        <v>14</v>
      </c>
      <c r="H36" s="110" t="s">
        <v>42</v>
      </c>
      <c r="I36" s="106" t="s">
        <v>647</v>
      </c>
      <c r="J36" s="107">
        <v>3600000</v>
      </c>
      <c r="K36" s="107">
        <v>496278.64</v>
      </c>
      <c r="L36" s="644">
        <f t="shared" si="0"/>
        <v>13.785517777777779</v>
      </c>
    </row>
    <row r="37" spans="1:12" ht="15.75" x14ac:dyDescent="0.2">
      <c r="A37" s="100" t="s">
        <v>11</v>
      </c>
      <c r="B37" s="100" t="s">
        <v>12</v>
      </c>
      <c r="C37" s="100" t="s">
        <v>45</v>
      </c>
      <c r="D37" s="100" t="s">
        <v>13</v>
      </c>
      <c r="E37" s="100" t="s">
        <v>11</v>
      </c>
      <c r="F37" s="100" t="s">
        <v>13</v>
      </c>
      <c r="G37" s="108" t="s">
        <v>14</v>
      </c>
      <c r="H37" s="108" t="s">
        <v>11</v>
      </c>
      <c r="I37" s="101" t="s">
        <v>46</v>
      </c>
      <c r="J37" s="109">
        <f>J38+J40</f>
        <v>700000</v>
      </c>
      <c r="K37" s="109">
        <f>K38+K40</f>
        <v>610000</v>
      </c>
      <c r="L37" s="644">
        <f t="shared" si="0"/>
        <v>87.142857142857139</v>
      </c>
    </row>
    <row r="38" spans="1:12" ht="54.95" customHeight="1" x14ac:dyDescent="0.2">
      <c r="A38" s="111" t="s">
        <v>11</v>
      </c>
      <c r="B38" s="111" t="s">
        <v>12</v>
      </c>
      <c r="C38" s="111" t="s">
        <v>45</v>
      </c>
      <c r="D38" s="111" t="s">
        <v>18</v>
      </c>
      <c r="E38" s="111" t="s">
        <v>11</v>
      </c>
      <c r="F38" s="111" t="s">
        <v>18</v>
      </c>
      <c r="G38" s="112" t="s">
        <v>14</v>
      </c>
      <c r="H38" s="112" t="s">
        <v>842</v>
      </c>
      <c r="I38" s="113" t="s">
        <v>843</v>
      </c>
      <c r="J38" s="117">
        <f>J39</f>
        <v>700000</v>
      </c>
      <c r="K38" s="117">
        <f>K39</f>
        <v>609000</v>
      </c>
      <c r="L38" s="644">
        <f t="shared" si="0"/>
        <v>87</v>
      </c>
    </row>
    <row r="39" spans="1:12" ht="50.25" customHeight="1" x14ac:dyDescent="0.2">
      <c r="A39" s="105" t="s">
        <v>1018</v>
      </c>
      <c r="B39" s="105" t="s">
        <v>12</v>
      </c>
      <c r="C39" s="105" t="s">
        <v>45</v>
      </c>
      <c r="D39" s="105" t="s">
        <v>18</v>
      </c>
      <c r="E39" s="105" t="s">
        <v>638</v>
      </c>
      <c r="F39" s="105" t="s">
        <v>18</v>
      </c>
      <c r="G39" s="110" t="s">
        <v>14</v>
      </c>
      <c r="H39" s="110" t="s">
        <v>842</v>
      </c>
      <c r="I39" s="106" t="s">
        <v>648</v>
      </c>
      <c r="J39" s="107">
        <v>700000</v>
      </c>
      <c r="K39" s="107">
        <v>609000</v>
      </c>
      <c r="L39" s="644">
        <f t="shared" si="0"/>
        <v>87</v>
      </c>
    </row>
    <row r="40" spans="1:12" ht="54.95" customHeight="1" x14ac:dyDescent="0.2">
      <c r="A40" s="111" t="s">
        <v>11</v>
      </c>
      <c r="B40" s="111" t="s">
        <v>12</v>
      </c>
      <c r="C40" s="111" t="s">
        <v>45</v>
      </c>
      <c r="D40" s="111" t="s">
        <v>44</v>
      </c>
      <c r="E40" s="111" t="s">
        <v>11</v>
      </c>
      <c r="F40" s="111" t="s">
        <v>13</v>
      </c>
      <c r="G40" s="112" t="s">
        <v>14</v>
      </c>
      <c r="H40" s="112" t="s">
        <v>842</v>
      </c>
      <c r="I40" s="113" t="s">
        <v>1052</v>
      </c>
      <c r="J40" s="117">
        <f>J41</f>
        <v>0</v>
      </c>
      <c r="K40" s="117">
        <f t="shared" ref="K40" si="5">K41</f>
        <v>1000</v>
      </c>
      <c r="L40" s="644">
        <v>0</v>
      </c>
    </row>
    <row r="41" spans="1:12" ht="94.5" x14ac:dyDescent="0.2">
      <c r="A41" s="105" t="s">
        <v>1018</v>
      </c>
      <c r="B41" s="105" t="s">
        <v>12</v>
      </c>
      <c r="C41" s="105" t="s">
        <v>45</v>
      </c>
      <c r="D41" s="105" t="s">
        <v>44</v>
      </c>
      <c r="E41" s="105" t="s">
        <v>1051</v>
      </c>
      <c r="F41" s="105" t="s">
        <v>15</v>
      </c>
      <c r="G41" s="110" t="s">
        <v>1053</v>
      </c>
      <c r="H41" s="110" t="s">
        <v>842</v>
      </c>
      <c r="I41" s="106" t="s">
        <v>1054</v>
      </c>
      <c r="J41" s="107">
        <v>0</v>
      </c>
      <c r="K41" s="107">
        <v>1000</v>
      </c>
      <c r="L41" s="644">
        <v>0</v>
      </c>
    </row>
    <row r="42" spans="1:12" ht="15.75" x14ac:dyDescent="0.2">
      <c r="A42" s="100" t="s">
        <v>11</v>
      </c>
      <c r="B42" s="100" t="s">
        <v>12</v>
      </c>
      <c r="C42" s="100" t="s">
        <v>47</v>
      </c>
      <c r="D42" s="100" t="s">
        <v>13</v>
      </c>
      <c r="E42" s="100" t="s">
        <v>11</v>
      </c>
      <c r="F42" s="100" t="s">
        <v>13</v>
      </c>
      <c r="G42" s="108" t="s">
        <v>14</v>
      </c>
      <c r="H42" s="108" t="s">
        <v>11</v>
      </c>
      <c r="I42" s="101" t="s">
        <v>48</v>
      </c>
      <c r="J42" s="109">
        <f>J43</f>
        <v>331000</v>
      </c>
      <c r="K42" s="109">
        <f>K43</f>
        <v>475481.42</v>
      </c>
      <c r="L42" s="644">
        <f t="shared" si="0"/>
        <v>143.64997583081572</v>
      </c>
    </row>
    <row r="43" spans="1:12" ht="15.75" x14ac:dyDescent="0.2">
      <c r="A43" s="111" t="s">
        <v>11</v>
      </c>
      <c r="B43" s="111" t="s">
        <v>12</v>
      </c>
      <c r="C43" s="111" t="s">
        <v>47</v>
      </c>
      <c r="D43" s="111" t="s">
        <v>25</v>
      </c>
      <c r="E43" s="111" t="s">
        <v>11</v>
      </c>
      <c r="F43" s="111" t="s">
        <v>13</v>
      </c>
      <c r="G43" s="112" t="s">
        <v>14</v>
      </c>
      <c r="H43" s="112" t="s">
        <v>649</v>
      </c>
      <c r="I43" s="113" t="s">
        <v>48</v>
      </c>
      <c r="J43" s="117">
        <f>J44</f>
        <v>331000</v>
      </c>
      <c r="K43" s="117">
        <f>K44</f>
        <v>475481.42</v>
      </c>
      <c r="L43" s="644">
        <f t="shared" si="0"/>
        <v>143.64997583081572</v>
      </c>
    </row>
    <row r="44" spans="1:12" ht="31.5" x14ac:dyDescent="0.2">
      <c r="A44" s="105" t="s">
        <v>11</v>
      </c>
      <c r="B44" s="105" t="s">
        <v>12</v>
      </c>
      <c r="C44" s="105" t="s">
        <v>47</v>
      </c>
      <c r="D44" s="105" t="s">
        <v>25</v>
      </c>
      <c r="E44" s="105" t="s">
        <v>32</v>
      </c>
      <c r="F44" s="105" t="s">
        <v>37</v>
      </c>
      <c r="G44" s="110" t="s">
        <v>14</v>
      </c>
      <c r="H44" s="110" t="s">
        <v>649</v>
      </c>
      <c r="I44" s="106" t="s">
        <v>203</v>
      </c>
      <c r="J44" s="107">
        <v>331000</v>
      </c>
      <c r="K44" s="107">
        <v>475481.42</v>
      </c>
      <c r="L44" s="644">
        <f t="shared" si="0"/>
        <v>143.64997583081572</v>
      </c>
    </row>
    <row r="45" spans="1:12" ht="22.7" customHeight="1" x14ac:dyDescent="0.2">
      <c r="A45" s="100" t="s">
        <v>11</v>
      </c>
      <c r="B45" s="100" t="s">
        <v>49</v>
      </c>
      <c r="C45" s="100" t="s">
        <v>13</v>
      </c>
      <c r="D45" s="100" t="s">
        <v>13</v>
      </c>
      <c r="E45" s="100" t="s">
        <v>11</v>
      </c>
      <c r="F45" s="100" t="s">
        <v>13</v>
      </c>
      <c r="G45" s="108" t="s">
        <v>14</v>
      </c>
      <c r="H45" s="108" t="s">
        <v>11</v>
      </c>
      <c r="I45" s="101" t="s">
        <v>50</v>
      </c>
      <c r="J45" s="109">
        <f>J46+J76</f>
        <v>345514500</v>
      </c>
      <c r="K45" s="109">
        <f>K46+K76</f>
        <v>37443141.07</v>
      </c>
      <c r="L45" s="644">
        <f t="shared" si="0"/>
        <v>10.836923217404768</v>
      </c>
    </row>
    <row r="46" spans="1:12" ht="47.25" x14ac:dyDescent="0.2">
      <c r="A46" s="100" t="s">
        <v>11</v>
      </c>
      <c r="B46" s="100" t="s">
        <v>49</v>
      </c>
      <c r="C46" s="100" t="s">
        <v>18</v>
      </c>
      <c r="D46" s="100" t="s">
        <v>13</v>
      </c>
      <c r="E46" s="100" t="s">
        <v>11</v>
      </c>
      <c r="F46" s="100" t="s">
        <v>13</v>
      </c>
      <c r="G46" s="108" t="s">
        <v>14</v>
      </c>
      <c r="H46" s="108" t="s">
        <v>11</v>
      </c>
      <c r="I46" s="101" t="s">
        <v>51</v>
      </c>
      <c r="J46" s="109">
        <f>J47+J51+J72</f>
        <v>344326866</v>
      </c>
      <c r="K46" s="109">
        <f>K47+K51+K72</f>
        <v>37443141.07</v>
      </c>
      <c r="L46" s="644">
        <f t="shared" si="0"/>
        <v>10.874301359336858</v>
      </c>
    </row>
    <row r="47" spans="1:12" s="231" customFormat="1" ht="31.5" x14ac:dyDescent="0.2">
      <c r="A47" s="111" t="s">
        <v>11</v>
      </c>
      <c r="B47" s="111" t="s">
        <v>49</v>
      </c>
      <c r="C47" s="111" t="s">
        <v>18</v>
      </c>
      <c r="D47" s="111" t="s">
        <v>44</v>
      </c>
      <c r="E47" s="111" t="s">
        <v>11</v>
      </c>
      <c r="F47" s="111" t="s">
        <v>13</v>
      </c>
      <c r="G47" s="112" t="s">
        <v>14</v>
      </c>
      <c r="H47" s="112" t="s">
        <v>651</v>
      </c>
      <c r="I47" s="113" t="s">
        <v>650</v>
      </c>
      <c r="J47" s="117">
        <v>53384000</v>
      </c>
      <c r="K47" s="117">
        <f>K48+K49+K50</f>
        <v>15690000</v>
      </c>
      <c r="L47" s="644">
        <f t="shared" si="0"/>
        <v>29.390828712722911</v>
      </c>
    </row>
    <row r="48" spans="1:12" ht="31.5" x14ac:dyDescent="0.2">
      <c r="A48" s="105" t="s">
        <v>52</v>
      </c>
      <c r="B48" s="105" t="s">
        <v>49</v>
      </c>
      <c r="C48" s="105" t="s">
        <v>18</v>
      </c>
      <c r="D48" s="105" t="s">
        <v>251</v>
      </c>
      <c r="E48" s="105" t="s">
        <v>53</v>
      </c>
      <c r="F48" s="105" t="s">
        <v>13</v>
      </c>
      <c r="G48" s="110" t="s">
        <v>14</v>
      </c>
      <c r="H48" s="110" t="s">
        <v>651</v>
      </c>
      <c r="I48" s="106" t="s">
        <v>652</v>
      </c>
      <c r="J48" s="107">
        <v>31384000</v>
      </c>
      <c r="K48" s="107">
        <v>15690000</v>
      </c>
      <c r="L48" s="644">
        <f t="shared" si="0"/>
        <v>49.993627326026001</v>
      </c>
    </row>
    <row r="49" spans="1:12" ht="31.7" hidden="1" customHeight="1" x14ac:dyDescent="0.2">
      <c r="A49" s="105" t="s">
        <v>723</v>
      </c>
      <c r="B49" s="105" t="s">
        <v>49</v>
      </c>
      <c r="C49" s="105" t="s">
        <v>18</v>
      </c>
      <c r="D49" s="105" t="s">
        <v>251</v>
      </c>
      <c r="E49" s="105" t="s">
        <v>738</v>
      </c>
      <c r="F49" s="105" t="s">
        <v>13</v>
      </c>
      <c r="G49" s="110" t="s">
        <v>14</v>
      </c>
      <c r="H49" s="110" t="s">
        <v>651</v>
      </c>
      <c r="I49" s="106" t="s">
        <v>739</v>
      </c>
      <c r="J49" s="107">
        <v>0</v>
      </c>
      <c r="K49" s="107">
        <v>0</v>
      </c>
      <c r="L49" s="644">
        <v>0</v>
      </c>
    </row>
    <row r="50" spans="1:12" ht="40.15" hidden="1" customHeight="1" x14ac:dyDescent="0.2">
      <c r="A50" s="105" t="s">
        <v>723</v>
      </c>
      <c r="B50" s="105" t="s">
        <v>49</v>
      </c>
      <c r="C50" s="105" t="s">
        <v>18</v>
      </c>
      <c r="D50" s="105" t="s">
        <v>952</v>
      </c>
      <c r="E50" s="105" t="s">
        <v>769</v>
      </c>
      <c r="F50" s="105" t="s">
        <v>13</v>
      </c>
      <c r="G50" s="110" t="s">
        <v>14</v>
      </c>
      <c r="H50" s="110" t="s">
        <v>651</v>
      </c>
      <c r="I50" s="106" t="s">
        <v>953</v>
      </c>
      <c r="J50" s="107">
        <v>22000000</v>
      </c>
      <c r="K50" s="107">
        <v>0</v>
      </c>
      <c r="L50" s="644">
        <f t="shared" si="0"/>
        <v>0</v>
      </c>
    </row>
    <row r="51" spans="1:12" s="231" customFormat="1" ht="47.25" x14ac:dyDescent="0.2">
      <c r="A51" s="111" t="s">
        <v>11</v>
      </c>
      <c r="B51" s="111" t="s">
        <v>49</v>
      </c>
      <c r="C51" s="111" t="s">
        <v>18</v>
      </c>
      <c r="D51" s="111" t="s">
        <v>734</v>
      </c>
      <c r="E51" s="111" t="s">
        <v>11</v>
      </c>
      <c r="F51" s="111" t="s">
        <v>13</v>
      </c>
      <c r="G51" s="112" t="s">
        <v>14</v>
      </c>
      <c r="H51" s="112" t="s">
        <v>651</v>
      </c>
      <c r="I51" s="113" t="s">
        <v>735</v>
      </c>
      <c r="J51" s="117">
        <f>J52+J54+J56+J58+J60+J62+J64+J66+J68</f>
        <v>207817866</v>
      </c>
      <c r="K51" s="117">
        <f>K52+K54+K56+K58+K60+K62+K64+K66+K68</f>
        <v>14628141.069999998</v>
      </c>
      <c r="L51" s="644">
        <f t="shared" si="0"/>
        <v>7.0389237227563477</v>
      </c>
    </row>
    <row r="52" spans="1:12" ht="94.5" x14ac:dyDescent="0.2">
      <c r="A52" s="105" t="s">
        <v>11</v>
      </c>
      <c r="B52" s="105" t="s">
        <v>49</v>
      </c>
      <c r="C52" s="105" t="s">
        <v>18</v>
      </c>
      <c r="D52" s="105" t="s">
        <v>734</v>
      </c>
      <c r="E52" s="105" t="s">
        <v>844</v>
      </c>
      <c r="F52" s="105" t="s">
        <v>13</v>
      </c>
      <c r="G52" s="110" t="s">
        <v>14</v>
      </c>
      <c r="H52" s="110" t="s">
        <v>651</v>
      </c>
      <c r="I52" s="106" t="s">
        <v>748</v>
      </c>
      <c r="J52" s="107">
        <f>J53</f>
        <v>13901864</v>
      </c>
      <c r="K52" s="107">
        <f>K53</f>
        <v>940500</v>
      </c>
      <c r="L52" s="644">
        <f t="shared" si="0"/>
        <v>6.7652798214685452</v>
      </c>
    </row>
    <row r="53" spans="1:12" ht="102.75" customHeight="1" x14ac:dyDescent="0.2">
      <c r="A53" s="105" t="s">
        <v>723</v>
      </c>
      <c r="B53" s="105" t="s">
        <v>49</v>
      </c>
      <c r="C53" s="105" t="s">
        <v>18</v>
      </c>
      <c r="D53" s="105" t="s">
        <v>734</v>
      </c>
      <c r="E53" s="105" t="s">
        <v>844</v>
      </c>
      <c r="F53" s="105" t="s">
        <v>37</v>
      </c>
      <c r="G53" s="110" t="s">
        <v>14</v>
      </c>
      <c r="H53" s="110" t="s">
        <v>651</v>
      </c>
      <c r="I53" s="106" t="s">
        <v>748</v>
      </c>
      <c r="J53" s="107">
        <v>13901864</v>
      </c>
      <c r="K53" s="107">
        <v>940500</v>
      </c>
      <c r="L53" s="644">
        <f t="shared" si="0"/>
        <v>6.7652798214685452</v>
      </c>
    </row>
    <row r="54" spans="1:12" ht="94.5" hidden="1" x14ac:dyDescent="0.2">
      <c r="A54" s="105" t="s">
        <v>11</v>
      </c>
      <c r="B54" s="105" t="s">
        <v>49</v>
      </c>
      <c r="C54" s="105" t="s">
        <v>18</v>
      </c>
      <c r="D54" s="105" t="s">
        <v>734</v>
      </c>
      <c r="E54" s="105" t="s">
        <v>954</v>
      </c>
      <c r="F54" s="105" t="s">
        <v>13</v>
      </c>
      <c r="G54" s="110" t="s">
        <v>14</v>
      </c>
      <c r="H54" s="110" t="s">
        <v>651</v>
      </c>
      <c r="I54" s="106" t="s">
        <v>955</v>
      </c>
      <c r="J54" s="107">
        <f>J55</f>
        <v>75230257</v>
      </c>
      <c r="K54" s="107">
        <f>K55</f>
        <v>0</v>
      </c>
      <c r="L54" s="644">
        <f t="shared" si="0"/>
        <v>0</v>
      </c>
    </row>
    <row r="55" spans="1:12" ht="94.5" hidden="1" x14ac:dyDescent="0.2">
      <c r="A55" s="105" t="s">
        <v>723</v>
      </c>
      <c r="B55" s="105" t="s">
        <v>49</v>
      </c>
      <c r="C55" s="105" t="s">
        <v>18</v>
      </c>
      <c r="D55" s="105" t="s">
        <v>734</v>
      </c>
      <c r="E55" s="105" t="s">
        <v>954</v>
      </c>
      <c r="F55" s="105" t="s">
        <v>37</v>
      </c>
      <c r="G55" s="110" t="s">
        <v>14</v>
      </c>
      <c r="H55" s="110" t="s">
        <v>651</v>
      </c>
      <c r="I55" s="106" t="s">
        <v>992</v>
      </c>
      <c r="J55" s="107">
        <v>75230257</v>
      </c>
      <c r="K55" s="107">
        <v>0</v>
      </c>
      <c r="L55" s="644">
        <f t="shared" si="0"/>
        <v>0</v>
      </c>
    </row>
    <row r="56" spans="1:12" ht="173.25" x14ac:dyDescent="0.2">
      <c r="A56" s="105" t="s">
        <v>11</v>
      </c>
      <c r="B56" s="105" t="s">
        <v>49</v>
      </c>
      <c r="C56" s="105" t="s">
        <v>18</v>
      </c>
      <c r="D56" s="105" t="s">
        <v>734</v>
      </c>
      <c r="E56" s="105" t="s">
        <v>1003</v>
      </c>
      <c r="F56" s="105" t="s">
        <v>13</v>
      </c>
      <c r="G56" s="110" t="s">
        <v>14</v>
      </c>
      <c r="H56" s="110" t="s">
        <v>651</v>
      </c>
      <c r="I56" s="106" t="s">
        <v>1004</v>
      </c>
      <c r="J56" s="107">
        <f>J57</f>
        <v>47372153</v>
      </c>
      <c r="K56" s="107">
        <f>K57</f>
        <v>9474430.4100000001</v>
      </c>
      <c r="L56" s="644">
        <f t="shared" si="0"/>
        <v>19.999999598920489</v>
      </c>
    </row>
    <row r="57" spans="1:12" ht="173.25" x14ac:dyDescent="0.2">
      <c r="A57" s="105" t="s">
        <v>723</v>
      </c>
      <c r="B57" s="105" t="s">
        <v>49</v>
      </c>
      <c r="C57" s="105" t="s">
        <v>18</v>
      </c>
      <c r="D57" s="105" t="s">
        <v>734</v>
      </c>
      <c r="E57" s="105" t="s">
        <v>1003</v>
      </c>
      <c r="F57" s="105" t="s">
        <v>37</v>
      </c>
      <c r="G57" s="110" t="s">
        <v>14</v>
      </c>
      <c r="H57" s="110" t="s">
        <v>651</v>
      </c>
      <c r="I57" s="106" t="s">
        <v>777</v>
      </c>
      <c r="J57" s="107">
        <v>47372153</v>
      </c>
      <c r="K57" s="107">
        <v>9474430.4100000001</v>
      </c>
      <c r="L57" s="644">
        <f t="shared" si="0"/>
        <v>19.999999598920489</v>
      </c>
    </row>
    <row r="58" spans="1:12" ht="126" x14ac:dyDescent="0.2">
      <c r="A58" s="105" t="s">
        <v>11</v>
      </c>
      <c r="B58" s="105" t="s">
        <v>49</v>
      </c>
      <c r="C58" s="105" t="s">
        <v>18</v>
      </c>
      <c r="D58" s="105" t="s">
        <v>734</v>
      </c>
      <c r="E58" s="105" t="s">
        <v>879</v>
      </c>
      <c r="F58" s="105" t="s">
        <v>13</v>
      </c>
      <c r="G58" s="110" t="s">
        <v>14</v>
      </c>
      <c r="H58" s="110" t="s">
        <v>651</v>
      </c>
      <c r="I58" s="106" t="s">
        <v>880</v>
      </c>
      <c r="J58" s="107">
        <f>J59</f>
        <v>3019021</v>
      </c>
      <c r="K58" s="107">
        <f>K59</f>
        <v>1597856.04</v>
      </c>
      <c r="L58" s="644">
        <f t="shared" si="0"/>
        <v>52.92629763092075</v>
      </c>
    </row>
    <row r="59" spans="1:12" ht="126" x14ac:dyDescent="0.2">
      <c r="A59" s="105" t="s">
        <v>723</v>
      </c>
      <c r="B59" s="105" t="s">
        <v>49</v>
      </c>
      <c r="C59" s="105" t="s">
        <v>18</v>
      </c>
      <c r="D59" s="105" t="s">
        <v>734</v>
      </c>
      <c r="E59" s="105" t="s">
        <v>879</v>
      </c>
      <c r="F59" s="105" t="s">
        <v>37</v>
      </c>
      <c r="G59" s="110" t="s">
        <v>14</v>
      </c>
      <c r="H59" s="110" t="s">
        <v>651</v>
      </c>
      <c r="I59" s="106" t="s">
        <v>779</v>
      </c>
      <c r="J59" s="107">
        <v>3019021</v>
      </c>
      <c r="K59" s="107">
        <v>1597856.04</v>
      </c>
      <c r="L59" s="644">
        <f t="shared" si="0"/>
        <v>52.92629763092075</v>
      </c>
    </row>
    <row r="60" spans="1:12" ht="31.5" hidden="1" x14ac:dyDescent="0.2">
      <c r="A60" s="105" t="s">
        <v>11</v>
      </c>
      <c r="B60" s="105" t="s">
        <v>49</v>
      </c>
      <c r="C60" s="105" t="s">
        <v>18</v>
      </c>
      <c r="D60" s="105" t="s">
        <v>740</v>
      </c>
      <c r="E60" s="105" t="s">
        <v>767</v>
      </c>
      <c r="F60" s="105" t="s">
        <v>13</v>
      </c>
      <c r="G60" s="110" t="s">
        <v>14</v>
      </c>
      <c r="H60" s="110" t="s">
        <v>651</v>
      </c>
      <c r="I60" s="106" t="s">
        <v>845</v>
      </c>
      <c r="J60" s="107">
        <f>J61</f>
        <v>0</v>
      </c>
      <c r="K60" s="107">
        <f>K61</f>
        <v>0</v>
      </c>
      <c r="L60" s="644">
        <v>0</v>
      </c>
    </row>
    <row r="61" spans="1:12" ht="40.700000000000003" hidden="1" customHeight="1" x14ac:dyDescent="0.2">
      <c r="A61" s="105" t="s">
        <v>723</v>
      </c>
      <c r="B61" s="105" t="s">
        <v>49</v>
      </c>
      <c r="C61" s="105" t="s">
        <v>18</v>
      </c>
      <c r="D61" s="105" t="s">
        <v>740</v>
      </c>
      <c r="E61" s="105" t="s">
        <v>767</v>
      </c>
      <c r="F61" s="105" t="s">
        <v>37</v>
      </c>
      <c r="G61" s="110" t="s">
        <v>14</v>
      </c>
      <c r="H61" s="110" t="s">
        <v>651</v>
      </c>
      <c r="I61" s="106" t="s">
        <v>1013</v>
      </c>
      <c r="J61" s="107">
        <v>0</v>
      </c>
      <c r="K61" s="107">
        <v>0</v>
      </c>
      <c r="L61" s="644">
        <v>0</v>
      </c>
    </row>
    <row r="62" spans="1:12" ht="73.5" hidden="1" customHeight="1" x14ac:dyDescent="0.2">
      <c r="A62" s="105" t="s">
        <v>11</v>
      </c>
      <c r="B62" s="105" t="s">
        <v>49</v>
      </c>
      <c r="C62" s="105" t="s">
        <v>18</v>
      </c>
      <c r="D62" s="105" t="s">
        <v>740</v>
      </c>
      <c r="E62" s="105" t="s">
        <v>725</v>
      </c>
      <c r="F62" s="105" t="s">
        <v>13</v>
      </c>
      <c r="G62" s="110" t="s">
        <v>14</v>
      </c>
      <c r="H62" s="110" t="s">
        <v>651</v>
      </c>
      <c r="I62" s="106" t="s">
        <v>878</v>
      </c>
      <c r="J62" s="107">
        <f>J63</f>
        <v>40000000</v>
      </c>
      <c r="K62" s="107">
        <f>K63</f>
        <v>0</v>
      </c>
      <c r="L62" s="644">
        <f t="shared" si="0"/>
        <v>0</v>
      </c>
    </row>
    <row r="63" spans="1:12" ht="83.25" hidden="1" customHeight="1" x14ac:dyDescent="0.2">
      <c r="A63" s="105" t="s">
        <v>723</v>
      </c>
      <c r="B63" s="105" t="s">
        <v>49</v>
      </c>
      <c r="C63" s="105" t="s">
        <v>18</v>
      </c>
      <c r="D63" s="105" t="s">
        <v>740</v>
      </c>
      <c r="E63" s="105" t="s">
        <v>725</v>
      </c>
      <c r="F63" s="105" t="s">
        <v>37</v>
      </c>
      <c r="G63" s="110" t="s">
        <v>14</v>
      </c>
      <c r="H63" s="110" t="s">
        <v>651</v>
      </c>
      <c r="I63" s="106" t="s">
        <v>882</v>
      </c>
      <c r="J63" s="107">
        <v>40000000</v>
      </c>
      <c r="K63" s="107"/>
      <c r="L63" s="644">
        <f t="shared" si="0"/>
        <v>0</v>
      </c>
    </row>
    <row r="64" spans="1:12" ht="47.25" x14ac:dyDescent="0.2">
      <c r="A64" s="105" t="s">
        <v>11</v>
      </c>
      <c r="B64" s="105" t="s">
        <v>49</v>
      </c>
      <c r="C64" s="105" t="s">
        <v>18</v>
      </c>
      <c r="D64" s="105" t="s">
        <v>740</v>
      </c>
      <c r="E64" s="105" t="s">
        <v>743</v>
      </c>
      <c r="F64" s="105" t="s">
        <v>13</v>
      </c>
      <c r="G64" s="110" t="s">
        <v>14</v>
      </c>
      <c r="H64" s="110" t="s">
        <v>651</v>
      </c>
      <c r="I64" s="106" t="s">
        <v>846</v>
      </c>
      <c r="J64" s="107">
        <f>J65</f>
        <v>2698879</v>
      </c>
      <c r="K64" s="107">
        <f>K65</f>
        <v>1706236.1</v>
      </c>
      <c r="L64" s="644">
        <f t="shared" si="0"/>
        <v>63.220177710819939</v>
      </c>
    </row>
    <row r="65" spans="1:12" ht="47.25" x14ac:dyDescent="0.2">
      <c r="A65" s="105" t="s">
        <v>723</v>
      </c>
      <c r="B65" s="105" t="s">
        <v>49</v>
      </c>
      <c r="C65" s="105" t="s">
        <v>18</v>
      </c>
      <c r="D65" s="105" t="s">
        <v>740</v>
      </c>
      <c r="E65" s="105" t="s">
        <v>743</v>
      </c>
      <c r="F65" s="105" t="s">
        <v>37</v>
      </c>
      <c r="G65" s="110" t="s">
        <v>14</v>
      </c>
      <c r="H65" s="110" t="s">
        <v>651</v>
      </c>
      <c r="I65" s="106" t="s">
        <v>875</v>
      </c>
      <c r="J65" s="107">
        <v>2698879</v>
      </c>
      <c r="K65" s="107">
        <v>1706236.1</v>
      </c>
      <c r="L65" s="644">
        <f t="shared" si="0"/>
        <v>63.220177710819939</v>
      </c>
    </row>
    <row r="66" spans="1:12" ht="38.25" customHeight="1" x14ac:dyDescent="0.2">
      <c r="A66" s="105" t="s">
        <v>11</v>
      </c>
      <c r="B66" s="105" t="s">
        <v>49</v>
      </c>
      <c r="C66" s="105" t="s">
        <v>18</v>
      </c>
      <c r="D66" s="105" t="s">
        <v>740</v>
      </c>
      <c r="E66" s="105" t="s">
        <v>741</v>
      </c>
      <c r="F66" s="105" t="s">
        <v>13</v>
      </c>
      <c r="G66" s="110" t="s">
        <v>14</v>
      </c>
      <c r="H66" s="110" t="s">
        <v>651</v>
      </c>
      <c r="I66" s="106" t="s">
        <v>847</v>
      </c>
      <c r="J66" s="107">
        <f>J67</f>
        <v>17375671</v>
      </c>
      <c r="K66" s="107">
        <f>K67</f>
        <v>827477.68</v>
      </c>
      <c r="L66" s="644">
        <f t="shared" si="0"/>
        <v>4.7622775546337177</v>
      </c>
    </row>
    <row r="67" spans="1:12" ht="47.25" x14ac:dyDescent="0.2">
      <c r="A67" s="105" t="s">
        <v>723</v>
      </c>
      <c r="B67" s="105" t="s">
        <v>49</v>
      </c>
      <c r="C67" s="105" t="s">
        <v>18</v>
      </c>
      <c r="D67" s="105" t="s">
        <v>740</v>
      </c>
      <c r="E67" s="105" t="s">
        <v>741</v>
      </c>
      <c r="F67" s="105" t="s">
        <v>37</v>
      </c>
      <c r="G67" s="110" t="s">
        <v>14</v>
      </c>
      <c r="H67" s="110" t="s">
        <v>651</v>
      </c>
      <c r="I67" s="106" t="s">
        <v>742</v>
      </c>
      <c r="J67" s="107">
        <v>17375671</v>
      </c>
      <c r="K67" s="107">
        <v>827477.68</v>
      </c>
      <c r="L67" s="644">
        <f t="shared" si="0"/>
        <v>4.7622775546337177</v>
      </c>
    </row>
    <row r="68" spans="1:12" ht="15.75" x14ac:dyDescent="0.2">
      <c r="A68" s="105" t="s">
        <v>11</v>
      </c>
      <c r="B68" s="105" t="s">
        <v>49</v>
      </c>
      <c r="C68" s="105" t="s">
        <v>18</v>
      </c>
      <c r="D68" s="105" t="s">
        <v>768</v>
      </c>
      <c r="E68" s="105" t="s">
        <v>769</v>
      </c>
      <c r="F68" s="105" t="s">
        <v>13</v>
      </c>
      <c r="G68" s="110" t="s">
        <v>14</v>
      </c>
      <c r="H68" s="110" t="s">
        <v>651</v>
      </c>
      <c r="I68" s="106" t="s">
        <v>848</v>
      </c>
      <c r="J68" s="107">
        <f>J69+J70+J71</f>
        <v>8220021</v>
      </c>
      <c r="K68" s="107">
        <f>K69+K70+K71</f>
        <v>81640.84</v>
      </c>
      <c r="L68" s="644">
        <f t="shared" si="0"/>
        <v>0.99319502955041106</v>
      </c>
    </row>
    <row r="69" spans="1:12" ht="78.75" x14ac:dyDescent="0.2">
      <c r="A69" s="105" t="s">
        <v>723</v>
      </c>
      <c r="B69" s="105" t="s">
        <v>49</v>
      </c>
      <c r="C69" s="105" t="s">
        <v>18</v>
      </c>
      <c r="D69" s="105" t="s">
        <v>768</v>
      </c>
      <c r="E69" s="105" t="s">
        <v>769</v>
      </c>
      <c r="F69" s="105" t="s">
        <v>37</v>
      </c>
      <c r="G69" s="110" t="s">
        <v>956</v>
      </c>
      <c r="H69" s="110" t="s">
        <v>651</v>
      </c>
      <c r="I69" s="106" t="s">
        <v>958</v>
      </c>
      <c r="J69" s="107">
        <v>160000</v>
      </c>
      <c r="K69" s="107">
        <v>11640.84</v>
      </c>
      <c r="L69" s="644">
        <f t="shared" si="0"/>
        <v>7.2755250000000009</v>
      </c>
    </row>
    <row r="70" spans="1:12" ht="47.25" x14ac:dyDescent="0.2">
      <c r="A70" s="105" t="s">
        <v>723</v>
      </c>
      <c r="B70" s="105" t="s">
        <v>49</v>
      </c>
      <c r="C70" s="105" t="s">
        <v>18</v>
      </c>
      <c r="D70" s="105" t="s">
        <v>768</v>
      </c>
      <c r="E70" s="105" t="s">
        <v>769</v>
      </c>
      <c r="F70" s="105" t="s">
        <v>37</v>
      </c>
      <c r="G70" s="110" t="s">
        <v>957</v>
      </c>
      <c r="H70" s="110" t="s">
        <v>651</v>
      </c>
      <c r="I70" s="106" t="s">
        <v>959</v>
      </c>
      <c r="J70" s="107">
        <v>70000</v>
      </c>
      <c r="K70" s="107">
        <v>70000</v>
      </c>
      <c r="L70" s="644">
        <f t="shared" si="0"/>
        <v>100</v>
      </c>
    </row>
    <row r="71" spans="1:12" ht="63" hidden="1" x14ac:dyDescent="0.2">
      <c r="A71" s="105" t="s">
        <v>723</v>
      </c>
      <c r="B71" s="105" t="s">
        <v>49</v>
      </c>
      <c r="C71" s="105" t="s">
        <v>18</v>
      </c>
      <c r="D71" s="105" t="s">
        <v>768</v>
      </c>
      <c r="E71" s="105" t="s">
        <v>769</v>
      </c>
      <c r="F71" s="105" t="s">
        <v>37</v>
      </c>
      <c r="G71" s="110" t="s">
        <v>1011</v>
      </c>
      <c r="H71" s="110" t="s">
        <v>651</v>
      </c>
      <c r="I71" s="106" t="s">
        <v>1012</v>
      </c>
      <c r="J71" s="107">
        <v>7990021</v>
      </c>
      <c r="K71" s="107"/>
      <c r="L71" s="644">
        <f t="shared" si="0"/>
        <v>0</v>
      </c>
    </row>
    <row r="72" spans="1:12" s="231" customFormat="1" ht="15.75" x14ac:dyDescent="0.2">
      <c r="A72" s="111" t="s">
        <v>11</v>
      </c>
      <c r="B72" s="111" t="s">
        <v>49</v>
      </c>
      <c r="C72" s="111" t="s">
        <v>18</v>
      </c>
      <c r="D72" s="111" t="s">
        <v>726</v>
      </c>
      <c r="E72" s="111" t="s">
        <v>11</v>
      </c>
      <c r="F72" s="111" t="s">
        <v>13</v>
      </c>
      <c r="G72" s="112" t="s">
        <v>14</v>
      </c>
      <c r="H72" s="112" t="s">
        <v>651</v>
      </c>
      <c r="I72" s="113" t="s">
        <v>727</v>
      </c>
      <c r="J72" s="117">
        <f>J73+J74</f>
        <v>83125000</v>
      </c>
      <c r="K72" s="117">
        <f>K73+K74</f>
        <v>7125000</v>
      </c>
      <c r="L72" s="644">
        <f t="shared" si="0"/>
        <v>8.5714285714285712</v>
      </c>
    </row>
    <row r="73" spans="1:12" ht="78.75" hidden="1" x14ac:dyDescent="0.2">
      <c r="A73" s="105" t="s">
        <v>723</v>
      </c>
      <c r="B73" s="105" t="s">
        <v>49</v>
      </c>
      <c r="C73" s="105" t="s">
        <v>18</v>
      </c>
      <c r="D73" s="105" t="s">
        <v>724</v>
      </c>
      <c r="E73" s="105" t="s">
        <v>725</v>
      </c>
      <c r="F73" s="105" t="s">
        <v>13</v>
      </c>
      <c r="G73" s="110" t="s">
        <v>14</v>
      </c>
      <c r="H73" s="110" t="s">
        <v>651</v>
      </c>
      <c r="I73" s="106" t="s">
        <v>849</v>
      </c>
      <c r="J73" s="107">
        <v>0</v>
      </c>
      <c r="K73" s="107"/>
      <c r="L73" s="644">
        <v>0</v>
      </c>
    </row>
    <row r="74" spans="1:12" ht="94.5" x14ac:dyDescent="0.2">
      <c r="A74" s="105" t="s">
        <v>723</v>
      </c>
      <c r="B74" s="105" t="s">
        <v>49</v>
      </c>
      <c r="C74" s="105" t="s">
        <v>18</v>
      </c>
      <c r="D74" s="105" t="s">
        <v>724</v>
      </c>
      <c r="E74" s="105" t="s">
        <v>733</v>
      </c>
      <c r="F74" s="105" t="s">
        <v>13</v>
      </c>
      <c r="G74" s="110" t="s">
        <v>14</v>
      </c>
      <c r="H74" s="110" t="s">
        <v>651</v>
      </c>
      <c r="I74" s="106" t="s">
        <v>850</v>
      </c>
      <c r="J74" s="107">
        <f>J75</f>
        <v>83125000</v>
      </c>
      <c r="K74" s="107">
        <f>K75</f>
        <v>7125000</v>
      </c>
      <c r="L74" s="644">
        <f t="shared" si="0"/>
        <v>8.5714285714285712</v>
      </c>
    </row>
    <row r="75" spans="1:12" ht="103.7" customHeight="1" x14ac:dyDescent="0.2">
      <c r="A75" s="105" t="s">
        <v>723</v>
      </c>
      <c r="B75" s="105" t="s">
        <v>49</v>
      </c>
      <c r="C75" s="105" t="s">
        <v>18</v>
      </c>
      <c r="D75" s="105" t="s">
        <v>724</v>
      </c>
      <c r="E75" s="105" t="s">
        <v>733</v>
      </c>
      <c r="F75" s="105" t="s">
        <v>37</v>
      </c>
      <c r="G75" s="110" t="s">
        <v>14</v>
      </c>
      <c r="H75" s="110" t="s">
        <v>651</v>
      </c>
      <c r="I75" s="106" t="s">
        <v>857</v>
      </c>
      <c r="J75" s="107">
        <v>83125000</v>
      </c>
      <c r="K75" s="107">
        <v>7125000</v>
      </c>
      <c r="L75" s="644">
        <f t="shared" ref="L75:L84" si="6">K75/J75*100</f>
        <v>8.5714285714285712</v>
      </c>
    </row>
    <row r="76" spans="1:12" ht="15.75" hidden="1" x14ac:dyDescent="0.2">
      <c r="A76" s="100" t="s">
        <v>11</v>
      </c>
      <c r="B76" s="100" t="s">
        <v>49</v>
      </c>
      <c r="C76" s="100" t="s">
        <v>744</v>
      </c>
      <c r="D76" s="100" t="s">
        <v>13</v>
      </c>
      <c r="E76" s="100" t="s">
        <v>11</v>
      </c>
      <c r="F76" s="100" t="s">
        <v>13</v>
      </c>
      <c r="G76" s="108" t="s">
        <v>14</v>
      </c>
      <c r="H76" s="108" t="s">
        <v>11</v>
      </c>
      <c r="I76" s="101" t="s">
        <v>746</v>
      </c>
      <c r="J76" s="109">
        <f>J77</f>
        <v>1187634</v>
      </c>
      <c r="K76" s="109">
        <f>K77</f>
        <v>0</v>
      </c>
      <c r="L76" s="644">
        <f t="shared" si="6"/>
        <v>0</v>
      </c>
    </row>
    <row r="77" spans="1:12" s="231" customFormat="1" ht="31.5" hidden="1" x14ac:dyDescent="0.2">
      <c r="A77" s="111" t="s">
        <v>11</v>
      </c>
      <c r="B77" s="111" t="s">
        <v>49</v>
      </c>
      <c r="C77" s="111" t="s">
        <v>744</v>
      </c>
      <c r="D77" s="111" t="s">
        <v>25</v>
      </c>
      <c r="E77" s="111" t="s">
        <v>11</v>
      </c>
      <c r="F77" s="111" t="s">
        <v>37</v>
      </c>
      <c r="G77" s="112" t="s">
        <v>14</v>
      </c>
      <c r="H77" s="112" t="s">
        <v>651</v>
      </c>
      <c r="I77" s="113" t="s">
        <v>747</v>
      </c>
      <c r="J77" s="117">
        <f t="shared" ref="J77" si="7">J79+J80+J81+J82+J83</f>
        <v>1187634</v>
      </c>
      <c r="K77" s="117">
        <f t="shared" ref="K77" si="8">K79+K80+K81+K82+K83</f>
        <v>0</v>
      </c>
      <c r="L77" s="644">
        <f t="shared" si="6"/>
        <v>0</v>
      </c>
    </row>
    <row r="78" spans="1:12" ht="31.5" hidden="1" x14ac:dyDescent="0.2">
      <c r="A78" s="105" t="s">
        <v>11</v>
      </c>
      <c r="B78" s="105" t="s">
        <v>49</v>
      </c>
      <c r="C78" s="105" t="s">
        <v>744</v>
      </c>
      <c r="D78" s="105" t="s">
        <v>25</v>
      </c>
      <c r="E78" s="105" t="s">
        <v>745</v>
      </c>
      <c r="F78" s="105" t="s">
        <v>37</v>
      </c>
      <c r="G78" s="110" t="s">
        <v>14</v>
      </c>
      <c r="H78" s="110" t="s">
        <v>651</v>
      </c>
      <c r="I78" s="106" t="s">
        <v>747</v>
      </c>
      <c r="J78" s="107">
        <v>1187634</v>
      </c>
      <c r="K78" s="107">
        <f>K79+K80+K81+K82+K83</f>
        <v>0</v>
      </c>
      <c r="L78" s="644">
        <f t="shared" si="6"/>
        <v>0</v>
      </c>
    </row>
    <row r="79" spans="1:12" ht="63" hidden="1" x14ac:dyDescent="0.2">
      <c r="A79" s="105" t="s">
        <v>723</v>
      </c>
      <c r="B79" s="105" t="s">
        <v>49</v>
      </c>
      <c r="C79" s="105" t="s">
        <v>744</v>
      </c>
      <c r="D79" s="105" t="s">
        <v>25</v>
      </c>
      <c r="E79" s="105" t="s">
        <v>745</v>
      </c>
      <c r="F79" s="105" t="s">
        <v>37</v>
      </c>
      <c r="G79" s="110" t="s">
        <v>53</v>
      </c>
      <c r="H79" s="110" t="s">
        <v>651</v>
      </c>
      <c r="I79" s="106" t="s">
        <v>963</v>
      </c>
      <c r="J79" s="107">
        <v>284771</v>
      </c>
      <c r="K79" s="107"/>
      <c r="L79" s="644">
        <f t="shared" si="6"/>
        <v>0</v>
      </c>
    </row>
    <row r="80" spans="1:12" ht="63" hidden="1" x14ac:dyDescent="0.2">
      <c r="A80" s="105" t="s">
        <v>723</v>
      </c>
      <c r="B80" s="105" t="s">
        <v>49</v>
      </c>
      <c r="C80" s="105" t="s">
        <v>744</v>
      </c>
      <c r="D80" s="105" t="s">
        <v>25</v>
      </c>
      <c r="E80" s="105" t="s">
        <v>745</v>
      </c>
      <c r="F80" s="105" t="s">
        <v>37</v>
      </c>
      <c r="G80" s="110" t="s">
        <v>738</v>
      </c>
      <c r="H80" s="110" t="s">
        <v>651</v>
      </c>
      <c r="I80" s="106" t="s">
        <v>967</v>
      </c>
      <c r="J80" s="107">
        <v>261136</v>
      </c>
      <c r="K80" s="107"/>
      <c r="L80" s="644">
        <f t="shared" si="6"/>
        <v>0</v>
      </c>
    </row>
    <row r="81" spans="1:12" ht="63" hidden="1" x14ac:dyDescent="0.2">
      <c r="A81" s="105" t="s">
        <v>723</v>
      </c>
      <c r="B81" s="105" t="s">
        <v>49</v>
      </c>
      <c r="C81" s="105" t="s">
        <v>744</v>
      </c>
      <c r="D81" s="105" t="s">
        <v>25</v>
      </c>
      <c r="E81" s="105" t="s">
        <v>745</v>
      </c>
      <c r="F81" s="105" t="s">
        <v>37</v>
      </c>
      <c r="G81" s="110" t="s">
        <v>960</v>
      </c>
      <c r="H81" s="110" t="s">
        <v>651</v>
      </c>
      <c r="I81" s="106" t="s">
        <v>964</v>
      </c>
      <c r="J81" s="107">
        <v>271091</v>
      </c>
      <c r="K81" s="107"/>
      <c r="L81" s="644">
        <f t="shared" si="6"/>
        <v>0</v>
      </c>
    </row>
    <row r="82" spans="1:12" ht="63" hidden="1" x14ac:dyDescent="0.2">
      <c r="A82" s="105" t="s">
        <v>723</v>
      </c>
      <c r="B82" s="105" t="s">
        <v>49</v>
      </c>
      <c r="C82" s="105" t="s">
        <v>744</v>
      </c>
      <c r="D82" s="105" t="s">
        <v>25</v>
      </c>
      <c r="E82" s="105" t="s">
        <v>745</v>
      </c>
      <c r="F82" s="105" t="s">
        <v>37</v>
      </c>
      <c r="G82" s="110" t="s">
        <v>961</v>
      </c>
      <c r="H82" s="110" t="s">
        <v>651</v>
      </c>
      <c r="I82" s="106" t="s">
        <v>965</v>
      </c>
      <c r="J82" s="107">
        <v>93273</v>
      </c>
      <c r="K82" s="107"/>
      <c r="L82" s="644">
        <f t="shared" si="6"/>
        <v>0</v>
      </c>
    </row>
    <row r="83" spans="1:12" ht="63" hidden="1" x14ac:dyDescent="0.2">
      <c r="A83" s="105" t="s">
        <v>723</v>
      </c>
      <c r="B83" s="105" t="s">
        <v>49</v>
      </c>
      <c r="C83" s="105" t="s">
        <v>744</v>
      </c>
      <c r="D83" s="105" t="s">
        <v>25</v>
      </c>
      <c r="E83" s="105" t="s">
        <v>745</v>
      </c>
      <c r="F83" s="105" t="s">
        <v>37</v>
      </c>
      <c r="G83" s="110" t="s">
        <v>962</v>
      </c>
      <c r="H83" s="110" t="s">
        <v>651</v>
      </c>
      <c r="I83" s="106" t="s">
        <v>966</v>
      </c>
      <c r="J83" s="107">
        <v>277363</v>
      </c>
      <c r="K83" s="107"/>
      <c r="L83" s="644">
        <f t="shared" si="6"/>
        <v>0</v>
      </c>
    </row>
    <row r="84" spans="1:12" s="118" customFormat="1" ht="15.75" x14ac:dyDescent="0.25">
      <c r="A84" s="105"/>
      <c r="B84" s="105"/>
      <c r="C84" s="105"/>
      <c r="D84" s="105"/>
      <c r="E84" s="105"/>
      <c r="F84" s="105"/>
      <c r="G84" s="110"/>
      <c r="H84" s="110"/>
      <c r="I84" s="101" t="s">
        <v>62</v>
      </c>
      <c r="J84" s="109">
        <v>456789350</v>
      </c>
      <c r="K84" s="109">
        <f>K10+K45</f>
        <v>88942787.640000001</v>
      </c>
      <c r="L84" s="644">
        <f t="shared" si="6"/>
        <v>19.471291885417205</v>
      </c>
    </row>
  </sheetData>
  <mergeCells count="10">
    <mergeCell ref="K8:K9"/>
    <mergeCell ref="L8:L9"/>
    <mergeCell ref="G1:L1"/>
    <mergeCell ref="G2:L2"/>
    <mergeCell ref="G3:L3"/>
    <mergeCell ref="G4:L4"/>
    <mergeCell ref="A6:L6"/>
    <mergeCell ref="J8:J9"/>
    <mergeCell ref="I8:I9"/>
    <mergeCell ref="A8:H8"/>
  </mergeCells>
  <printOptions gridLinesSet="0"/>
  <pageMargins left="0.70866141732283472" right="0.70866141732283472" top="0.74803149606299213" bottom="0.74803149606299213" header="0.51181102362204722" footer="0.51181102362204722"/>
  <pageSetup paperSize="9" scale="77" fitToHeight="4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B159"/>
  <sheetViews>
    <sheetView workbookViewId="0">
      <selection activeCell="B5" sqref="B5"/>
    </sheetView>
  </sheetViews>
  <sheetFormatPr defaultColWidth="9.140625" defaultRowHeight="15.75" x14ac:dyDescent="0.2"/>
  <cols>
    <col min="1" max="1" width="21.42578125" style="78" customWidth="1"/>
    <col min="2" max="2" width="117.140625" style="78" customWidth="1"/>
    <col min="3" max="16384" width="9.140625" style="78"/>
  </cols>
  <sheetData>
    <row r="1" spans="1:2" ht="16.5" thickBot="1" x14ac:dyDescent="0.25">
      <c r="A1" s="76" t="s">
        <v>512</v>
      </c>
      <c r="B1" s="77" t="s">
        <v>69</v>
      </c>
    </row>
    <row r="2" spans="1:2" x14ac:dyDescent="0.2">
      <c r="A2" s="79">
        <v>20010</v>
      </c>
      <c r="B2" s="73" t="s">
        <v>610</v>
      </c>
    </row>
    <row r="3" spans="1:2" x14ac:dyDescent="0.2">
      <c r="A3" s="140">
        <v>20020</v>
      </c>
      <c r="B3" s="141"/>
    </row>
    <row r="4" spans="1:2" x14ac:dyDescent="0.2">
      <c r="A4" s="80">
        <v>20030</v>
      </c>
      <c r="B4" s="72" t="s">
        <v>628</v>
      </c>
    </row>
    <row r="5" spans="1:2" x14ac:dyDescent="0.2">
      <c r="A5" s="80">
        <v>20040</v>
      </c>
      <c r="B5" s="72" t="s">
        <v>749</v>
      </c>
    </row>
    <row r="6" spans="1:2" x14ac:dyDescent="0.2">
      <c r="A6" s="80">
        <v>20050</v>
      </c>
      <c r="B6" s="72" t="s">
        <v>627</v>
      </c>
    </row>
    <row r="7" spans="1:2" x14ac:dyDescent="0.2">
      <c r="A7" s="80">
        <v>20060</v>
      </c>
      <c r="B7" s="72"/>
    </row>
    <row r="8" spans="1:2" x14ac:dyDescent="0.2">
      <c r="A8" s="80">
        <v>20070</v>
      </c>
      <c r="B8" s="72" t="s">
        <v>611</v>
      </c>
    </row>
    <row r="9" spans="1:2" x14ac:dyDescent="0.2">
      <c r="A9" s="80">
        <v>20080</v>
      </c>
      <c r="B9" s="72" t="s">
        <v>902</v>
      </c>
    </row>
    <row r="10" spans="1:2" x14ac:dyDescent="0.2">
      <c r="A10" s="80">
        <v>20090</v>
      </c>
      <c r="B10" s="72" t="s">
        <v>612</v>
      </c>
    </row>
    <row r="11" spans="1:2" x14ac:dyDescent="0.2">
      <c r="A11" s="80">
        <v>20100</v>
      </c>
      <c r="B11" s="72" t="s">
        <v>917</v>
      </c>
    </row>
    <row r="12" spans="1:2" x14ac:dyDescent="0.2">
      <c r="A12" s="80">
        <v>20110</v>
      </c>
      <c r="B12" s="72"/>
    </row>
    <row r="13" spans="1:2" x14ac:dyDescent="0.2">
      <c r="A13" s="80">
        <v>20120</v>
      </c>
      <c r="B13" s="72" t="s">
        <v>613</v>
      </c>
    </row>
    <row r="14" spans="1:2" x14ac:dyDescent="0.2">
      <c r="A14" s="80">
        <v>20130</v>
      </c>
      <c r="B14" s="72" t="s">
        <v>614</v>
      </c>
    </row>
    <row r="15" spans="1:2" x14ac:dyDescent="0.2">
      <c r="A15" s="80">
        <v>20140</v>
      </c>
      <c r="B15" s="72"/>
    </row>
    <row r="16" spans="1:2" ht="31.5" x14ac:dyDescent="0.2">
      <c r="A16" s="80">
        <v>20150</v>
      </c>
      <c r="B16" s="72" t="s">
        <v>623</v>
      </c>
    </row>
    <row r="17" spans="1:2" ht="31.5" x14ac:dyDescent="0.2">
      <c r="A17" s="80">
        <v>20160</v>
      </c>
      <c r="B17" s="72" t="s">
        <v>624</v>
      </c>
    </row>
    <row r="18" spans="1:2" x14ac:dyDescent="0.2">
      <c r="A18" s="80">
        <v>20170</v>
      </c>
      <c r="B18" s="72" t="s">
        <v>674</v>
      </c>
    </row>
    <row r="19" spans="1:2" ht="31.5" x14ac:dyDescent="0.2">
      <c r="A19" s="80">
        <v>20180</v>
      </c>
      <c r="B19" s="72" t="s">
        <v>656</v>
      </c>
    </row>
    <row r="20" spans="1:2" ht="31.5" x14ac:dyDescent="0.2">
      <c r="A20" s="80">
        <v>20190</v>
      </c>
      <c r="B20" s="72" t="s">
        <v>615</v>
      </c>
    </row>
    <row r="21" spans="1:2" x14ac:dyDescent="0.2">
      <c r="A21" s="80">
        <v>20200</v>
      </c>
      <c r="B21" s="72" t="s">
        <v>762</v>
      </c>
    </row>
    <row r="22" spans="1:2" x14ac:dyDescent="0.2">
      <c r="A22" s="80">
        <v>20210</v>
      </c>
      <c r="B22" s="72" t="s">
        <v>658</v>
      </c>
    </row>
    <row r="23" spans="1:2" x14ac:dyDescent="0.2">
      <c r="A23" s="80">
        <v>20220</v>
      </c>
      <c r="B23" s="72" t="s">
        <v>933</v>
      </c>
    </row>
    <row r="24" spans="1:2" ht="31.5" x14ac:dyDescent="0.2">
      <c r="A24" s="80">
        <v>20230</v>
      </c>
      <c r="B24" s="71" t="s">
        <v>660</v>
      </c>
    </row>
    <row r="25" spans="1:2" ht="31.5" x14ac:dyDescent="0.2">
      <c r="A25" s="80">
        <v>20240</v>
      </c>
      <c r="B25" s="72" t="s">
        <v>763</v>
      </c>
    </row>
    <row r="26" spans="1:2" x14ac:dyDescent="0.2">
      <c r="A26" s="80">
        <v>20250</v>
      </c>
      <c r="B26" s="72" t="s">
        <v>904</v>
      </c>
    </row>
    <row r="27" spans="1:2" x14ac:dyDescent="0.2">
      <c r="A27" s="80">
        <v>20260</v>
      </c>
      <c r="B27" s="71"/>
    </row>
    <row r="28" spans="1:2" x14ac:dyDescent="0.2">
      <c r="A28" s="80">
        <v>20270</v>
      </c>
      <c r="B28" s="71"/>
    </row>
    <row r="29" spans="1:2" x14ac:dyDescent="0.2">
      <c r="A29" s="80">
        <v>20280</v>
      </c>
      <c r="B29" s="72" t="s">
        <v>616</v>
      </c>
    </row>
    <row r="30" spans="1:2" x14ac:dyDescent="0.2">
      <c r="A30" s="80">
        <v>20290</v>
      </c>
      <c r="B30" s="72" t="s">
        <v>618</v>
      </c>
    </row>
    <row r="31" spans="1:2" x14ac:dyDescent="0.2">
      <c r="A31" s="80">
        <v>20300</v>
      </c>
      <c r="B31" s="72" t="s">
        <v>617</v>
      </c>
    </row>
    <row r="32" spans="1:2" x14ac:dyDescent="0.2">
      <c r="A32" s="80">
        <v>20310</v>
      </c>
      <c r="B32" s="72" t="s">
        <v>619</v>
      </c>
    </row>
    <row r="33" spans="1:2" x14ac:dyDescent="0.2">
      <c r="A33" s="80">
        <v>20320</v>
      </c>
      <c r="B33" s="72" t="s">
        <v>620</v>
      </c>
    </row>
    <row r="34" spans="1:2" x14ac:dyDescent="0.2">
      <c r="A34" s="80">
        <v>20330</v>
      </c>
      <c r="B34" s="72"/>
    </row>
    <row r="35" spans="1:2" x14ac:dyDescent="0.2">
      <c r="A35" s="80">
        <v>20340</v>
      </c>
      <c r="B35" s="72"/>
    </row>
    <row r="36" spans="1:2" x14ac:dyDescent="0.2">
      <c r="A36" s="80">
        <v>20350</v>
      </c>
      <c r="B36" s="72" t="s">
        <v>891</v>
      </c>
    </row>
    <row r="37" spans="1:2" ht="31.5" x14ac:dyDescent="0.2">
      <c r="A37" s="80">
        <v>20360</v>
      </c>
      <c r="B37" s="72" t="s">
        <v>621</v>
      </c>
    </row>
    <row r="38" spans="1:2" ht="31.5" x14ac:dyDescent="0.2">
      <c r="A38" s="80">
        <v>20370</v>
      </c>
      <c r="B38" s="72" t="s">
        <v>626</v>
      </c>
    </row>
    <row r="39" spans="1:2" ht="31.5" x14ac:dyDescent="0.2">
      <c r="A39" s="207">
        <v>20380</v>
      </c>
      <c r="B39" s="208" t="s">
        <v>625</v>
      </c>
    </row>
    <row r="40" spans="1:2" x14ac:dyDescent="0.2">
      <c r="A40" s="211"/>
      <c r="B40" s="47"/>
    </row>
    <row r="41" spans="1:2" x14ac:dyDescent="0.2">
      <c r="A41" s="211"/>
      <c r="B41" s="47"/>
    </row>
    <row r="42" spans="1:2" x14ac:dyDescent="0.2">
      <c r="A42" s="211">
        <v>21230</v>
      </c>
      <c r="B42" s="47" t="s">
        <v>898</v>
      </c>
    </row>
    <row r="43" spans="1:2" x14ac:dyDescent="0.2">
      <c r="A43" s="376">
        <v>21450</v>
      </c>
      <c r="B43" s="47" t="s">
        <v>928</v>
      </c>
    </row>
    <row r="44" spans="1:2" ht="31.5" x14ac:dyDescent="0.2">
      <c r="A44" s="80">
        <v>22446</v>
      </c>
      <c r="B44" s="75" t="s">
        <v>707</v>
      </c>
    </row>
    <row r="45" spans="1:2" ht="31.5" x14ac:dyDescent="0.2">
      <c r="A45" s="80">
        <v>23906</v>
      </c>
      <c r="B45" s="75" t="s">
        <v>708</v>
      </c>
    </row>
    <row r="46" spans="1:2" ht="31.5" x14ac:dyDescent="0.2">
      <c r="A46" s="80">
        <v>23936</v>
      </c>
      <c r="B46" s="75" t="s">
        <v>827</v>
      </c>
    </row>
    <row r="47" spans="1:2" ht="31.5" x14ac:dyDescent="0.2">
      <c r="A47" s="80">
        <v>25356</v>
      </c>
      <c r="B47" s="75" t="s">
        <v>709</v>
      </c>
    </row>
    <row r="48" spans="1:2" ht="31.5" x14ac:dyDescent="0.2">
      <c r="A48" s="207">
        <v>25626</v>
      </c>
      <c r="B48" s="208" t="s">
        <v>710</v>
      </c>
    </row>
    <row r="49" spans="1:2" ht="31.5" x14ac:dyDescent="0.2">
      <c r="A49" s="211">
        <v>26426</v>
      </c>
      <c r="B49" s="47" t="s">
        <v>937</v>
      </c>
    </row>
    <row r="50" spans="1:2" ht="31.5" x14ac:dyDescent="0.2">
      <c r="A50" s="211">
        <v>26930</v>
      </c>
      <c r="B50" s="47" t="s">
        <v>945</v>
      </c>
    </row>
    <row r="51" spans="1:2" ht="47.25" x14ac:dyDescent="0.2">
      <c r="A51" s="211">
        <v>26936</v>
      </c>
      <c r="B51" s="47" t="s">
        <v>924</v>
      </c>
    </row>
    <row r="52" spans="1:2" x14ac:dyDescent="0.25">
      <c r="A52" s="211">
        <v>27266</v>
      </c>
      <c r="B52" s="241" t="s">
        <v>1009</v>
      </c>
    </row>
    <row r="53" spans="1:2" ht="47.25" x14ac:dyDescent="0.2">
      <c r="A53" s="188">
        <v>27484</v>
      </c>
      <c r="B53" s="47" t="s">
        <v>892</v>
      </c>
    </row>
    <row r="54" spans="1:2" x14ac:dyDescent="0.2">
      <c r="A54" s="209">
        <v>29016</v>
      </c>
      <c r="B54" s="210" t="s">
        <v>655</v>
      </c>
    </row>
    <row r="55" spans="1:2" ht="31.5" x14ac:dyDescent="0.2">
      <c r="A55" s="83">
        <v>29026</v>
      </c>
      <c r="B55" s="71" t="s">
        <v>558</v>
      </c>
    </row>
    <row r="56" spans="1:2" ht="31.5" x14ac:dyDescent="0.2">
      <c r="A56" s="83">
        <v>29036</v>
      </c>
      <c r="B56" s="71" t="s">
        <v>1008</v>
      </c>
    </row>
    <row r="57" spans="1:2" ht="31.5" x14ac:dyDescent="0.2">
      <c r="A57" s="83">
        <v>29046</v>
      </c>
      <c r="B57" s="71" t="s">
        <v>559</v>
      </c>
    </row>
    <row r="58" spans="1:2" ht="31.5" x14ac:dyDescent="0.2">
      <c r="A58" s="83">
        <v>29056</v>
      </c>
      <c r="B58" s="71" t="s">
        <v>54</v>
      </c>
    </row>
    <row r="59" spans="1:2" x14ac:dyDescent="0.2">
      <c r="A59" s="83">
        <v>29066</v>
      </c>
      <c r="B59" s="71" t="s">
        <v>622</v>
      </c>
    </row>
    <row r="60" spans="1:2" ht="31.5" x14ac:dyDescent="0.2">
      <c r="A60" s="83">
        <v>29076</v>
      </c>
      <c r="B60" s="71" t="s">
        <v>560</v>
      </c>
    </row>
    <row r="61" spans="1:2" ht="31.5" x14ac:dyDescent="0.2">
      <c r="A61" s="83">
        <v>29086</v>
      </c>
      <c r="B61" s="71" t="s">
        <v>561</v>
      </c>
    </row>
    <row r="62" spans="1:2" ht="31.5" x14ac:dyDescent="0.2">
      <c r="A62" s="83">
        <v>29096</v>
      </c>
      <c r="B62" s="71" t="s">
        <v>55</v>
      </c>
    </row>
    <row r="63" spans="1:2" ht="31.5" x14ac:dyDescent="0.2">
      <c r="A63" s="83">
        <v>29106</v>
      </c>
      <c r="B63" s="71" t="s">
        <v>562</v>
      </c>
    </row>
    <row r="64" spans="1:2" ht="31.5" x14ac:dyDescent="0.2">
      <c r="A64" s="83">
        <v>29116</v>
      </c>
      <c r="B64" s="71" t="s">
        <v>654</v>
      </c>
    </row>
    <row r="65" spans="1:2" ht="30" customHeight="1" x14ac:dyDescent="0.2">
      <c r="A65" s="83">
        <v>29126</v>
      </c>
      <c r="B65" s="71" t="s">
        <v>563</v>
      </c>
    </row>
    <row r="66" spans="1:2" ht="31.5" x14ac:dyDescent="0.2">
      <c r="A66" s="83">
        <v>29136</v>
      </c>
      <c r="B66" s="71" t="s">
        <v>825</v>
      </c>
    </row>
    <row r="67" spans="1:2" ht="31.5" x14ac:dyDescent="0.2">
      <c r="A67" s="83">
        <v>29146</v>
      </c>
      <c r="B67" s="71" t="s">
        <v>564</v>
      </c>
    </row>
    <row r="68" spans="1:2" x14ac:dyDescent="0.2">
      <c r="A68" s="83">
        <v>29156</v>
      </c>
      <c r="B68" s="71" t="s">
        <v>56</v>
      </c>
    </row>
    <row r="69" spans="1:2" ht="31.5" x14ac:dyDescent="0.2">
      <c r="A69" s="83">
        <v>29166</v>
      </c>
      <c r="B69" s="71" t="s">
        <v>565</v>
      </c>
    </row>
    <row r="70" spans="1:2" ht="31.5" x14ac:dyDescent="0.2">
      <c r="A70" s="83">
        <v>29176</v>
      </c>
      <c r="B70" s="71" t="s">
        <v>764</v>
      </c>
    </row>
    <row r="71" spans="1:2" ht="31.5" x14ac:dyDescent="0.2">
      <c r="A71" s="83">
        <v>29186</v>
      </c>
      <c r="B71" s="71" t="s">
        <v>57</v>
      </c>
    </row>
    <row r="72" spans="1:2" ht="31.5" x14ac:dyDescent="0.2">
      <c r="A72" s="83">
        <v>29196</v>
      </c>
      <c r="B72" s="71" t="s">
        <v>58</v>
      </c>
    </row>
    <row r="73" spans="1:2" ht="22.7" customHeight="1" x14ac:dyDescent="0.2">
      <c r="A73" s="83">
        <v>29206</v>
      </c>
      <c r="B73" s="71" t="s">
        <v>566</v>
      </c>
    </row>
    <row r="74" spans="1:2" x14ac:dyDescent="0.2">
      <c r="A74" s="83">
        <v>29216</v>
      </c>
      <c r="B74" s="71" t="s">
        <v>567</v>
      </c>
    </row>
    <row r="75" spans="1:2" x14ac:dyDescent="0.2">
      <c r="A75" s="83">
        <v>29226</v>
      </c>
      <c r="B75" s="71" t="s">
        <v>568</v>
      </c>
    </row>
    <row r="76" spans="1:2" x14ac:dyDescent="0.2">
      <c r="A76" s="83">
        <v>29236</v>
      </c>
      <c r="B76" s="71" t="s">
        <v>59</v>
      </c>
    </row>
    <row r="77" spans="1:2" ht="31.5" x14ac:dyDescent="0.2">
      <c r="A77" s="83">
        <v>29246</v>
      </c>
      <c r="B77" s="71" t="s">
        <v>60</v>
      </c>
    </row>
    <row r="78" spans="1:2" ht="31.5" x14ac:dyDescent="0.2">
      <c r="A78" s="83">
        <v>29256</v>
      </c>
      <c r="B78" s="71" t="s">
        <v>569</v>
      </c>
    </row>
    <row r="79" spans="1:2" x14ac:dyDescent="0.2">
      <c r="A79" s="83">
        <v>29266</v>
      </c>
      <c r="B79" s="71" t="s">
        <v>570</v>
      </c>
    </row>
    <row r="80" spans="1:2" ht="31.5" x14ac:dyDescent="0.2">
      <c r="A80" s="83">
        <v>29276</v>
      </c>
      <c r="B80" s="71" t="s">
        <v>632</v>
      </c>
    </row>
    <row r="81" spans="1:2" ht="31.5" x14ac:dyDescent="0.2">
      <c r="A81" s="83">
        <v>29286</v>
      </c>
      <c r="B81" s="71" t="s">
        <v>571</v>
      </c>
    </row>
    <row r="82" spans="1:2" x14ac:dyDescent="0.2">
      <c r="A82" s="83">
        <v>29296</v>
      </c>
      <c r="B82" s="71" t="s">
        <v>572</v>
      </c>
    </row>
    <row r="83" spans="1:2" ht="31.5" x14ac:dyDescent="0.2">
      <c r="A83" s="83">
        <v>29306</v>
      </c>
      <c r="B83" s="71" t="s">
        <v>951</v>
      </c>
    </row>
    <row r="84" spans="1:2" x14ac:dyDescent="0.2">
      <c r="A84" s="83">
        <v>29316</v>
      </c>
      <c r="B84" s="71" t="s">
        <v>573</v>
      </c>
    </row>
    <row r="85" spans="1:2" ht="31.5" x14ac:dyDescent="0.2">
      <c r="A85" s="83">
        <v>29326</v>
      </c>
      <c r="B85" s="71" t="s">
        <v>765</v>
      </c>
    </row>
    <row r="86" spans="1:2" ht="31.5" x14ac:dyDescent="0.2">
      <c r="A86" s="83">
        <v>29336</v>
      </c>
      <c r="B86" s="71" t="s">
        <v>61</v>
      </c>
    </row>
    <row r="87" spans="1:2" x14ac:dyDescent="0.2">
      <c r="A87" s="83">
        <v>29346</v>
      </c>
      <c r="B87" s="71" t="s">
        <v>574</v>
      </c>
    </row>
    <row r="88" spans="1:2" x14ac:dyDescent="0.2">
      <c r="A88" s="83">
        <v>29356</v>
      </c>
      <c r="B88" s="71"/>
    </row>
    <row r="89" spans="1:2" x14ac:dyDescent="0.2">
      <c r="A89" s="83">
        <v>29366</v>
      </c>
      <c r="B89" s="71" t="s">
        <v>575</v>
      </c>
    </row>
    <row r="90" spans="1:2" ht="31.5" x14ac:dyDescent="0.2">
      <c r="A90" s="83">
        <v>29376</v>
      </c>
      <c r="B90" s="71" t="s">
        <v>576</v>
      </c>
    </row>
    <row r="91" spans="1:2" x14ac:dyDescent="0.2">
      <c r="A91" s="83">
        <v>29386</v>
      </c>
      <c r="B91" s="71" t="s">
        <v>577</v>
      </c>
    </row>
    <row r="92" spans="1:2" ht="31.5" x14ac:dyDescent="0.2">
      <c r="A92" s="83">
        <v>29396</v>
      </c>
      <c r="B92" s="71" t="s">
        <v>578</v>
      </c>
    </row>
    <row r="93" spans="1:2" ht="31.5" x14ac:dyDescent="0.2">
      <c r="A93" s="83">
        <v>29406</v>
      </c>
      <c r="B93" s="71" t="s">
        <v>579</v>
      </c>
    </row>
    <row r="94" spans="1:2" ht="47.25" x14ac:dyDescent="0.2">
      <c r="A94" s="83">
        <v>29416</v>
      </c>
      <c r="B94" s="71" t="s">
        <v>580</v>
      </c>
    </row>
    <row r="95" spans="1:2" x14ac:dyDescent="0.2">
      <c r="A95" s="83">
        <v>29426</v>
      </c>
      <c r="B95" s="71" t="s">
        <v>581</v>
      </c>
    </row>
    <row r="96" spans="1:2" ht="31.5" x14ac:dyDescent="0.2">
      <c r="A96" s="83">
        <v>29436</v>
      </c>
      <c r="B96" s="71" t="s">
        <v>582</v>
      </c>
    </row>
    <row r="97" spans="1:2" ht="31.5" x14ac:dyDescent="0.2">
      <c r="A97" s="83">
        <v>29446</v>
      </c>
      <c r="B97" s="71" t="s">
        <v>583</v>
      </c>
    </row>
    <row r="98" spans="1:2" x14ac:dyDescent="0.2">
      <c r="A98" s="83">
        <v>29456</v>
      </c>
      <c r="B98" s="71" t="s">
        <v>714</v>
      </c>
    </row>
    <row r="99" spans="1:2" ht="31.5" x14ac:dyDescent="0.2">
      <c r="A99" s="83">
        <v>29466</v>
      </c>
      <c r="B99" s="71" t="s">
        <v>584</v>
      </c>
    </row>
    <row r="100" spans="1:2" x14ac:dyDescent="0.2">
      <c r="A100" s="83">
        <v>29476</v>
      </c>
      <c r="B100" s="71" t="s">
        <v>585</v>
      </c>
    </row>
    <row r="101" spans="1:2" x14ac:dyDescent="0.2">
      <c r="A101" s="83">
        <v>29486</v>
      </c>
      <c r="B101" s="71" t="s">
        <v>586</v>
      </c>
    </row>
    <row r="102" spans="1:2" ht="31.5" x14ac:dyDescent="0.2">
      <c r="A102" s="83">
        <v>29496</v>
      </c>
      <c r="B102" s="71" t="s">
        <v>587</v>
      </c>
    </row>
    <row r="103" spans="1:2" ht="31.5" x14ac:dyDescent="0.2">
      <c r="A103" s="83">
        <v>29506</v>
      </c>
      <c r="B103" s="71" t="s">
        <v>588</v>
      </c>
    </row>
    <row r="104" spans="1:2" ht="31.5" x14ac:dyDescent="0.2">
      <c r="A104" s="83">
        <v>29516</v>
      </c>
      <c r="B104" s="71" t="s">
        <v>589</v>
      </c>
    </row>
    <row r="105" spans="1:2" x14ac:dyDescent="0.2">
      <c r="A105" s="83">
        <v>29526</v>
      </c>
      <c r="B105" s="71" t="s">
        <v>590</v>
      </c>
    </row>
    <row r="106" spans="1:2" x14ac:dyDescent="0.2">
      <c r="A106" s="83">
        <v>29536</v>
      </c>
      <c r="B106" s="71" t="s">
        <v>926</v>
      </c>
    </row>
    <row r="107" spans="1:2" x14ac:dyDescent="0.2">
      <c r="A107" s="83">
        <v>29546</v>
      </c>
      <c r="B107" s="71" t="s">
        <v>591</v>
      </c>
    </row>
    <row r="108" spans="1:2" x14ac:dyDescent="0.2">
      <c r="A108" s="83">
        <v>29556</v>
      </c>
      <c r="B108" s="71" t="s">
        <v>736</v>
      </c>
    </row>
    <row r="109" spans="1:2" ht="31.5" x14ac:dyDescent="0.2">
      <c r="A109" s="83">
        <v>29566</v>
      </c>
      <c r="B109" s="71" t="s">
        <v>592</v>
      </c>
    </row>
    <row r="110" spans="1:2" ht="31.5" x14ac:dyDescent="0.2">
      <c r="A110" s="83">
        <v>29576</v>
      </c>
      <c r="B110" s="71" t="s">
        <v>608</v>
      </c>
    </row>
    <row r="111" spans="1:2" ht="31.5" x14ac:dyDescent="0.2">
      <c r="A111" s="83">
        <v>29586</v>
      </c>
      <c r="B111" s="71" t="s">
        <v>609</v>
      </c>
    </row>
    <row r="112" spans="1:2" ht="31.5" x14ac:dyDescent="0.2">
      <c r="A112" s="83">
        <v>29596</v>
      </c>
      <c r="B112" s="71" t="s">
        <v>593</v>
      </c>
    </row>
    <row r="113" spans="1:2" x14ac:dyDescent="0.2">
      <c r="A113" s="83">
        <v>29606</v>
      </c>
      <c r="B113" s="71" t="s">
        <v>594</v>
      </c>
    </row>
    <row r="114" spans="1:2" x14ac:dyDescent="0.2">
      <c r="A114" s="83">
        <v>29616</v>
      </c>
      <c r="B114" s="71" t="s">
        <v>595</v>
      </c>
    </row>
    <row r="115" spans="1:2" ht="31.5" x14ac:dyDescent="0.2">
      <c r="A115" s="83">
        <v>29626</v>
      </c>
      <c r="B115" s="71" t="s">
        <v>596</v>
      </c>
    </row>
    <row r="116" spans="1:2" x14ac:dyDescent="0.2">
      <c r="A116" s="83">
        <v>29636</v>
      </c>
      <c r="B116" s="71" t="s">
        <v>597</v>
      </c>
    </row>
    <row r="117" spans="1:2" ht="31.5" x14ac:dyDescent="0.2">
      <c r="A117" s="83">
        <v>29646</v>
      </c>
      <c r="B117" s="71" t="s">
        <v>598</v>
      </c>
    </row>
    <row r="118" spans="1:2" ht="31.5" x14ac:dyDescent="0.2">
      <c r="A118" s="83">
        <v>29656</v>
      </c>
      <c r="B118" s="71" t="s">
        <v>659</v>
      </c>
    </row>
    <row r="119" spans="1:2" ht="31.5" x14ac:dyDescent="0.2">
      <c r="A119" s="83">
        <v>29666</v>
      </c>
      <c r="B119" s="71" t="s">
        <v>599</v>
      </c>
    </row>
    <row r="120" spans="1:2" ht="31.5" x14ac:dyDescent="0.2">
      <c r="A120" s="83">
        <v>29676</v>
      </c>
      <c r="B120" s="71" t="s">
        <v>815</v>
      </c>
    </row>
    <row r="121" spans="1:2" x14ac:dyDescent="0.2">
      <c r="A121" s="83">
        <v>29686</v>
      </c>
      <c r="B121" s="71" t="s">
        <v>921</v>
      </c>
    </row>
    <row r="122" spans="1:2" ht="31.5" x14ac:dyDescent="0.2">
      <c r="A122" s="83">
        <v>29696</v>
      </c>
      <c r="B122" s="47" t="s">
        <v>600</v>
      </c>
    </row>
    <row r="123" spans="1:2" ht="31.5" x14ac:dyDescent="0.2">
      <c r="A123" s="83">
        <v>29706</v>
      </c>
      <c r="B123" s="71" t="s">
        <v>601</v>
      </c>
    </row>
    <row r="124" spans="1:2" ht="31.5" x14ac:dyDescent="0.2">
      <c r="A124" s="83">
        <v>29716</v>
      </c>
      <c r="B124" s="71" t="s">
        <v>602</v>
      </c>
    </row>
    <row r="125" spans="1:2" ht="31.5" x14ac:dyDescent="0.2">
      <c r="A125" s="83">
        <v>29726</v>
      </c>
      <c r="B125" s="71" t="s">
        <v>603</v>
      </c>
    </row>
    <row r="126" spans="1:2" ht="31.5" x14ac:dyDescent="0.2">
      <c r="A126" s="83">
        <v>29736</v>
      </c>
      <c r="B126" s="71" t="s">
        <v>604</v>
      </c>
    </row>
    <row r="127" spans="1:2" ht="31.5" x14ac:dyDescent="0.2">
      <c r="A127" s="83">
        <v>29746</v>
      </c>
      <c r="B127" s="71" t="s">
        <v>605</v>
      </c>
    </row>
    <row r="128" spans="1:2" ht="31.5" x14ac:dyDescent="0.2">
      <c r="A128" s="186">
        <v>29756</v>
      </c>
      <c r="B128" s="187" t="s">
        <v>629</v>
      </c>
    </row>
    <row r="129" spans="1:2" x14ac:dyDescent="0.2">
      <c r="A129" s="212">
        <v>29766</v>
      </c>
      <c r="B129" s="213" t="s">
        <v>811</v>
      </c>
    </row>
    <row r="130" spans="1:2" x14ac:dyDescent="0.2">
      <c r="A130" s="212">
        <v>29776</v>
      </c>
      <c r="B130" s="213" t="s">
        <v>810</v>
      </c>
    </row>
    <row r="131" spans="1:2" ht="31.5" x14ac:dyDescent="0.2">
      <c r="A131" s="212">
        <v>29806</v>
      </c>
      <c r="B131" s="213" t="s">
        <v>938</v>
      </c>
    </row>
    <row r="132" spans="1:2" ht="31.5" x14ac:dyDescent="0.2">
      <c r="A132" s="212">
        <v>29856</v>
      </c>
      <c r="B132" s="71" t="s">
        <v>968</v>
      </c>
    </row>
    <row r="133" spans="1:2" ht="31.5" x14ac:dyDescent="0.2">
      <c r="A133" s="188">
        <v>50136</v>
      </c>
      <c r="B133" s="189" t="s">
        <v>816</v>
      </c>
    </row>
    <row r="134" spans="1:2" ht="31.5" x14ac:dyDescent="0.2">
      <c r="A134" s="188">
        <v>53116</v>
      </c>
      <c r="B134" s="189" t="s">
        <v>731</v>
      </c>
    </row>
    <row r="135" spans="1:2" ht="47.25" x14ac:dyDescent="0.2">
      <c r="A135" s="188">
        <v>54246</v>
      </c>
      <c r="B135" s="189" t="s">
        <v>971</v>
      </c>
    </row>
    <row r="136" spans="1:2" ht="31.5" x14ac:dyDescent="0.2">
      <c r="A136" s="188">
        <v>55556</v>
      </c>
      <c r="B136" s="189" t="s">
        <v>732</v>
      </c>
    </row>
    <row r="137" spans="1:2" ht="51.75" customHeight="1" x14ac:dyDescent="0.2">
      <c r="A137" s="188">
        <v>67483</v>
      </c>
      <c r="B137" s="265" t="s">
        <v>920</v>
      </c>
    </row>
    <row r="138" spans="1:2" ht="45.95" customHeight="1" x14ac:dyDescent="0.25">
      <c r="A138" s="188">
        <v>67484</v>
      </c>
      <c r="B138" s="241" t="s">
        <v>887</v>
      </c>
    </row>
    <row r="139" spans="1:2" ht="45.95" customHeight="1" x14ac:dyDescent="0.25">
      <c r="A139" s="188" t="s">
        <v>911</v>
      </c>
      <c r="B139" s="241" t="s">
        <v>912</v>
      </c>
    </row>
    <row r="140" spans="1:2" ht="31.5" x14ac:dyDescent="0.2">
      <c r="A140" s="188">
        <v>71230</v>
      </c>
      <c r="B140" s="47" t="s">
        <v>897</v>
      </c>
    </row>
    <row r="141" spans="1:2" x14ac:dyDescent="0.2">
      <c r="A141" s="374">
        <v>71450</v>
      </c>
      <c r="B141" s="375" t="s">
        <v>927</v>
      </c>
    </row>
    <row r="142" spans="1:2" ht="31.5" x14ac:dyDescent="0.2">
      <c r="A142" s="82" t="s">
        <v>557</v>
      </c>
      <c r="B142" s="75" t="s">
        <v>817</v>
      </c>
    </row>
    <row r="143" spans="1:2" x14ac:dyDescent="0.2">
      <c r="A143" s="82" t="s">
        <v>551</v>
      </c>
      <c r="B143" s="191" t="s">
        <v>889</v>
      </c>
    </row>
    <row r="144" spans="1:2" x14ac:dyDescent="0.2">
      <c r="A144" s="82" t="s">
        <v>552</v>
      </c>
      <c r="B144" s="191" t="s">
        <v>818</v>
      </c>
    </row>
    <row r="145" spans="1:2" ht="31.5" x14ac:dyDescent="0.2">
      <c r="A145" s="190" t="s">
        <v>553</v>
      </c>
      <c r="B145" s="75" t="s">
        <v>819</v>
      </c>
    </row>
    <row r="146" spans="1:2" ht="31.5" x14ac:dyDescent="0.2">
      <c r="A146" s="82">
        <v>73936</v>
      </c>
      <c r="B146" s="75" t="s">
        <v>820</v>
      </c>
    </row>
    <row r="147" spans="1:2" ht="31.5" x14ac:dyDescent="0.2">
      <c r="A147" s="190" t="s">
        <v>554</v>
      </c>
      <c r="B147" s="75" t="s">
        <v>821</v>
      </c>
    </row>
    <row r="148" spans="1:2" x14ac:dyDescent="0.2">
      <c r="A148" s="190" t="s">
        <v>555</v>
      </c>
      <c r="B148" s="75" t="s">
        <v>824</v>
      </c>
    </row>
    <row r="149" spans="1:2" ht="31.5" x14ac:dyDescent="0.2">
      <c r="A149" s="190" t="s">
        <v>556</v>
      </c>
      <c r="B149" s="75" t="s">
        <v>822</v>
      </c>
    </row>
    <row r="150" spans="1:2" ht="31.5" x14ac:dyDescent="0.2">
      <c r="A150" s="202" t="s">
        <v>550</v>
      </c>
      <c r="B150" s="203" t="s">
        <v>823</v>
      </c>
    </row>
    <row r="151" spans="1:2" ht="31.5" x14ac:dyDescent="0.2">
      <c r="A151" s="205" t="s">
        <v>809</v>
      </c>
      <c r="B151" s="206" t="s">
        <v>890</v>
      </c>
    </row>
    <row r="152" spans="1:2" ht="31.5" x14ac:dyDescent="0.25">
      <c r="A152" s="205" t="s">
        <v>935</v>
      </c>
      <c r="B152" s="241" t="s">
        <v>936</v>
      </c>
    </row>
    <row r="153" spans="1:2" ht="47.25" customHeight="1" x14ac:dyDescent="0.25">
      <c r="A153" s="205" t="s">
        <v>1000</v>
      </c>
      <c r="B153" s="241" t="s">
        <v>1001</v>
      </c>
    </row>
    <row r="154" spans="1:2" ht="46.5" customHeight="1" x14ac:dyDescent="0.25">
      <c r="A154" s="188">
        <v>76936</v>
      </c>
      <c r="B154" s="241" t="s">
        <v>1002</v>
      </c>
    </row>
    <row r="155" spans="1:2" ht="24" customHeight="1" x14ac:dyDescent="0.25">
      <c r="A155" s="468">
        <v>77266</v>
      </c>
      <c r="B155" s="241" t="s">
        <v>969</v>
      </c>
    </row>
    <row r="156" spans="1:2" ht="24.75" customHeight="1" x14ac:dyDescent="0.2">
      <c r="A156" s="204" t="s">
        <v>896</v>
      </c>
      <c r="B156" s="266" t="s">
        <v>831</v>
      </c>
    </row>
    <row r="157" spans="1:2" ht="47.25" x14ac:dyDescent="0.2">
      <c r="A157" s="80" t="s">
        <v>832</v>
      </c>
      <c r="B157" s="72" t="s">
        <v>833</v>
      </c>
    </row>
    <row r="158" spans="1:2" x14ac:dyDescent="0.2">
      <c r="A158" s="80" t="s">
        <v>834</v>
      </c>
      <c r="B158" s="72" t="s">
        <v>835</v>
      </c>
    </row>
    <row r="159" spans="1:2" ht="16.5" thickBot="1" x14ac:dyDescent="0.25">
      <c r="A159" s="81" t="s">
        <v>836</v>
      </c>
      <c r="B159" s="74" t="s">
        <v>837</v>
      </c>
    </row>
  </sheetData>
  <pageMargins left="0.70866141732283472" right="0.70866141732283472" top="0.74803149606299213" bottom="0.74803149606299213" header="0.51181102362204722" footer="0.51181102362204722"/>
  <pageSetup paperSize="9" scale="64" fitToHeight="0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1930"/>
  <sheetViews>
    <sheetView showGridLines="0" topLeftCell="A1904" workbookViewId="0">
      <selection activeCell="B1930" sqref="B1930"/>
    </sheetView>
  </sheetViews>
  <sheetFormatPr defaultColWidth="9.140625" defaultRowHeight="12.75" x14ac:dyDescent="0.2"/>
  <cols>
    <col min="1" max="1" width="7.140625" style="24" customWidth="1"/>
    <col min="2" max="2" width="128" style="25" customWidth="1"/>
    <col min="3" max="16384" width="9.140625" style="23"/>
  </cols>
  <sheetData>
    <row r="1" spans="2:2" hidden="1" x14ac:dyDescent="0.2">
      <c r="B1" s="26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27">
        <v>100</v>
      </c>
      <c r="B1820" s="28" t="s">
        <v>519</v>
      </c>
    </row>
    <row r="1821" spans="1:2" x14ac:dyDescent="0.2">
      <c r="A1821" s="27">
        <v>110</v>
      </c>
      <c r="B1821" s="28" t="s">
        <v>421</v>
      </c>
    </row>
    <row r="1822" spans="1:2" x14ac:dyDescent="0.2">
      <c r="A1822" s="27">
        <v>111</v>
      </c>
      <c r="B1822" s="28" t="s">
        <v>422</v>
      </c>
    </row>
    <row r="1823" spans="1:2" x14ac:dyDescent="0.2">
      <c r="A1823" s="27">
        <v>112</v>
      </c>
      <c r="B1823" s="28" t="s">
        <v>423</v>
      </c>
    </row>
    <row r="1824" spans="1:2" x14ac:dyDescent="0.2">
      <c r="A1824" s="27">
        <v>120</v>
      </c>
      <c r="B1824" s="28" t="s">
        <v>424</v>
      </c>
    </row>
    <row r="1825" spans="1:2" x14ac:dyDescent="0.2">
      <c r="A1825" s="27">
        <v>121</v>
      </c>
      <c r="B1825" s="28" t="s">
        <v>422</v>
      </c>
    </row>
    <row r="1826" spans="1:2" x14ac:dyDescent="0.2">
      <c r="A1826" s="27">
        <v>122</v>
      </c>
      <c r="B1826" s="28" t="s">
        <v>423</v>
      </c>
    </row>
    <row r="1827" spans="1:2" x14ac:dyDescent="0.2">
      <c r="A1827" s="27">
        <v>130</v>
      </c>
      <c r="B1827" s="28" t="s">
        <v>425</v>
      </c>
    </row>
    <row r="1828" spans="1:2" x14ac:dyDescent="0.2">
      <c r="A1828" s="27">
        <v>131</v>
      </c>
      <c r="B1828" s="28" t="s">
        <v>426</v>
      </c>
    </row>
    <row r="1829" spans="1:2" x14ac:dyDescent="0.2">
      <c r="A1829" s="27">
        <v>132</v>
      </c>
      <c r="B1829" s="28" t="s">
        <v>427</v>
      </c>
    </row>
    <row r="1830" spans="1:2" x14ac:dyDescent="0.2">
      <c r="A1830" s="27">
        <v>133</v>
      </c>
      <c r="B1830" s="28" t="s">
        <v>428</v>
      </c>
    </row>
    <row r="1831" spans="1:2" x14ac:dyDescent="0.2">
      <c r="A1831" s="27">
        <v>134</v>
      </c>
      <c r="B1831" s="28" t="s">
        <v>429</v>
      </c>
    </row>
    <row r="1832" spans="1:2" x14ac:dyDescent="0.2">
      <c r="A1832" s="27">
        <v>140</v>
      </c>
      <c r="B1832" s="28" t="s">
        <v>430</v>
      </c>
    </row>
    <row r="1833" spans="1:2" x14ac:dyDescent="0.2">
      <c r="A1833" s="27">
        <v>141</v>
      </c>
      <c r="B1833" s="28" t="s">
        <v>422</v>
      </c>
    </row>
    <row r="1834" spans="1:2" ht="25.5" x14ac:dyDescent="0.2">
      <c r="A1834" s="27">
        <v>142</v>
      </c>
      <c r="B1834" s="28" t="s">
        <v>431</v>
      </c>
    </row>
    <row r="1835" spans="1:2" ht="25.5" x14ac:dyDescent="0.2">
      <c r="A1835" s="27">
        <v>200</v>
      </c>
      <c r="B1835" s="28" t="s">
        <v>518</v>
      </c>
    </row>
    <row r="1836" spans="1:2" x14ac:dyDescent="0.2">
      <c r="A1836" s="27">
        <v>210</v>
      </c>
      <c r="B1836" s="28" t="s">
        <v>432</v>
      </c>
    </row>
    <row r="1837" spans="1:2" ht="25.5" x14ac:dyDescent="0.2">
      <c r="A1837" s="27">
        <v>211</v>
      </c>
      <c r="B1837" s="28" t="s">
        <v>433</v>
      </c>
    </row>
    <row r="1838" spans="1:2" ht="25.5" x14ac:dyDescent="0.2">
      <c r="A1838" s="27">
        <v>212</v>
      </c>
      <c r="B1838" s="28" t="s">
        <v>434</v>
      </c>
    </row>
    <row r="1839" spans="1:2" ht="25.5" x14ac:dyDescent="0.2">
      <c r="A1839" s="27">
        <v>213</v>
      </c>
      <c r="B1839" s="28" t="s">
        <v>435</v>
      </c>
    </row>
    <row r="1840" spans="1:2" ht="25.5" x14ac:dyDescent="0.2">
      <c r="A1840" s="27">
        <v>214</v>
      </c>
      <c r="B1840" s="28" t="s">
        <v>436</v>
      </c>
    </row>
    <row r="1841" spans="1:2" ht="25.5" x14ac:dyDescent="0.2">
      <c r="A1841" s="27">
        <v>215</v>
      </c>
      <c r="B1841" s="28" t="s">
        <v>437</v>
      </c>
    </row>
    <row r="1842" spans="1:2" ht="25.5" x14ac:dyDescent="0.2">
      <c r="A1842" s="27">
        <v>216</v>
      </c>
      <c r="B1842" s="28" t="s">
        <v>438</v>
      </c>
    </row>
    <row r="1843" spans="1:2" ht="25.5" x14ac:dyDescent="0.2">
      <c r="A1843" s="27">
        <v>217</v>
      </c>
      <c r="B1843" s="28" t="s">
        <v>439</v>
      </c>
    </row>
    <row r="1844" spans="1:2" ht="25.5" x14ac:dyDescent="0.2">
      <c r="A1844" s="27">
        <v>218</v>
      </c>
      <c r="B1844" s="28" t="s">
        <v>440</v>
      </c>
    </row>
    <row r="1845" spans="1:2" x14ac:dyDescent="0.2">
      <c r="A1845" s="27">
        <v>219</v>
      </c>
      <c r="B1845" s="28" t="s">
        <v>441</v>
      </c>
    </row>
    <row r="1846" spans="1:2" ht="25.5" x14ac:dyDescent="0.2">
      <c r="A1846" s="27">
        <v>220</v>
      </c>
      <c r="B1846" s="28" t="s">
        <v>442</v>
      </c>
    </row>
    <row r="1847" spans="1:2" x14ac:dyDescent="0.2">
      <c r="A1847" s="27">
        <v>221</v>
      </c>
      <c r="B1847" s="28" t="s">
        <v>443</v>
      </c>
    </row>
    <row r="1848" spans="1:2" x14ac:dyDescent="0.2">
      <c r="A1848" s="27">
        <v>222</v>
      </c>
      <c r="B1848" s="28" t="s">
        <v>444</v>
      </c>
    </row>
    <row r="1849" spans="1:2" x14ac:dyDescent="0.2">
      <c r="A1849" s="27">
        <v>223</v>
      </c>
      <c r="B1849" s="28" t="s">
        <v>415</v>
      </c>
    </row>
    <row r="1850" spans="1:2" x14ac:dyDescent="0.2">
      <c r="A1850" s="27">
        <v>224</v>
      </c>
      <c r="B1850" s="28" t="s">
        <v>416</v>
      </c>
    </row>
    <row r="1851" spans="1:2" x14ac:dyDescent="0.2">
      <c r="A1851" s="27">
        <v>225</v>
      </c>
      <c r="B1851" s="28" t="s">
        <v>417</v>
      </c>
    </row>
    <row r="1852" spans="1:2" x14ac:dyDescent="0.2">
      <c r="A1852" s="27">
        <v>226</v>
      </c>
      <c r="B1852" s="28" t="s">
        <v>418</v>
      </c>
    </row>
    <row r="1853" spans="1:2" x14ac:dyDescent="0.2">
      <c r="A1853" s="27">
        <v>230</v>
      </c>
      <c r="B1853" s="28" t="s">
        <v>445</v>
      </c>
    </row>
    <row r="1854" spans="1:2" x14ac:dyDescent="0.2">
      <c r="A1854" s="27">
        <v>240</v>
      </c>
      <c r="B1854" s="28" t="s">
        <v>446</v>
      </c>
    </row>
    <row r="1855" spans="1:2" x14ac:dyDescent="0.2">
      <c r="A1855" s="27">
        <v>241</v>
      </c>
      <c r="B1855" s="28" t="s">
        <v>447</v>
      </c>
    </row>
    <row r="1856" spans="1:2" x14ac:dyDescent="0.2">
      <c r="A1856" s="27">
        <v>242</v>
      </c>
      <c r="B1856" s="28" t="s">
        <v>448</v>
      </c>
    </row>
    <row r="1857" spans="1:2" x14ac:dyDescent="0.2">
      <c r="A1857" s="27">
        <v>243</v>
      </c>
      <c r="B1857" s="28" t="s">
        <v>449</v>
      </c>
    </row>
    <row r="1858" spans="1:2" x14ac:dyDescent="0.2">
      <c r="A1858" s="27">
        <v>244</v>
      </c>
      <c r="B1858" s="28" t="s">
        <v>517</v>
      </c>
    </row>
    <row r="1859" spans="1:2" x14ac:dyDescent="0.2">
      <c r="A1859" s="27">
        <v>300</v>
      </c>
      <c r="B1859" s="28" t="s">
        <v>213</v>
      </c>
    </row>
    <row r="1860" spans="1:2" x14ac:dyDescent="0.2">
      <c r="A1860" s="27">
        <v>310</v>
      </c>
      <c r="B1860" s="28" t="s">
        <v>450</v>
      </c>
    </row>
    <row r="1861" spans="1:2" x14ac:dyDescent="0.2">
      <c r="A1861" s="27">
        <v>311</v>
      </c>
      <c r="B1861" s="28" t="s">
        <v>451</v>
      </c>
    </row>
    <row r="1862" spans="1:2" x14ac:dyDescent="0.2">
      <c r="A1862" s="27">
        <v>312</v>
      </c>
      <c r="B1862" s="28" t="s">
        <v>452</v>
      </c>
    </row>
    <row r="1863" spans="1:2" x14ac:dyDescent="0.2">
      <c r="A1863" s="27">
        <v>313</v>
      </c>
      <c r="B1863" s="28" t="s">
        <v>453</v>
      </c>
    </row>
    <row r="1864" spans="1:2" x14ac:dyDescent="0.2">
      <c r="A1864" s="27">
        <v>314</v>
      </c>
      <c r="B1864" s="28" t="s">
        <v>454</v>
      </c>
    </row>
    <row r="1865" spans="1:2" x14ac:dyDescent="0.2">
      <c r="A1865" s="27">
        <v>320</v>
      </c>
      <c r="B1865" s="28" t="s">
        <v>455</v>
      </c>
    </row>
    <row r="1866" spans="1:2" x14ac:dyDescent="0.2">
      <c r="A1866" s="27">
        <v>321</v>
      </c>
      <c r="B1866" s="28" t="s">
        <v>456</v>
      </c>
    </row>
    <row r="1867" spans="1:2" x14ac:dyDescent="0.2">
      <c r="A1867" s="27">
        <v>322</v>
      </c>
      <c r="B1867" s="28" t="s">
        <v>457</v>
      </c>
    </row>
    <row r="1868" spans="1:2" x14ac:dyDescent="0.2">
      <c r="A1868" s="27">
        <v>323</v>
      </c>
      <c r="B1868" s="28" t="s">
        <v>458</v>
      </c>
    </row>
    <row r="1869" spans="1:2" x14ac:dyDescent="0.2">
      <c r="A1869" s="27">
        <v>330</v>
      </c>
      <c r="B1869" s="28" t="s">
        <v>459</v>
      </c>
    </row>
    <row r="1870" spans="1:2" x14ac:dyDescent="0.2">
      <c r="A1870" s="27">
        <v>340</v>
      </c>
      <c r="B1870" s="28" t="s">
        <v>460</v>
      </c>
    </row>
    <row r="1871" spans="1:2" x14ac:dyDescent="0.2">
      <c r="A1871" s="27">
        <v>350</v>
      </c>
      <c r="B1871" s="28" t="s">
        <v>461</v>
      </c>
    </row>
    <row r="1872" spans="1:2" x14ac:dyDescent="0.2">
      <c r="A1872" s="27">
        <v>360</v>
      </c>
      <c r="B1872" s="28" t="s">
        <v>462</v>
      </c>
    </row>
    <row r="1873" spans="1:2" ht="12.75" customHeight="1" x14ac:dyDescent="0.2">
      <c r="A1873" s="27">
        <v>400</v>
      </c>
      <c r="B1873" s="28" t="s">
        <v>520</v>
      </c>
    </row>
    <row r="1874" spans="1:2" x14ac:dyDescent="0.2">
      <c r="A1874" s="27">
        <v>410</v>
      </c>
      <c r="B1874" s="28" t="s">
        <v>463</v>
      </c>
    </row>
    <row r="1875" spans="1:2" x14ac:dyDescent="0.2">
      <c r="A1875" s="27">
        <v>411</v>
      </c>
      <c r="B1875" s="28" t="s">
        <v>464</v>
      </c>
    </row>
    <row r="1876" spans="1:2" x14ac:dyDescent="0.2">
      <c r="A1876" s="27">
        <v>412</v>
      </c>
      <c r="B1876" s="28" t="s">
        <v>465</v>
      </c>
    </row>
    <row r="1877" spans="1:2" x14ac:dyDescent="0.2">
      <c r="A1877" s="27">
        <v>413</v>
      </c>
      <c r="B1877" s="28" t="s">
        <v>466</v>
      </c>
    </row>
    <row r="1878" spans="1:2" x14ac:dyDescent="0.2">
      <c r="A1878" s="27">
        <v>414</v>
      </c>
      <c r="B1878" s="28" t="s">
        <v>467</v>
      </c>
    </row>
    <row r="1879" spans="1:2" x14ac:dyDescent="0.2">
      <c r="A1879" s="27">
        <v>415</v>
      </c>
      <c r="B1879" s="28" t="s">
        <v>468</v>
      </c>
    </row>
    <row r="1880" spans="1:2" x14ac:dyDescent="0.2">
      <c r="A1880" s="27">
        <v>420</v>
      </c>
      <c r="B1880" s="28" t="s">
        <v>469</v>
      </c>
    </row>
    <row r="1881" spans="1:2" ht="25.5" x14ac:dyDescent="0.2">
      <c r="A1881" s="27">
        <v>421</v>
      </c>
      <c r="B1881" s="28" t="s">
        <v>470</v>
      </c>
    </row>
    <row r="1882" spans="1:2" ht="25.5" x14ac:dyDescent="0.2">
      <c r="A1882" s="27">
        <v>422</v>
      </c>
      <c r="B1882" s="28" t="s">
        <v>471</v>
      </c>
    </row>
    <row r="1883" spans="1:2" x14ac:dyDescent="0.2">
      <c r="A1883" s="27">
        <v>430</v>
      </c>
      <c r="B1883" s="28" t="s">
        <v>472</v>
      </c>
    </row>
    <row r="1884" spans="1:2" x14ac:dyDescent="0.2">
      <c r="A1884" s="27">
        <v>440</v>
      </c>
      <c r="B1884" s="28" t="s">
        <v>473</v>
      </c>
    </row>
    <row r="1885" spans="1:2" x14ac:dyDescent="0.2">
      <c r="A1885" s="27">
        <v>500</v>
      </c>
      <c r="B1885" s="28" t="s">
        <v>223</v>
      </c>
    </row>
    <row r="1886" spans="1:2" x14ac:dyDescent="0.2">
      <c r="A1886" s="27">
        <v>510</v>
      </c>
      <c r="B1886" s="28" t="s">
        <v>420</v>
      </c>
    </row>
    <row r="1887" spans="1:2" x14ac:dyDescent="0.2">
      <c r="A1887" s="27">
        <v>511</v>
      </c>
      <c r="B1887" s="28" t="s">
        <v>474</v>
      </c>
    </row>
    <row r="1888" spans="1:2" x14ac:dyDescent="0.2">
      <c r="A1888" s="27">
        <v>512</v>
      </c>
      <c r="B1888" s="28" t="s">
        <v>475</v>
      </c>
    </row>
    <row r="1889" spans="1:2" ht="25.5" x14ac:dyDescent="0.2">
      <c r="A1889" s="27">
        <v>513</v>
      </c>
      <c r="B1889" s="28" t="s">
        <v>476</v>
      </c>
    </row>
    <row r="1890" spans="1:2" x14ac:dyDescent="0.2">
      <c r="A1890" s="27">
        <v>514</v>
      </c>
      <c r="B1890" s="28" t="s">
        <v>477</v>
      </c>
    </row>
    <row r="1891" spans="1:2" x14ac:dyDescent="0.2">
      <c r="A1891" s="27">
        <v>515</v>
      </c>
      <c r="B1891" s="28" t="s">
        <v>176</v>
      </c>
    </row>
    <row r="1892" spans="1:2" x14ac:dyDescent="0.2">
      <c r="A1892" s="27">
        <v>520</v>
      </c>
      <c r="B1892" s="28" t="s">
        <v>419</v>
      </c>
    </row>
    <row r="1893" spans="1:2" ht="25.5" x14ac:dyDescent="0.2">
      <c r="A1893" s="27">
        <v>521</v>
      </c>
      <c r="B1893" s="28" t="s">
        <v>478</v>
      </c>
    </row>
    <row r="1894" spans="1:2" x14ac:dyDescent="0.2">
      <c r="A1894" s="27">
        <v>522</v>
      </c>
      <c r="B1894" s="28" t="s">
        <v>479</v>
      </c>
    </row>
    <row r="1895" spans="1:2" x14ac:dyDescent="0.2">
      <c r="A1895" s="27">
        <v>530</v>
      </c>
      <c r="B1895" s="28" t="s">
        <v>480</v>
      </c>
    </row>
    <row r="1896" spans="1:2" x14ac:dyDescent="0.2">
      <c r="A1896" s="27">
        <v>540</v>
      </c>
      <c r="B1896" s="28" t="s">
        <v>481</v>
      </c>
    </row>
    <row r="1897" spans="1:2" x14ac:dyDescent="0.2">
      <c r="A1897" s="27">
        <v>560</v>
      </c>
      <c r="B1897" s="28" t="s">
        <v>482</v>
      </c>
    </row>
    <row r="1898" spans="1:2" x14ac:dyDescent="0.2">
      <c r="A1898" s="27">
        <v>570</v>
      </c>
      <c r="B1898" s="28" t="s">
        <v>483</v>
      </c>
    </row>
    <row r="1899" spans="1:2" x14ac:dyDescent="0.2">
      <c r="A1899" s="27">
        <v>580</v>
      </c>
      <c r="B1899" s="28" t="s">
        <v>484</v>
      </c>
    </row>
    <row r="1900" spans="1:2" x14ac:dyDescent="0.2">
      <c r="A1900" s="27">
        <v>600</v>
      </c>
      <c r="B1900" s="28" t="s">
        <v>217</v>
      </c>
    </row>
    <row r="1901" spans="1:2" x14ac:dyDescent="0.2">
      <c r="A1901" s="27">
        <v>610</v>
      </c>
      <c r="B1901" s="28" t="s">
        <v>485</v>
      </c>
    </row>
    <row r="1902" spans="1:2" x14ac:dyDescent="0.2">
      <c r="A1902" s="27">
        <v>611</v>
      </c>
      <c r="B1902" s="28" t="s">
        <v>219</v>
      </c>
    </row>
    <row r="1903" spans="1:2" x14ac:dyDescent="0.2">
      <c r="A1903" s="27">
        <v>612</v>
      </c>
      <c r="B1903" s="28" t="s">
        <v>486</v>
      </c>
    </row>
    <row r="1904" spans="1:2" x14ac:dyDescent="0.2">
      <c r="A1904" s="27">
        <v>620</v>
      </c>
      <c r="B1904" s="28" t="s">
        <v>487</v>
      </c>
    </row>
    <row r="1905" spans="1:2" x14ac:dyDescent="0.2">
      <c r="A1905" s="27">
        <v>621</v>
      </c>
      <c r="B1905" s="28" t="s">
        <v>488</v>
      </c>
    </row>
    <row r="1906" spans="1:2" x14ac:dyDescent="0.2">
      <c r="A1906" s="27">
        <v>622</v>
      </c>
      <c r="B1906" s="28" t="s">
        <v>489</v>
      </c>
    </row>
    <row r="1907" spans="1:2" x14ac:dyDescent="0.2">
      <c r="A1907" s="27">
        <v>630</v>
      </c>
      <c r="B1907" s="28" t="s">
        <v>490</v>
      </c>
    </row>
    <row r="1908" spans="1:2" x14ac:dyDescent="0.2">
      <c r="A1908" s="27">
        <v>700</v>
      </c>
      <c r="B1908" s="28" t="s">
        <v>224</v>
      </c>
    </row>
    <row r="1909" spans="1:2" x14ac:dyDescent="0.2">
      <c r="A1909" s="27">
        <v>710</v>
      </c>
      <c r="B1909" s="28" t="s">
        <v>224</v>
      </c>
    </row>
    <row r="1910" spans="1:2" x14ac:dyDescent="0.2">
      <c r="A1910" s="27">
        <v>800</v>
      </c>
      <c r="B1910" s="28" t="s">
        <v>212</v>
      </c>
    </row>
    <row r="1911" spans="1:2" x14ac:dyDescent="0.2">
      <c r="A1911" s="27">
        <v>810</v>
      </c>
      <c r="B1911" s="28" t="s">
        <v>491</v>
      </c>
    </row>
    <row r="1912" spans="1:2" x14ac:dyDescent="0.2">
      <c r="A1912" s="27">
        <v>820</v>
      </c>
      <c r="B1912" s="28" t="s">
        <v>492</v>
      </c>
    </row>
    <row r="1913" spans="1:2" x14ac:dyDescent="0.2">
      <c r="A1913" s="27">
        <v>821</v>
      </c>
      <c r="B1913" s="28" t="s">
        <v>493</v>
      </c>
    </row>
    <row r="1914" spans="1:2" x14ac:dyDescent="0.2">
      <c r="A1914" s="27">
        <v>822</v>
      </c>
      <c r="B1914" s="28" t="s">
        <v>494</v>
      </c>
    </row>
    <row r="1915" spans="1:2" x14ac:dyDescent="0.2">
      <c r="A1915" s="27">
        <v>823</v>
      </c>
      <c r="B1915" s="28" t="s">
        <v>495</v>
      </c>
    </row>
    <row r="1916" spans="1:2" x14ac:dyDescent="0.2">
      <c r="A1916" s="27">
        <v>830</v>
      </c>
      <c r="B1916" s="28" t="s">
        <v>496</v>
      </c>
    </row>
    <row r="1917" spans="1:2" ht="38.25" x14ac:dyDescent="0.2">
      <c r="A1917" s="27">
        <v>831</v>
      </c>
      <c r="B1917" s="29" t="s">
        <v>497</v>
      </c>
    </row>
    <row r="1918" spans="1:2" ht="51" x14ac:dyDescent="0.2">
      <c r="A1918" s="27">
        <v>832</v>
      </c>
      <c r="B1918" s="29" t="s">
        <v>498</v>
      </c>
    </row>
    <row r="1919" spans="1:2" x14ac:dyDescent="0.2">
      <c r="A1919" s="27">
        <v>833</v>
      </c>
      <c r="B1919" s="28" t="s">
        <v>499</v>
      </c>
    </row>
    <row r="1920" spans="1:2" ht="25.5" x14ac:dyDescent="0.2">
      <c r="A1920" s="27">
        <v>840</v>
      </c>
      <c r="B1920" s="28" t="s">
        <v>500</v>
      </c>
    </row>
    <row r="1921" spans="1:2" x14ac:dyDescent="0.2">
      <c r="A1921" s="27">
        <v>841</v>
      </c>
      <c r="B1921" s="28" t="s">
        <v>501</v>
      </c>
    </row>
    <row r="1922" spans="1:2" x14ac:dyDescent="0.2">
      <c r="A1922" s="27">
        <v>850</v>
      </c>
      <c r="B1922" s="28" t="s">
        <v>502</v>
      </c>
    </row>
    <row r="1923" spans="1:2" x14ac:dyDescent="0.2">
      <c r="A1923" s="27">
        <v>851</v>
      </c>
      <c r="B1923" s="28" t="s">
        <v>503</v>
      </c>
    </row>
    <row r="1924" spans="1:2" ht="12.75" customHeight="1" x14ac:dyDescent="0.2">
      <c r="A1924" s="27">
        <v>852</v>
      </c>
      <c r="B1924" s="28" t="s">
        <v>504</v>
      </c>
    </row>
    <row r="1925" spans="1:2" x14ac:dyDescent="0.2">
      <c r="A1925" s="27">
        <v>860</v>
      </c>
      <c r="B1925" s="28" t="s">
        <v>505</v>
      </c>
    </row>
    <row r="1926" spans="1:2" x14ac:dyDescent="0.2">
      <c r="A1926" s="27">
        <v>861</v>
      </c>
      <c r="B1926" s="28" t="s">
        <v>506</v>
      </c>
    </row>
    <row r="1927" spans="1:2" x14ac:dyDescent="0.2">
      <c r="A1927" s="27">
        <v>862</v>
      </c>
      <c r="B1927" s="28" t="s">
        <v>507</v>
      </c>
    </row>
    <row r="1928" spans="1:2" x14ac:dyDescent="0.2">
      <c r="A1928" s="27">
        <v>863</v>
      </c>
      <c r="B1928" s="28" t="s">
        <v>508</v>
      </c>
    </row>
    <row r="1929" spans="1:2" x14ac:dyDescent="0.2">
      <c r="A1929" s="27">
        <v>870</v>
      </c>
      <c r="B1929" s="28" t="s">
        <v>509</v>
      </c>
    </row>
    <row r="1930" spans="1:2" x14ac:dyDescent="0.2">
      <c r="A1930" s="27">
        <v>880</v>
      </c>
      <c r="B1930" s="28" t="s">
        <v>510</v>
      </c>
    </row>
  </sheetData>
  <printOptions gridLinesSet="0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CG68"/>
  <sheetViews>
    <sheetView showGridLines="0" view="pageBreakPreview" topLeftCell="A51" zoomScale="90" zoomScaleSheetLayoutView="90" workbookViewId="0">
      <selection activeCell="R15" sqref="R15"/>
    </sheetView>
  </sheetViews>
  <sheetFormatPr defaultColWidth="9.140625" defaultRowHeight="12.75" x14ac:dyDescent="0.2"/>
  <cols>
    <col min="1" max="1" width="5.140625" style="234" bestFit="1" customWidth="1"/>
    <col min="2" max="3" width="3" style="234" bestFit="1" customWidth="1"/>
    <col min="4" max="4" width="3" style="234" customWidth="1"/>
    <col min="5" max="5" width="5.42578125" style="234" customWidth="1"/>
    <col min="6" max="6" width="3" style="234" customWidth="1"/>
    <col min="7" max="7" width="5.85546875" style="234" customWidth="1"/>
    <col min="8" max="8" width="4.85546875" style="234" bestFit="1" customWidth="1"/>
    <col min="9" max="9" width="45.85546875" style="234" customWidth="1"/>
    <col min="10" max="10" width="14.85546875" style="234" customWidth="1"/>
    <col min="11" max="11" width="11.42578125" style="234" hidden="1" customWidth="1"/>
    <col min="12" max="12" width="14.28515625" style="234" hidden="1" customWidth="1"/>
    <col min="13" max="13" width="14.28515625" style="234" customWidth="1"/>
    <col min="14" max="15" width="14.28515625" style="234" hidden="1" customWidth="1"/>
    <col min="16" max="16384" width="9.140625" style="234"/>
  </cols>
  <sheetData>
    <row r="1" spans="1:15" ht="15.75" x14ac:dyDescent="0.25">
      <c r="A1" s="713" t="s">
        <v>67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</row>
    <row r="2" spans="1:15" ht="15.75" x14ac:dyDescent="0.25">
      <c r="A2" s="713" t="s">
        <v>524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</row>
    <row r="3" spans="1:15" ht="15.75" x14ac:dyDescent="0.25">
      <c r="A3" s="713" t="s">
        <v>525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</row>
    <row r="4" spans="1:15" ht="15.75" x14ac:dyDescent="0.25">
      <c r="A4" s="713" t="s">
        <v>999</v>
      </c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</row>
    <row r="5" spans="1:15" ht="15.75" x14ac:dyDescent="0.25">
      <c r="A5" s="455"/>
      <c r="B5" s="455"/>
      <c r="C5" s="455"/>
      <c r="D5" s="455"/>
      <c r="E5" s="455"/>
      <c r="F5" s="455"/>
      <c r="G5" s="456"/>
      <c r="H5" s="457"/>
      <c r="I5" s="712"/>
      <c r="J5" s="712"/>
      <c r="K5" s="712"/>
      <c r="L5" s="458"/>
      <c r="M5" s="458"/>
      <c r="N5" s="458"/>
      <c r="O5" s="458"/>
    </row>
    <row r="6" spans="1:15" ht="52.5" customHeight="1" x14ac:dyDescent="0.2">
      <c r="A6" s="715" t="s">
        <v>947</v>
      </c>
      <c r="B6" s="715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</row>
    <row r="7" spans="1:15" ht="18.75" x14ac:dyDescent="0.2">
      <c r="A7" s="455"/>
      <c r="B7" s="455"/>
      <c r="C7" s="455"/>
      <c r="D7" s="455"/>
      <c r="E7" s="455"/>
      <c r="F7" s="455"/>
      <c r="G7" s="459"/>
      <c r="H7" s="460"/>
      <c r="I7" s="716"/>
      <c r="J7" s="716"/>
      <c r="K7" s="716"/>
      <c r="L7" s="458"/>
      <c r="M7" s="458"/>
      <c r="N7" s="458"/>
      <c r="O7" s="458"/>
    </row>
    <row r="8" spans="1:15" ht="15" customHeight="1" x14ac:dyDescent="0.2">
      <c r="A8" s="455"/>
      <c r="B8" s="455"/>
      <c r="C8" s="455"/>
      <c r="D8" s="455"/>
      <c r="E8" s="455"/>
      <c r="F8" s="455"/>
      <c r="G8" s="459"/>
      <c r="H8" s="460"/>
      <c r="I8" s="717"/>
      <c r="J8" s="717"/>
      <c r="K8" s="717"/>
      <c r="L8" s="458"/>
      <c r="M8" s="458"/>
      <c r="N8" s="458"/>
      <c r="O8" s="458"/>
    </row>
    <row r="9" spans="1:15" ht="12.75" customHeight="1" x14ac:dyDescent="0.2">
      <c r="A9" s="718" t="s">
        <v>1</v>
      </c>
      <c r="B9" s="718"/>
      <c r="C9" s="718"/>
      <c r="D9" s="718"/>
      <c r="E9" s="718"/>
      <c r="F9" s="718"/>
      <c r="G9" s="718"/>
      <c r="H9" s="718"/>
      <c r="I9" s="714" t="s">
        <v>2</v>
      </c>
      <c r="J9" s="714" t="s">
        <v>813</v>
      </c>
      <c r="K9" s="714" t="s">
        <v>249</v>
      </c>
      <c r="L9" s="714" t="s">
        <v>712</v>
      </c>
      <c r="M9" s="714" t="s">
        <v>946</v>
      </c>
      <c r="N9" s="714" t="s">
        <v>249</v>
      </c>
      <c r="O9" s="714" t="s">
        <v>813</v>
      </c>
    </row>
    <row r="10" spans="1:15" ht="120.95" customHeight="1" x14ac:dyDescent="0.2">
      <c r="A10" s="461" t="s">
        <v>3</v>
      </c>
      <c r="B10" s="461" t="s">
        <v>4</v>
      </c>
      <c r="C10" s="461" t="s">
        <v>5</v>
      </c>
      <c r="D10" s="461" t="s">
        <v>64</v>
      </c>
      <c r="E10" s="462" t="s">
        <v>65</v>
      </c>
      <c r="F10" s="461" t="s">
        <v>66</v>
      </c>
      <c r="G10" s="463" t="s">
        <v>9</v>
      </c>
      <c r="H10" s="462" t="s">
        <v>10</v>
      </c>
      <c r="I10" s="714"/>
      <c r="J10" s="714"/>
      <c r="K10" s="714"/>
      <c r="L10" s="714"/>
      <c r="M10" s="714"/>
      <c r="N10" s="714"/>
      <c r="O10" s="714"/>
    </row>
    <row r="11" spans="1:15" ht="24" customHeight="1" x14ac:dyDescent="0.2">
      <c r="A11" s="100" t="s">
        <v>11</v>
      </c>
      <c r="B11" s="100" t="s">
        <v>12</v>
      </c>
      <c r="C11" s="100" t="s">
        <v>13</v>
      </c>
      <c r="D11" s="100" t="s">
        <v>13</v>
      </c>
      <c r="E11" s="100" t="s">
        <v>11</v>
      </c>
      <c r="F11" s="100" t="s">
        <v>13</v>
      </c>
      <c r="G11" s="100" t="s">
        <v>14</v>
      </c>
      <c r="H11" s="100" t="s">
        <v>11</v>
      </c>
      <c r="I11" s="101" t="s">
        <v>634</v>
      </c>
      <c r="J11" s="370">
        <f t="shared" ref="J11:O11" si="0">J12+J14+J16+J18+J21+J30+J36+J39</f>
        <v>110990400</v>
      </c>
      <c r="K11" s="370">
        <f t="shared" si="0"/>
        <v>0</v>
      </c>
      <c r="L11" s="370">
        <f t="shared" si="0"/>
        <v>106340400</v>
      </c>
      <c r="M11" s="370">
        <f t="shared" si="0"/>
        <v>113993920</v>
      </c>
      <c r="N11" s="370">
        <f t="shared" si="0"/>
        <v>0</v>
      </c>
      <c r="O11" s="370">
        <f t="shared" si="0"/>
        <v>113993920</v>
      </c>
    </row>
    <row r="12" spans="1:15" ht="18.95" customHeight="1" x14ac:dyDescent="0.2">
      <c r="A12" s="100" t="s">
        <v>11</v>
      </c>
      <c r="B12" s="100" t="s">
        <v>12</v>
      </c>
      <c r="C12" s="100" t="s">
        <v>15</v>
      </c>
      <c r="D12" s="100" t="s">
        <v>13</v>
      </c>
      <c r="E12" s="100" t="s">
        <v>11</v>
      </c>
      <c r="F12" s="100" t="s">
        <v>13</v>
      </c>
      <c r="G12" s="100" t="s">
        <v>14</v>
      </c>
      <c r="H12" s="100" t="s">
        <v>11</v>
      </c>
      <c r="I12" s="101" t="s">
        <v>16</v>
      </c>
      <c r="J12" s="370">
        <f>J13</f>
        <v>48681000</v>
      </c>
      <c r="K12" s="370">
        <f t="shared" ref="K12" si="1">K13</f>
        <v>0</v>
      </c>
      <c r="L12" s="370">
        <f t="shared" ref="L12" si="2">SUM(J12:K12)</f>
        <v>48681000</v>
      </c>
      <c r="M12" s="370">
        <f>M13</f>
        <v>51212000</v>
      </c>
      <c r="N12" s="370">
        <f t="shared" ref="N12" si="3">N13</f>
        <v>0</v>
      </c>
      <c r="O12" s="370">
        <f t="shared" ref="O12" si="4">SUM(M12:N12)</f>
        <v>51212000</v>
      </c>
    </row>
    <row r="13" spans="1:15" s="236" customFormat="1" ht="21" customHeight="1" x14ac:dyDescent="0.2">
      <c r="A13" s="111" t="s">
        <v>17</v>
      </c>
      <c r="B13" s="111" t="s">
        <v>12</v>
      </c>
      <c r="C13" s="111" t="s">
        <v>15</v>
      </c>
      <c r="D13" s="111" t="s">
        <v>18</v>
      </c>
      <c r="E13" s="111" t="s">
        <v>11</v>
      </c>
      <c r="F13" s="111" t="s">
        <v>15</v>
      </c>
      <c r="G13" s="111" t="s">
        <v>14</v>
      </c>
      <c r="H13" s="111" t="s">
        <v>19</v>
      </c>
      <c r="I13" s="113" t="s">
        <v>20</v>
      </c>
      <c r="J13" s="235">
        <v>48681000</v>
      </c>
      <c r="K13" s="235"/>
      <c r="L13" s="235"/>
      <c r="M13" s="235">
        <v>51212000</v>
      </c>
      <c r="N13" s="235"/>
      <c r="O13" s="235">
        <f>SUM(M13:N13)</f>
        <v>51212000</v>
      </c>
    </row>
    <row r="14" spans="1:15" s="232" customFormat="1" ht="46.5" customHeight="1" x14ac:dyDescent="0.2">
      <c r="A14" s="100" t="s">
        <v>23</v>
      </c>
      <c r="B14" s="100" t="s">
        <v>12</v>
      </c>
      <c r="C14" s="100" t="s">
        <v>21</v>
      </c>
      <c r="D14" s="100" t="s">
        <v>13</v>
      </c>
      <c r="E14" s="100" t="s">
        <v>11</v>
      </c>
      <c r="F14" s="100" t="s">
        <v>13</v>
      </c>
      <c r="G14" s="100" t="s">
        <v>14</v>
      </c>
      <c r="H14" s="100" t="s">
        <v>11</v>
      </c>
      <c r="I14" s="101" t="s">
        <v>22</v>
      </c>
      <c r="J14" s="104">
        <f>J15</f>
        <v>2921400</v>
      </c>
      <c r="K14" s="370">
        <f t="shared" ref="K14" si="5">K15</f>
        <v>0</v>
      </c>
      <c r="L14" s="370">
        <f t="shared" ref="L14:L45" si="6">SUM(J14:K14)</f>
        <v>2921400</v>
      </c>
      <c r="M14" s="370">
        <f>M15</f>
        <v>3065920</v>
      </c>
      <c r="N14" s="370">
        <f t="shared" ref="N14" si="7">N15</f>
        <v>0</v>
      </c>
      <c r="O14" s="370">
        <f t="shared" ref="O14:O45" si="8">SUM(M14:N14)</f>
        <v>3065920</v>
      </c>
    </row>
    <row r="15" spans="1:15" s="236" customFormat="1" ht="54" customHeight="1" x14ac:dyDescent="0.2">
      <c r="A15" s="111" t="s">
        <v>23</v>
      </c>
      <c r="B15" s="111" t="s">
        <v>12</v>
      </c>
      <c r="C15" s="111" t="s">
        <v>21</v>
      </c>
      <c r="D15" s="111" t="s">
        <v>18</v>
      </c>
      <c r="E15" s="111" t="s">
        <v>11</v>
      </c>
      <c r="F15" s="111" t="s">
        <v>15</v>
      </c>
      <c r="G15" s="111" t="s">
        <v>14</v>
      </c>
      <c r="H15" s="111" t="s">
        <v>19</v>
      </c>
      <c r="I15" s="113" t="s">
        <v>24</v>
      </c>
      <c r="J15" s="117">
        <v>2921400</v>
      </c>
      <c r="K15" s="235"/>
      <c r="L15" s="235"/>
      <c r="M15" s="235">
        <v>3065920</v>
      </c>
      <c r="N15" s="235"/>
      <c r="O15" s="235">
        <f t="shared" si="8"/>
        <v>3065920</v>
      </c>
    </row>
    <row r="16" spans="1:15" ht="15.75" x14ac:dyDescent="0.2">
      <c r="A16" s="100" t="s">
        <v>11</v>
      </c>
      <c r="B16" s="100" t="s">
        <v>12</v>
      </c>
      <c r="C16" s="100" t="s">
        <v>25</v>
      </c>
      <c r="D16" s="100" t="s">
        <v>13</v>
      </c>
      <c r="E16" s="100" t="s">
        <v>11</v>
      </c>
      <c r="F16" s="100" t="s">
        <v>13</v>
      </c>
      <c r="G16" s="108" t="s">
        <v>14</v>
      </c>
      <c r="H16" s="108" t="s">
        <v>11</v>
      </c>
      <c r="I16" s="101" t="s">
        <v>26</v>
      </c>
      <c r="J16" s="109">
        <f>J17</f>
        <v>64000</v>
      </c>
      <c r="K16" s="109">
        <f t="shared" ref="K16:L16" si="9">K17</f>
        <v>0</v>
      </c>
      <c r="L16" s="109">
        <f t="shared" si="9"/>
        <v>0</v>
      </c>
      <c r="M16" s="109">
        <f>M17</f>
        <v>64000</v>
      </c>
      <c r="N16" s="109">
        <f t="shared" ref="N16:O16" si="10">N17</f>
        <v>0</v>
      </c>
      <c r="O16" s="109">
        <f t="shared" si="10"/>
        <v>64000</v>
      </c>
    </row>
    <row r="17" spans="1:16309" s="236" customFormat="1" ht="15.75" x14ac:dyDescent="0.2">
      <c r="A17" s="111" t="s">
        <v>17</v>
      </c>
      <c r="B17" s="111" t="s">
        <v>12</v>
      </c>
      <c r="C17" s="111" t="s">
        <v>25</v>
      </c>
      <c r="D17" s="111" t="s">
        <v>21</v>
      </c>
      <c r="E17" s="111" t="s">
        <v>11</v>
      </c>
      <c r="F17" s="111" t="s">
        <v>15</v>
      </c>
      <c r="G17" s="112" t="s">
        <v>14</v>
      </c>
      <c r="H17" s="112" t="s">
        <v>19</v>
      </c>
      <c r="I17" s="113" t="s">
        <v>27</v>
      </c>
      <c r="J17" s="117">
        <v>64000</v>
      </c>
      <c r="K17" s="235"/>
      <c r="L17" s="235"/>
      <c r="M17" s="235">
        <v>64000</v>
      </c>
      <c r="N17" s="235"/>
      <c r="O17" s="235">
        <f t="shared" si="8"/>
        <v>64000</v>
      </c>
    </row>
    <row r="18" spans="1:16309" ht="19.5" customHeight="1" x14ac:dyDescent="0.2">
      <c r="A18" s="100" t="s">
        <v>11</v>
      </c>
      <c r="B18" s="100" t="s">
        <v>12</v>
      </c>
      <c r="C18" s="100" t="s">
        <v>41</v>
      </c>
      <c r="D18" s="100" t="s">
        <v>13</v>
      </c>
      <c r="E18" s="100" t="s">
        <v>11</v>
      </c>
      <c r="F18" s="100" t="s">
        <v>13</v>
      </c>
      <c r="G18" s="108" t="s">
        <v>14</v>
      </c>
      <c r="H18" s="108" t="s">
        <v>11</v>
      </c>
      <c r="I18" s="101" t="s">
        <v>635</v>
      </c>
      <c r="J18" s="109">
        <f>J19+J20</f>
        <v>44498000</v>
      </c>
      <c r="K18" s="370">
        <f t="shared" ref="K18" si="11">K19+K20</f>
        <v>0</v>
      </c>
      <c r="L18" s="370">
        <f t="shared" si="6"/>
        <v>44498000</v>
      </c>
      <c r="M18" s="370">
        <f>M19+M20</f>
        <v>45046000</v>
      </c>
      <c r="N18" s="370">
        <f t="shared" ref="N18" si="12">N19+N20</f>
        <v>0</v>
      </c>
      <c r="O18" s="370">
        <f t="shared" si="8"/>
        <v>45046000</v>
      </c>
    </row>
    <row r="19" spans="1:16309" s="236" customFormat="1" ht="20.25" customHeight="1" x14ac:dyDescent="0.2">
      <c r="A19" s="111" t="s">
        <v>17</v>
      </c>
      <c r="B19" s="111" t="s">
        <v>12</v>
      </c>
      <c r="C19" s="111" t="s">
        <v>41</v>
      </c>
      <c r="D19" s="111" t="s">
        <v>15</v>
      </c>
      <c r="E19" s="111" t="s">
        <v>11</v>
      </c>
      <c r="F19" s="111" t="s">
        <v>13</v>
      </c>
      <c r="G19" s="112" t="s">
        <v>14</v>
      </c>
      <c r="H19" s="112" t="s">
        <v>19</v>
      </c>
      <c r="I19" s="113" t="s">
        <v>636</v>
      </c>
      <c r="J19" s="117">
        <v>21066000</v>
      </c>
      <c r="K19" s="235"/>
      <c r="L19" s="235"/>
      <c r="M19" s="235">
        <v>21614000</v>
      </c>
      <c r="N19" s="235"/>
      <c r="O19" s="235">
        <f t="shared" si="8"/>
        <v>21614000</v>
      </c>
    </row>
    <row r="20" spans="1:16309" s="236" customFormat="1" ht="15.75" x14ac:dyDescent="0.2">
      <c r="A20" s="111" t="s">
        <v>17</v>
      </c>
      <c r="B20" s="111" t="s">
        <v>12</v>
      </c>
      <c r="C20" s="111" t="s">
        <v>41</v>
      </c>
      <c r="D20" s="111" t="s">
        <v>41</v>
      </c>
      <c r="E20" s="111" t="s">
        <v>11</v>
      </c>
      <c r="F20" s="111" t="s">
        <v>13</v>
      </c>
      <c r="G20" s="112" t="s">
        <v>14</v>
      </c>
      <c r="H20" s="112" t="s">
        <v>19</v>
      </c>
      <c r="I20" s="113" t="s">
        <v>637</v>
      </c>
      <c r="J20" s="117">
        <v>23432000</v>
      </c>
      <c r="K20" s="235"/>
      <c r="L20" s="235"/>
      <c r="M20" s="235">
        <v>23432000</v>
      </c>
      <c r="N20" s="235"/>
      <c r="O20" s="235">
        <f t="shared" si="8"/>
        <v>23432000</v>
      </c>
    </row>
    <row r="21" spans="1:16309" ht="47.25" x14ac:dyDescent="0.2">
      <c r="A21" s="100" t="s">
        <v>11</v>
      </c>
      <c r="B21" s="100" t="s">
        <v>12</v>
      </c>
      <c r="C21" s="100" t="s">
        <v>29</v>
      </c>
      <c r="D21" s="100" t="s">
        <v>13</v>
      </c>
      <c r="E21" s="100" t="s">
        <v>11</v>
      </c>
      <c r="F21" s="100" t="s">
        <v>13</v>
      </c>
      <c r="G21" s="108" t="s">
        <v>14</v>
      </c>
      <c r="H21" s="108" t="s">
        <v>11</v>
      </c>
      <c r="I21" s="101" t="s">
        <v>30</v>
      </c>
      <c r="J21" s="368">
        <f>J22+J26</f>
        <v>10240000</v>
      </c>
      <c r="K21" s="368">
        <f t="shared" ref="K21" si="13">K22+K26</f>
        <v>0</v>
      </c>
      <c r="L21" s="370">
        <f t="shared" si="6"/>
        <v>10240000</v>
      </c>
      <c r="M21" s="368">
        <f>M22+M26</f>
        <v>10020000</v>
      </c>
      <c r="N21" s="368">
        <f t="shared" ref="N21" si="14">N22+N26</f>
        <v>0</v>
      </c>
      <c r="O21" s="370">
        <f t="shared" si="8"/>
        <v>10020000</v>
      </c>
    </row>
    <row r="22" spans="1:16309" ht="141.75" x14ac:dyDescent="0.2">
      <c r="A22" s="111" t="s">
        <v>11</v>
      </c>
      <c r="B22" s="111" t="s">
        <v>12</v>
      </c>
      <c r="C22" s="111" t="s">
        <v>29</v>
      </c>
      <c r="D22" s="111" t="s">
        <v>25</v>
      </c>
      <c r="E22" s="111" t="s">
        <v>11</v>
      </c>
      <c r="F22" s="111" t="s">
        <v>13</v>
      </c>
      <c r="G22" s="112" t="s">
        <v>14</v>
      </c>
      <c r="H22" s="112" t="s">
        <v>31</v>
      </c>
      <c r="I22" s="113" t="s">
        <v>33</v>
      </c>
      <c r="J22" s="114">
        <f>J23+J24+J25</f>
        <v>3640000</v>
      </c>
      <c r="K22" s="114">
        <f t="shared" ref="K22:M22" si="15">K23+K24+K25</f>
        <v>0</v>
      </c>
      <c r="L22" s="114">
        <f t="shared" si="15"/>
        <v>0</v>
      </c>
      <c r="M22" s="114">
        <f t="shared" si="15"/>
        <v>3620000</v>
      </c>
      <c r="N22" s="464"/>
      <c r="O22" s="235">
        <f t="shared" si="8"/>
        <v>3620000</v>
      </c>
    </row>
    <row r="23" spans="1:16309" ht="94.5" x14ac:dyDescent="0.2">
      <c r="A23" s="105" t="s">
        <v>11</v>
      </c>
      <c r="B23" s="105" t="s">
        <v>12</v>
      </c>
      <c r="C23" s="105" t="s">
        <v>29</v>
      </c>
      <c r="D23" s="105" t="s">
        <v>25</v>
      </c>
      <c r="E23" s="105" t="s">
        <v>34</v>
      </c>
      <c r="F23" s="105" t="s">
        <v>13</v>
      </c>
      <c r="G23" s="110" t="s">
        <v>14</v>
      </c>
      <c r="H23" s="110" t="s">
        <v>31</v>
      </c>
      <c r="I23" s="106" t="s">
        <v>35</v>
      </c>
      <c r="J23" s="116">
        <v>3250000</v>
      </c>
      <c r="K23" s="233"/>
      <c r="L23" s="233"/>
      <c r="M23" s="233">
        <v>3250000</v>
      </c>
      <c r="N23" s="233"/>
      <c r="O23" s="233">
        <f t="shared" si="8"/>
        <v>3250000</v>
      </c>
    </row>
    <row r="24" spans="1:16309" ht="118.5" customHeight="1" x14ac:dyDescent="0.2">
      <c r="A24" s="105" t="s">
        <v>11</v>
      </c>
      <c r="B24" s="105" t="s">
        <v>12</v>
      </c>
      <c r="C24" s="105" t="s">
        <v>29</v>
      </c>
      <c r="D24" s="105" t="s">
        <v>25</v>
      </c>
      <c r="E24" s="105" t="s">
        <v>638</v>
      </c>
      <c r="F24" s="105" t="s">
        <v>13</v>
      </c>
      <c r="G24" s="110" t="s">
        <v>14</v>
      </c>
      <c r="H24" s="110" t="s">
        <v>31</v>
      </c>
      <c r="I24" s="106" t="s">
        <v>639</v>
      </c>
      <c r="J24" s="116">
        <v>270000</v>
      </c>
      <c r="K24" s="233"/>
      <c r="L24" s="233"/>
      <c r="M24" s="233">
        <v>270000</v>
      </c>
      <c r="N24" s="233"/>
      <c r="O24" s="233">
        <f t="shared" si="8"/>
        <v>270000</v>
      </c>
    </row>
    <row r="25" spans="1:16309" ht="68.25" customHeight="1" x14ac:dyDescent="0.2">
      <c r="A25" s="105" t="s">
        <v>11</v>
      </c>
      <c r="B25" s="105" t="s">
        <v>12</v>
      </c>
      <c r="C25" s="105" t="s">
        <v>29</v>
      </c>
      <c r="D25" s="105" t="s">
        <v>25</v>
      </c>
      <c r="E25" s="105" t="s">
        <v>839</v>
      </c>
      <c r="F25" s="105" t="s">
        <v>13</v>
      </c>
      <c r="G25" s="110" t="s">
        <v>14</v>
      </c>
      <c r="H25" s="110" t="s">
        <v>31</v>
      </c>
      <c r="I25" s="106" t="s">
        <v>838</v>
      </c>
      <c r="J25" s="116">
        <v>120000</v>
      </c>
      <c r="K25" s="233"/>
      <c r="L25" s="233"/>
      <c r="M25" s="233">
        <v>100000</v>
      </c>
      <c r="N25" s="233"/>
      <c r="O25" s="233"/>
    </row>
    <row r="26" spans="1:16309" s="465" customFormat="1" ht="132" customHeight="1" x14ac:dyDescent="0.2">
      <c r="A26" s="111" t="s">
        <v>11</v>
      </c>
      <c r="B26" s="111" t="s">
        <v>12</v>
      </c>
      <c r="C26" s="111" t="s">
        <v>29</v>
      </c>
      <c r="D26" s="111" t="s">
        <v>28</v>
      </c>
      <c r="E26" s="111" t="s">
        <v>11</v>
      </c>
      <c r="F26" s="111" t="s">
        <v>13</v>
      </c>
      <c r="G26" s="112" t="s">
        <v>14</v>
      </c>
      <c r="H26" s="112" t="s">
        <v>31</v>
      </c>
      <c r="I26" s="113" t="s">
        <v>641</v>
      </c>
      <c r="J26" s="114">
        <f>J27</f>
        <v>6600000</v>
      </c>
      <c r="K26" s="114">
        <f t="shared" ref="K26:M26" si="16">K27</f>
        <v>0</v>
      </c>
      <c r="L26" s="114">
        <f t="shared" si="16"/>
        <v>0</v>
      </c>
      <c r="M26" s="114">
        <f t="shared" si="16"/>
        <v>6400000</v>
      </c>
      <c r="N26" s="111"/>
      <c r="O26" s="111">
        <f t="shared" si="8"/>
        <v>6400000</v>
      </c>
      <c r="P26" s="111"/>
      <c r="Q26" s="111"/>
      <c r="R26" s="111"/>
      <c r="S26" s="111"/>
      <c r="T26" s="111"/>
      <c r="U26" s="111"/>
      <c r="V26" s="112"/>
      <c r="W26" s="112"/>
      <c r="X26" s="113"/>
      <c r="Y26" s="111"/>
      <c r="Z26" s="111"/>
      <c r="AA26" s="111"/>
      <c r="AB26" s="111"/>
      <c r="AC26" s="111"/>
      <c r="AD26" s="111"/>
      <c r="AE26" s="112"/>
      <c r="AF26" s="112"/>
      <c r="AG26" s="113"/>
      <c r="AH26" s="111"/>
      <c r="AI26" s="111"/>
      <c r="AJ26" s="111"/>
      <c r="AK26" s="111"/>
      <c r="AL26" s="111"/>
      <c r="AM26" s="111"/>
      <c r="AN26" s="112"/>
      <c r="AO26" s="112"/>
      <c r="AP26" s="113"/>
      <c r="AQ26" s="111"/>
      <c r="AR26" s="111"/>
      <c r="AS26" s="111"/>
      <c r="AT26" s="111"/>
      <c r="AU26" s="111"/>
      <c r="AV26" s="111"/>
      <c r="AW26" s="112"/>
      <c r="AX26" s="112"/>
      <c r="AY26" s="113"/>
      <c r="AZ26" s="111"/>
      <c r="BA26" s="111"/>
      <c r="BB26" s="111"/>
      <c r="BC26" s="111"/>
      <c r="BD26" s="111"/>
      <c r="BE26" s="111"/>
      <c r="BF26" s="112"/>
      <c r="BG26" s="112"/>
      <c r="BH26" s="113"/>
      <c r="BI26" s="111"/>
      <c r="BJ26" s="111"/>
      <c r="BK26" s="111"/>
      <c r="BL26" s="111"/>
      <c r="BM26" s="111"/>
      <c r="BN26" s="111"/>
      <c r="BO26" s="112"/>
      <c r="BP26" s="112"/>
      <c r="BQ26" s="113"/>
      <c r="BR26" s="111"/>
      <c r="BS26" s="111"/>
      <c r="BT26" s="111"/>
      <c r="BU26" s="111"/>
      <c r="BV26" s="111"/>
      <c r="BW26" s="111"/>
      <c r="BX26" s="112"/>
      <c r="BY26" s="112"/>
      <c r="BZ26" s="113"/>
      <c r="CA26" s="111"/>
      <c r="CB26" s="111"/>
      <c r="CC26" s="111"/>
      <c r="CD26" s="111"/>
      <c r="CE26" s="111"/>
      <c r="CF26" s="111"/>
      <c r="CG26" s="112"/>
      <c r="CH26" s="112"/>
      <c r="CI26" s="113"/>
      <c r="CJ26" s="111"/>
      <c r="CK26" s="111"/>
      <c r="CL26" s="111"/>
      <c r="CM26" s="111"/>
      <c r="CN26" s="111"/>
      <c r="CO26" s="111"/>
      <c r="CP26" s="112"/>
      <c r="CQ26" s="112"/>
      <c r="CR26" s="113"/>
      <c r="CS26" s="111"/>
      <c r="CT26" s="111"/>
      <c r="CU26" s="111"/>
      <c r="CV26" s="111"/>
      <c r="CW26" s="111"/>
      <c r="CX26" s="111"/>
      <c r="CY26" s="112"/>
      <c r="CZ26" s="112"/>
      <c r="DA26" s="113"/>
      <c r="DB26" s="111"/>
      <c r="DC26" s="111"/>
      <c r="DD26" s="111"/>
      <c r="DE26" s="111"/>
      <c r="DF26" s="111"/>
      <c r="DG26" s="111"/>
      <c r="DH26" s="112"/>
      <c r="DI26" s="112"/>
      <c r="DJ26" s="113"/>
      <c r="DK26" s="111"/>
      <c r="DL26" s="111"/>
      <c r="DM26" s="111"/>
      <c r="DN26" s="111"/>
      <c r="DO26" s="111"/>
      <c r="DP26" s="111"/>
      <c r="DQ26" s="112"/>
      <c r="DR26" s="112"/>
      <c r="DS26" s="113"/>
      <c r="DT26" s="111"/>
      <c r="DU26" s="111"/>
      <c r="DV26" s="111"/>
      <c r="DW26" s="111"/>
      <c r="DX26" s="111"/>
      <c r="DY26" s="111"/>
      <c r="DZ26" s="112"/>
      <c r="EA26" s="112"/>
      <c r="EB26" s="113"/>
      <c r="EC26" s="111"/>
      <c r="ED26" s="111"/>
      <c r="EE26" s="111"/>
      <c r="EF26" s="111"/>
      <c r="EG26" s="111"/>
      <c r="EH26" s="111"/>
      <c r="EI26" s="112"/>
      <c r="EJ26" s="112"/>
      <c r="EK26" s="113"/>
      <c r="EL26" s="111"/>
      <c r="EM26" s="111"/>
      <c r="EN26" s="111"/>
      <c r="EO26" s="111"/>
      <c r="EP26" s="111"/>
      <c r="EQ26" s="111"/>
      <c r="ER26" s="112"/>
      <c r="ES26" s="112"/>
      <c r="ET26" s="113"/>
      <c r="EU26" s="111"/>
      <c r="EV26" s="111"/>
      <c r="EW26" s="111"/>
      <c r="EX26" s="111"/>
      <c r="EY26" s="111"/>
      <c r="EZ26" s="111"/>
      <c r="FA26" s="112"/>
      <c r="FB26" s="112"/>
      <c r="FC26" s="113"/>
      <c r="FD26" s="111"/>
      <c r="FE26" s="111"/>
      <c r="FF26" s="111"/>
      <c r="FG26" s="111"/>
      <c r="FH26" s="111"/>
      <c r="FI26" s="111"/>
      <c r="FJ26" s="112"/>
      <c r="FK26" s="112"/>
      <c r="FL26" s="113"/>
      <c r="FM26" s="111"/>
      <c r="FN26" s="111"/>
      <c r="FO26" s="111"/>
      <c r="FP26" s="111"/>
      <c r="FQ26" s="111"/>
      <c r="FR26" s="111"/>
      <c r="FS26" s="112"/>
      <c r="FT26" s="112"/>
      <c r="FU26" s="113"/>
      <c r="FV26" s="111"/>
      <c r="FW26" s="111"/>
      <c r="FX26" s="111"/>
      <c r="FY26" s="111"/>
      <c r="FZ26" s="111"/>
      <c r="GA26" s="111"/>
      <c r="GB26" s="112"/>
      <c r="GC26" s="112"/>
      <c r="GD26" s="113"/>
      <c r="GE26" s="111"/>
      <c r="GF26" s="111"/>
      <c r="GG26" s="111"/>
      <c r="GH26" s="111"/>
      <c r="GI26" s="111"/>
      <c r="GJ26" s="111"/>
      <c r="GK26" s="112"/>
      <c r="GL26" s="112"/>
      <c r="GM26" s="113"/>
      <c r="GN26" s="111"/>
      <c r="GO26" s="111"/>
      <c r="GP26" s="111"/>
      <c r="GQ26" s="111"/>
      <c r="GR26" s="111"/>
      <c r="GS26" s="111"/>
      <c r="GT26" s="112"/>
      <c r="GU26" s="112"/>
      <c r="GV26" s="113"/>
      <c r="GW26" s="111"/>
      <c r="GX26" s="111"/>
      <c r="GY26" s="111"/>
      <c r="GZ26" s="111"/>
      <c r="HA26" s="111"/>
      <c r="HB26" s="111"/>
      <c r="HC26" s="112"/>
      <c r="HD26" s="112"/>
      <c r="HE26" s="113"/>
      <c r="HF26" s="111"/>
      <c r="HG26" s="111"/>
      <c r="HH26" s="111"/>
      <c r="HI26" s="111"/>
      <c r="HJ26" s="111"/>
      <c r="HK26" s="111"/>
      <c r="HL26" s="112"/>
      <c r="HM26" s="112"/>
      <c r="HN26" s="113"/>
      <c r="HO26" s="111"/>
      <c r="HP26" s="111"/>
      <c r="HQ26" s="111"/>
      <c r="HR26" s="111"/>
      <c r="HS26" s="111"/>
      <c r="HT26" s="111"/>
      <c r="HU26" s="112"/>
      <c r="HV26" s="112"/>
      <c r="HW26" s="113"/>
      <c r="HX26" s="111"/>
      <c r="HY26" s="111"/>
      <c r="HZ26" s="111"/>
      <c r="IA26" s="111"/>
      <c r="IB26" s="111"/>
      <c r="IC26" s="111"/>
      <c r="ID26" s="112"/>
      <c r="IE26" s="112"/>
      <c r="IF26" s="113"/>
      <c r="IG26" s="111"/>
      <c r="IH26" s="111"/>
      <c r="II26" s="111"/>
      <c r="IJ26" s="111"/>
      <c r="IK26" s="111"/>
      <c r="IL26" s="111"/>
      <c r="IM26" s="112"/>
      <c r="IN26" s="112"/>
      <c r="IO26" s="113"/>
      <c r="IP26" s="111"/>
      <c r="IQ26" s="111"/>
      <c r="IR26" s="111"/>
      <c r="IS26" s="111"/>
      <c r="IT26" s="111"/>
      <c r="IU26" s="111"/>
      <c r="IV26" s="112"/>
      <c r="IW26" s="112"/>
      <c r="IX26" s="113"/>
      <c r="IY26" s="111"/>
      <c r="IZ26" s="111"/>
      <c r="JA26" s="111"/>
      <c r="JB26" s="111"/>
      <c r="JC26" s="111"/>
      <c r="JD26" s="111"/>
      <c r="JE26" s="112"/>
      <c r="JF26" s="112"/>
      <c r="JG26" s="113"/>
      <c r="JH26" s="111"/>
      <c r="JI26" s="111"/>
      <c r="JJ26" s="111"/>
      <c r="JK26" s="111"/>
      <c r="JL26" s="111"/>
      <c r="JM26" s="111"/>
      <c r="JN26" s="112"/>
      <c r="JO26" s="112"/>
      <c r="JP26" s="113"/>
      <c r="JQ26" s="111"/>
      <c r="JR26" s="111"/>
      <c r="JS26" s="111"/>
      <c r="JT26" s="111"/>
      <c r="JU26" s="111"/>
      <c r="JV26" s="111"/>
      <c r="JW26" s="112"/>
      <c r="JX26" s="112"/>
      <c r="JY26" s="113"/>
      <c r="JZ26" s="111"/>
      <c r="KA26" s="111"/>
      <c r="KB26" s="111"/>
      <c r="KC26" s="111"/>
      <c r="KD26" s="111"/>
      <c r="KE26" s="111"/>
      <c r="KF26" s="112"/>
      <c r="KG26" s="112"/>
      <c r="KH26" s="113"/>
      <c r="KI26" s="111"/>
      <c r="KJ26" s="111"/>
      <c r="KK26" s="111"/>
      <c r="KL26" s="111"/>
      <c r="KM26" s="111"/>
      <c r="KN26" s="111"/>
      <c r="KO26" s="112"/>
      <c r="KP26" s="112"/>
      <c r="KQ26" s="113"/>
      <c r="KR26" s="111"/>
      <c r="KS26" s="111"/>
      <c r="KT26" s="111"/>
      <c r="KU26" s="111"/>
      <c r="KV26" s="111"/>
      <c r="KW26" s="111"/>
      <c r="KX26" s="112"/>
      <c r="KY26" s="112"/>
      <c r="KZ26" s="113"/>
      <c r="LA26" s="111"/>
      <c r="LB26" s="111"/>
      <c r="LC26" s="111"/>
      <c r="LD26" s="111"/>
      <c r="LE26" s="111"/>
      <c r="LF26" s="111"/>
      <c r="LG26" s="112"/>
      <c r="LH26" s="112"/>
      <c r="LI26" s="113"/>
      <c r="LJ26" s="111"/>
      <c r="LK26" s="111"/>
      <c r="LL26" s="111"/>
      <c r="LM26" s="111"/>
      <c r="LN26" s="111"/>
      <c r="LO26" s="111"/>
      <c r="LP26" s="112"/>
      <c r="LQ26" s="112"/>
      <c r="LR26" s="113"/>
      <c r="LS26" s="111"/>
      <c r="LT26" s="111"/>
      <c r="LU26" s="111"/>
      <c r="LV26" s="111"/>
      <c r="LW26" s="111"/>
      <c r="LX26" s="111"/>
      <c r="LY26" s="112"/>
      <c r="LZ26" s="112"/>
      <c r="MA26" s="113"/>
      <c r="MB26" s="111"/>
      <c r="MC26" s="111"/>
      <c r="MD26" s="111"/>
      <c r="ME26" s="111"/>
      <c r="MF26" s="111"/>
      <c r="MG26" s="111"/>
      <c r="MH26" s="112"/>
      <c r="MI26" s="112"/>
      <c r="MJ26" s="113"/>
      <c r="MK26" s="111"/>
      <c r="ML26" s="111"/>
      <c r="MM26" s="111"/>
      <c r="MN26" s="111"/>
      <c r="MO26" s="111"/>
      <c r="MP26" s="111"/>
      <c r="MQ26" s="112"/>
      <c r="MR26" s="112"/>
      <c r="MS26" s="113"/>
      <c r="MT26" s="111"/>
      <c r="MU26" s="111"/>
      <c r="MV26" s="111"/>
      <c r="MW26" s="111"/>
      <c r="MX26" s="111"/>
      <c r="MY26" s="111"/>
      <c r="MZ26" s="112"/>
      <c r="NA26" s="112"/>
      <c r="NB26" s="113"/>
      <c r="NC26" s="111"/>
      <c r="ND26" s="111"/>
      <c r="NE26" s="111"/>
      <c r="NF26" s="111"/>
      <c r="NG26" s="111"/>
      <c r="NH26" s="111"/>
      <c r="NI26" s="112"/>
      <c r="NJ26" s="112"/>
      <c r="NK26" s="113"/>
      <c r="NL26" s="111"/>
      <c r="NM26" s="111"/>
      <c r="NN26" s="111"/>
      <c r="NO26" s="111"/>
      <c r="NP26" s="111"/>
      <c r="NQ26" s="111"/>
      <c r="NR26" s="112"/>
      <c r="NS26" s="112"/>
      <c r="NT26" s="113"/>
      <c r="NU26" s="111"/>
      <c r="NV26" s="111"/>
      <c r="NW26" s="111"/>
      <c r="NX26" s="111"/>
      <c r="NY26" s="111"/>
      <c r="NZ26" s="111"/>
      <c r="OA26" s="112"/>
      <c r="OB26" s="112"/>
      <c r="OC26" s="113"/>
      <c r="OD26" s="111"/>
      <c r="OE26" s="111"/>
      <c r="OF26" s="111"/>
      <c r="OG26" s="111"/>
      <c r="OH26" s="111"/>
      <c r="OI26" s="111"/>
      <c r="OJ26" s="112"/>
      <c r="OK26" s="112"/>
      <c r="OL26" s="113"/>
      <c r="OM26" s="111"/>
      <c r="ON26" s="111"/>
      <c r="OO26" s="111"/>
      <c r="OP26" s="111"/>
      <c r="OQ26" s="111"/>
      <c r="OR26" s="111"/>
      <c r="OS26" s="112"/>
      <c r="OT26" s="112"/>
      <c r="OU26" s="113"/>
      <c r="OV26" s="111"/>
      <c r="OW26" s="111"/>
      <c r="OX26" s="111"/>
      <c r="OY26" s="111"/>
      <c r="OZ26" s="111"/>
      <c r="PA26" s="111"/>
      <c r="PB26" s="112"/>
      <c r="PC26" s="112"/>
      <c r="PD26" s="113"/>
      <c r="PE26" s="111"/>
      <c r="PF26" s="111"/>
      <c r="PG26" s="111"/>
      <c r="PH26" s="111"/>
      <c r="PI26" s="111"/>
      <c r="PJ26" s="111"/>
      <c r="PK26" s="112"/>
      <c r="PL26" s="112"/>
      <c r="PM26" s="113"/>
      <c r="PN26" s="111"/>
      <c r="PO26" s="111"/>
      <c r="PP26" s="111"/>
      <c r="PQ26" s="111"/>
      <c r="PR26" s="111"/>
      <c r="PS26" s="111"/>
      <c r="PT26" s="112"/>
      <c r="PU26" s="112"/>
      <c r="PV26" s="113"/>
      <c r="PW26" s="111"/>
      <c r="PX26" s="111"/>
      <c r="PY26" s="111"/>
      <c r="PZ26" s="111"/>
      <c r="QA26" s="111"/>
      <c r="QB26" s="111"/>
      <c r="QC26" s="112"/>
      <c r="QD26" s="112"/>
      <c r="QE26" s="113"/>
      <c r="QF26" s="111"/>
      <c r="QG26" s="111"/>
      <c r="QH26" s="111"/>
      <c r="QI26" s="111"/>
      <c r="QJ26" s="111"/>
      <c r="QK26" s="111"/>
      <c r="QL26" s="112"/>
      <c r="QM26" s="112"/>
      <c r="QN26" s="113"/>
      <c r="QO26" s="111"/>
      <c r="QP26" s="111"/>
      <c r="QQ26" s="111"/>
      <c r="QR26" s="111"/>
      <c r="QS26" s="111"/>
      <c r="QT26" s="111"/>
      <c r="QU26" s="112"/>
      <c r="QV26" s="112"/>
      <c r="QW26" s="113"/>
      <c r="QX26" s="111"/>
      <c r="QY26" s="111"/>
      <c r="QZ26" s="111"/>
      <c r="RA26" s="111"/>
      <c r="RB26" s="111"/>
      <c r="RC26" s="111"/>
      <c r="RD26" s="112"/>
      <c r="RE26" s="112"/>
      <c r="RF26" s="113"/>
      <c r="RG26" s="111"/>
      <c r="RH26" s="111"/>
      <c r="RI26" s="111"/>
      <c r="RJ26" s="111"/>
      <c r="RK26" s="111"/>
      <c r="RL26" s="111"/>
      <c r="RM26" s="112"/>
      <c r="RN26" s="112"/>
      <c r="RO26" s="113"/>
      <c r="RP26" s="111"/>
      <c r="RQ26" s="111"/>
      <c r="RR26" s="111"/>
      <c r="RS26" s="111"/>
      <c r="RT26" s="111"/>
      <c r="RU26" s="111"/>
      <c r="RV26" s="112"/>
      <c r="RW26" s="112"/>
      <c r="RX26" s="113"/>
      <c r="RY26" s="111"/>
      <c r="RZ26" s="111"/>
      <c r="SA26" s="111"/>
      <c r="SB26" s="111"/>
      <c r="SC26" s="111"/>
      <c r="SD26" s="111"/>
      <c r="SE26" s="112"/>
      <c r="SF26" s="112"/>
      <c r="SG26" s="113"/>
      <c r="SH26" s="111"/>
      <c r="SI26" s="111"/>
      <c r="SJ26" s="111"/>
      <c r="SK26" s="111"/>
      <c r="SL26" s="111"/>
      <c r="SM26" s="111"/>
      <c r="SN26" s="112"/>
      <c r="SO26" s="112"/>
      <c r="SP26" s="113"/>
      <c r="SQ26" s="111"/>
      <c r="SR26" s="111"/>
      <c r="SS26" s="111"/>
      <c r="ST26" s="111"/>
      <c r="SU26" s="111"/>
      <c r="SV26" s="111"/>
      <c r="SW26" s="112"/>
      <c r="SX26" s="112"/>
      <c r="SY26" s="113"/>
      <c r="SZ26" s="111"/>
      <c r="TA26" s="111"/>
      <c r="TB26" s="111"/>
      <c r="TC26" s="111"/>
      <c r="TD26" s="111"/>
      <c r="TE26" s="111"/>
      <c r="TF26" s="112"/>
      <c r="TG26" s="112"/>
      <c r="TH26" s="113"/>
      <c r="TI26" s="111"/>
      <c r="TJ26" s="111"/>
      <c r="TK26" s="111"/>
      <c r="TL26" s="111"/>
      <c r="TM26" s="111"/>
      <c r="TN26" s="111"/>
      <c r="TO26" s="112"/>
      <c r="TP26" s="112"/>
      <c r="TQ26" s="113"/>
      <c r="TR26" s="111"/>
      <c r="TS26" s="111"/>
      <c r="TT26" s="111"/>
      <c r="TU26" s="111"/>
      <c r="TV26" s="111"/>
      <c r="TW26" s="111"/>
      <c r="TX26" s="112"/>
      <c r="TY26" s="112"/>
      <c r="TZ26" s="113"/>
      <c r="UA26" s="111"/>
      <c r="UB26" s="111"/>
      <c r="UC26" s="111"/>
      <c r="UD26" s="111"/>
      <c r="UE26" s="111"/>
      <c r="UF26" s="111"/>
      <c r="UG26" s="112"/>
      <c r="UH26" s="112"/>
      <c r="UI26" s="113"/>
      <c r="UJ26" s="111"/>
      <c r="UK26" s="111"/>
      <c r="UL26" s="111"/>
      <c r="UM26" s="111"/>
      <c r="UN26" s="111"/>
      <c r="UO26" s="111"/>
      <c r="UP26" s="112"/>
      <c r="UQ26" s="112"/>
      <c r="UR26" s="113"/>
      <c r="US26" s="111"/>
      <c r="UT26" s="111"/>
      <c r="UU26" s="111"/>
      <c r="UV26" s="111"/>
      <c r="UW26" s="111"/>
      <c r="UX26" s="111"/>
      <c r="UY26" s="112"/>
      <c r="UZ26" s="112"/>
      <c r="VA26" s="113"/>
      <c r="VB26" s="111"/>
      <c r="VC26" s="111"/>
      <c r="VD26" s="111"/>
      <c r="VE26" s="111"/>
      <c r="VF26" s="111"/>
      <c r="VG26" s="111"/>
      <c r="VH26" s="112"/>
      <c r="VI26" s="112"/>
      <c r="VJ26" s="113"/>
      <c r="VK26" s="111"/>
      <c r="VL26" s="111"/>
      <c r="VM26" s="111"/>
      <c r="VN26" s="111"/>
      <c r="VO26" s="111"/>
      <c r="VP26" s="111"/>
      <c r="VQ26" s="112"/>
      <c r="VR26" s="112"/>
      <c r="VS26" s="113"/>
      <c r="VT26" s="111"/>
      <c r="VU26" s="111"/>
      <c r="VV26" s="111"/>
      <c r="VW26" s="111"/>
      <c r="VX26" s="111"/>
      <c r="VY26" s="111"/>
      <c r="VZ26" s="112"/>
      <c r="WA26" s="112"/>
      <c r="WB26" s="113"/>
      <c r="WC26" s="111"/>
      <c r="WD26" s="111"/>
      <c r="WE26" s="111"/>
      <c r="WF26" s="111"/>
      <c r="WG26" s="111"/>
      <c r="WH26" s="111"/>
      <c r="WI26" s="112"/>
      <c r="WJ26" s="112"/>
      <c r="WK26" s="113"/>
      <c r="WL26" s="111"/>
      <c r="WM26" s="111"/>
      <c r="WN26" s="111"/>
      <c r="WO26" s="111"/>
      <c r="WP26" s="111"/>
      <c r="WQ26" s="111"/>
      <c r="WR26" s="112"/>
      <c r="WS26" s="112"/>
      <c r="WT26" s="113"/>
      <c r="WU26" s="111"/>
      <c r="WV26" s="111"/>
      <c r="WW26" s="111"/>
      <c r="WX26" s="111"/>
      <c r="WY26" s="111"/>
      <c r="WZ26" s="111"/>
      <c r="XA26" s="112"/>
      <c r="XB26" s="112"/>
      <c r="XC26" s="113"/>
      <c r="XD26" s="111"/>
      <c r="XE26" s="111"/>
      <c r="XF26" s="111"/>
      <c r="XG26" s="111"/>
      <c r="XH26" s="111"/>
      <c r="XI26" s="111"/>
      <c r="XJ26" s="112"/>
      <c r="XK26" s="112"/>
      <c r="XL26" s="113"/>
      <c r="XM26" s="111"/>
      <c r="XN26" s="111"/>
      <c r="XO26" s="111"/>
      <c r="XP26" s="111"/>
      <c r="XQ26" s="111"/>
      <c r="XR26" s="111"/>
      <c r="XS26" s="112"/>
      <c r="XT26" s="112"/>
      <c r="XU26" s="113"/>
      <c r="XV26" s="111"/>
      <c r="XW26" s="111"/>
      <c r="XX26" s="111"/>
      <c r="XY26" s="111"/>
      <c r="XZ26" s="111"/>
      <c r="YA26" s="111"/>
      <c r="YB26" s="112"/>
      <c r="YC26" s="112"/>
      <c r="YD26" s="113"/>
      <c r="YE26" s="111"/>
      <c r="YF26" s="111"/>
      <c r="YG26" s="111"/>
      <c r="YH26" s="111"/>
      <c r="YI26" s="111"/>
      <c r="YJ26" s="111"/>
      <c r="YK26" s="112"/>
      <c r="YL26" s="112"/>
      <c r="YM26" s="113"/>
      <c r="YN26" s="111"/>
      <c r="YO26" s="111"/>
      <c r="YP26" s="111"/>
      <c r="YQ26" s="111"/>
      <c r="YR26" s="111"/>
      <c r="YS26" s="111"/>
      <c r="YT26" s="112"/>
      <c r="YU26" s="112"/>
      <c r="YV26" s="113"/>
      <c r="YW26" s="111"/>
      <c r="YX26" s="111"/>
      <c r="YY26" s="111"/>
      <c r="YZ26" s="111"/>
      <c r="ZA26" s="111"/>
      <c r="ZB26" s="111"/>
      <c r="ZC26" s="112"/>
      <c r="ZD26" s="112"/>
      <c r="ZE26" s="113"/>
      <c r="ZF26" s="111"/>
      <c r="ZG26" s="111"/>
      <c r="ZH26" s="111"/>
      <c r="ZI26" s="111"/>
      <c r="ZJ26" s="111"/>
      <c r="ZK26" s="111"/>
      <c r="ZL26" s="112"/>
      <c r="ZM26" s="112"/>
      <c r="ZN26" s="113"/>
      <c r="ZO26" s="111"/>
      <c r="ZP26" s="111"/>
      <c r="ZQ26" s="111"/>
      <c r="ZR26" s="111"/>
      <c r="ZS26" s="111"/>
      <c r="ZT26" s="111"/>
      <c r="ZU26" s="112"/>
      <c r="ZV26" s="112"/>
      <c r="ZW26" s="113"/>
      <c r="ZX26" s="111"/>
      <c r="ZY26" s="111"/>
      <c r="ZZ26" s="111"/>
      <c r="AAA26" s="111"/>
      <c r="AAB26" s="111"/>
      <c r="AAC26" s="111"/>
      <c r="AAD26" s="112"/>
      <c r="AAE26" s="112"/>
      <c r="AAF26" s="113"/>
      <c r="AAG26" s="111"/>
      <c r="AAH26" s="111"/>
      <c r="AAI26" s="111"/>
      <c r="AAJ26" s="111"/>
      <c r="AAK26" s="111"/>
      <c r="AAL26" s="111"/>
      <c r="AAM26" s="112"/>
      <c r="AAN26" s="112"/>
      <c r="AAO26" s="113"/>
      <c r="AAP26" s="111"/>
      <c r="AAQ26" s="111"/>
      <c r="AAR26" s="111"/>
      <c r="AAS26" s="111"/>
      <c r="AAT26" s="111"/>
      <c r="AAU26" s="111"/>
      <c r="AAV26" s="112"/>
      <c r="AAW26" s="112"/>
      <c r="AAX26" s="113"/>
      <c r="AAY26" s="111"/>
      <c r="AAZ26" s="111"/>
      <c r="ABA26" s="111"/>
      <c r="ABB26" s="111"/>
      <c r="ABC26" s="111"/>
      <c r="ABD26" s="111"/>
      <c r="ABE26" s="112"/>
      <c r="ABF26" s="112"/>
      <c r="ABG26" s="113"/>
      <c r="ABH26" s="111"/>
      <c r="ABI26" s="111"/>
      <c r="ABJ26" s="111"/>
      <c r="ABK26" s="111"/>
      <c r="ABL26" s="111"/>
      <c r="ABM26" s="111"/>
      <c r="ABN26" s="112"/>
      <c r="ABO26" s="112"/>
      <c r="ABP26" s="113"/>
      <c r="ABQ26" s="111"/>
      <c r="ABR26" s="111"/>
      <c r="ABS26" s="111"/>
      <c r="ABT26" s="111"/>
      <c r="ABU26" s="111"/>
      <c r="ABV26" s="111"/>
      <c r="ABW26" s="112"/>
      <c r="ABX26" s="112"/>
      <c r="ABY26" s="113"/>
      <c r="ABZ26" s="111"/>
      <c r="ACA26" s="111"/>
      <c r="ACB26" s="111"/>
      <c r="ACC26" s="111"/>
      <c r="ACD26" s="111"/>
      <c r="ACE26" s="111"/>
      <c r="ACF26" s="112"/>
      <c r="ACG26" s="112"/>
      <c r="ACH26" s="113"/>
      <c r="ACI26" s="111"/>
      <c r="ACJ26" s="111"/>
      <c r="ACK26" s="111"/>
      <c r="ACL26" s="111"/>
      <c r="ACM26" s="111"/>
      <c r="ACN26" s="111"/>
      <c r="ACO26" s="112"/>
      <c r="ACP26" s="112"/>
      <c r="ACQ26" s="113"/>
      <c r="ACR26" s="111"/>
      <c r="ACS26" s="111"/>
      <c r="ACT26" s="111"/>
      <c r="ACU26" s="111"/>
      <c r="ACV26" s="111"/>
      <c r="ACW26" s="111"/>
      <c r="ACX26" s="112"/>
      <c r="ACY26" s="112"/>
      <c r="ACZ26" s="113"/>
      <c r="ADA26" s="111"/>
      <c r="ADB26" s="111"/>
      <c r="ADC26" s="111"/>
      <c r="ADD26" s="111"/>
      <c r="ADE26" s="111"/>
      <c r="ADF26" s="111"/>
      <c r="ADG26" s="112"/>
      <c r="ADH26" s="112"/>
      <c r="ADI26" s="113"/>
      <c r="ADJ26" s="111"/>
      <c r="ADK26" s="111"/>
      <c r="ADL26" s="111"/>
      <c r="ADM26" s="111"/>
      <c r="ADN26" s="111"/>
      <c r="ADO26" s="111"/>
      <c r="ADP26" s="112"/>
      <c r="ADQ26" s="112"/>
      <c r="ADR26" s="113"/>
      <c r="ADS26" s="111"/>
      <c r="ADT26" s="111"/>
      <c r="ADU26" s="111"/>
      <c r="ADV26" s="111"/>
      <c r="ADW26" s="111"/>
      <c r="ADX26" s="111"/>
      <c r="ADY26" s="112"/>
      <c r="ADZ26" s="112"/>
      <c r="AEA26" s="113"/>
      <c r="AEB26" s="111"/>
      <c r="AEC26" s="111"/>
      <c r="AED26" s="111"/>
      <c r="AEE26" s="111"/>
      <c r="AEF26" s="111"/>
      <c r="AEG26" s="111"/>
      <c r="AEH26" s="112"/>
      <c r="AEI26" s="112"/>
      <c r="AEJ26" s="113"/>
      <c r="AEK26" s="111"/>
      <c r="AEL26" s="111"/>
      <c r="AEM26" s="111"/>
      <c r="AEN26" s="111"/>
      <c r="AEO26" s="111"/>
      <c r="AEP26" s="111"/>
      <c r="AEQ26" s="112"/>
      <c r="AER26" s="112"/>
      <c r="AES26" s="113"/>
      <c r="AET26" s="111"/>
      <c r="AEU26" s="111"/>
      <c r="AEV26" s="111"/>
      <c r="AEW26" s="111"/>
      <c r="AEX26" s="111"/>
      <c r="AEY26" s="111"/>
      <c r="AEZ26" s="112"/>
      <c r="AFA26" s="112"/>
      <c r="AFB26" s="113"/>
      <c r="AFC26" s="111"/>
      <c r="AFD26" s="111"/>
      <c r="AFE26" s="111"/>
      <c r="AFF26" s="111"/>
      <c r="AFG26" s="111"/>
      <c r="AFH26" s="111"/>
      <c r="AFI26" s="112"/>
      <c r="AFJ26" s="112"/>
      <c r="AFK26" s="113"/>
      <c r="AFL26" s="111"/>
      <c r="AFM26" s="111"/>
      <c r="AFN26" s="111"/>
      <c r="AFO26" s="111"/>
      <c r="AFP26" s="111"/>
      <c r="AFQ26" s="111"/>
      <c r="AFR26" s="112"/>
      <c r="AFS26" s="112"/>
      <c r="AFT26" s="113"/>
      <c r="AFU26" s="111"/>
      <c r="AFV26" s="111"/>
      <c r="AFW26" s="111"/>
      <c r="AFX26" s="111"/>
      <c r="AFY26" s="111"/>
      <c r="AFZ26" s="111"/>
      <c r="AGA26" s="112"/>
      <c r="AGB26" s="112"/>
      <c r="AGC26" s="113"/>
      <c r="AGD26" s="111"/>
      <c r="AGE26" s="111"/>
      <c r="AGF26" s="111"/>
      <c r="AGG26" s="111"/>
      <c r="AGH26" s="111"/>
      <c r="AGI26" s="111"/>
      <c r="AGJ26" s="112"/>
      <c r="AGK26" s="112"/>
      <c r="AGL26" s="113"/>
      <c r="AGM26" s="111"/>
      <c r="AGN26" s="111"/>
      <c r="AGO26" s="111"/>
      <c r="AGP26" s="111"/>
      <c r="AGQ26" s="111"/>
      <c r="AGR26" s="111"/>
      <c r="AGS26" s="112"/>
      <c r="AGT26" s="112"/>
      <c r="AGU26" s="113"/>
      <c r="AGV26" s="111"/>
      <c r="AGW26" s="111"/>
      <c r="AGX26" s="111"/>
      <c r="AGY26" s="111"/>
      <c r="AGZ26" s="111"/>
      <c r="AHA26" s="111"/>
      <c r="AHB26" s="112"/>
      <c r="AHC26" s="112"/>
      <c r="AHD26" s="113"/>
      <c r="AHE26" s="111"/>
      <c r="AHF26" s="111"/>
      <c r="AHG26" s="111"/>
      <c r="AHH26" s="111"/>
      <c r="AHI26" s="111"/>
      <c r="AHJ26" s="111"/>
      <c r="AHK26" s="112"/>
      <c r="AHL26" s="112"/>
      <c r="AHM26" s="113"/>
      <c r="AHN26" s="111"/>
      <c r="AHO26" s="111"/>
      <c r="AHP26" s="111"/>
      <c r="AHQ26" s="111"/>
      <c r="AHR26" s="111"/>
      <c r="AHS26" s="111"/>
      <c r="AHT26" s="112"/>
      <c r="AHU26" s="112"/>
      <c r="AHV26" s="113"/>
      <c r="AHW26" s="111"/>
      <c r="AHX26" s="111"/>
      <c r="AHY26" s="111"/>
      <c r="AHZ26" s="111"/>
      <c r="AIA26" s="111"/>
      <c r="AIB26" s="111"/>
      <c r="AIC26" s="112"/>
      <c r="AID26" s="112"/>
      <c r="AIE26" s="113"/>
      <c r="AIF26" s="111"/>
      <c r="AIG26" s="111"/>
      <c r="AIH26" s="111"/>
      <c r="AII26" s="111"/>
      <c r="AIJ26" s="111"/>
      <c r="AIK26" s="111"/>
      <c r="AIL26" s="112"/>
      <c r="AIM26" s="112"/>
      <c r="AIN26" s="113"/>
      <c r="AIO26" s="111"/>
      <c r="AIP26" s="111"/>
      <c r="AIQ26" s="111"/>
      <c r="AIR26" s="111"/>
      <c r="AIS26" s="111"/>
      <c r="AIT26" s="111"/>
      <c r="AIU26" s="112"/>
      <c r="AIV26" s="112"/>
      <c r="AIW26" s="113"/>
      <c r="AIX26" s="111"/>
      <c r="AIY26" s="111"/>
      <c r="AIZ26" s="111"/>
      <c r="AJA26" s="111"/>
      <c r="AJB26" s="111"/>
      <c r="AJC26" s="111"/>
      <c r="AJD26" s="112"/>
      <c r="AJE26" s="112"/>
      <c r="AJF26" s="113"/>
      <c r="AJG26" s="111"/>
      <c r="AJH26" s="111"/>
      <c r="AJI26" s="111"/>
      <c r="AJJ26" s="111"/>
      <c r="AJK26" s="111"/>
      <c r="AJL26" s="111"/>
      <c r="AJM26" s="112"/>
      <c r="AJN26" s="112"/>
      <c r="AJO26" s="113"/>
      <c r="AJP26" s="111"/>
      <c r="AJQ26" s="111"/>
      <c r="AJR26" s="111"/>
      <c r="AJS26" s="111"/>
      <c r="AJT26" s="111"/>
      <c r="AJU26" s="111"/>
      <c r="AJV26" s="112"/>
      <c r="AJW26" s="112"/>
      <c r="AJX26" s="113"/>
      <c r="AJY26" s="111"/>
      <c r="AJZ26" s="111"/>
      <c r="AKA26" s="111"/>
      <c r="AKB26" s="111"/>
      <c r="AKC26" s="111"/>
      <c r="AKD26" s="111"/>
      <c r="AKE26" s="112"/>
      <c r="AKF26" s="112"/>
      <c r="AKG26" s="113"/>
      <c r="AKH26" s="111"/>
      <c r="AKI26" s="111"/>
      <c r="AKJ26" s="111"/>
      <c r="AKK26" s="111"/>
      <c r="AKL26" s="111"/>
      <c r="AKM26" s="111"/>
      <c r="AKN26" s="112"/>
      <c r="AKO26" s="112"/>
      <c r="AKP26" s="113"/>
      <c r="AKQ26" s="111"/>
      <c r="AKR26" s="111"/>
      <c r="AKS26" s="111"/>
      <c r="AKT26" s="111"/>
      <c r="AKU26" s="111"/>
      <c r="AKV26" s="111"/>
      <c r="AKW26" s="112"/>
      <c r="AKX26" s="112"/>
      <c r="AKY26" s="113"/>
      <c r="AKZ26" s="111"/>
      <c r="ALA26" s="111"/>
      <c r="ALB26" s="111"/>
      <c r="ALC26" s="111"/>
      <c r="ALD26" s="111"/>
      <c r="ALE26" s="111"/>
      <c r="ALF26" s="112"/>
      <c r="ALG26" s="112"/>
      <c r="ALH26" s="113"/>
      <c r="ALI26" s="111"/>
      <c r="ALJ26" s="111"/>
      <c r="ALK26" s="111"/>
      <c r="ALL26" s="111"/>
      <c r="ALM26" s="111"/>
      <c r="ALN26" s="111"/>
      <c r="ALO26" s="112"/>
      <c r="ALP26" s="112"/>
      <c r="ALQ26" s="113"/>
      <c r="ALR26" s="111"/>
      <c r="ALS26" s="111"/>
      <c r="ALT26" s="111"/>
      <c r="ALU26" s="111"/>
      <c r="ALV26" s="111"/>
      <c r="ALW26" s="111"/>
      <c r="ALX26" s="112"/>
      <c r="ALY26" s="112"/>
      <c r="ALZ26" s="113"/>
      <c r="AMA26" s="111"/>
      <c r="AMB26" s="111"/>
      <c r="AMC26" s="111"/>
      <c r="AMD26" s="111"/>
      <c r="AME26" s="111"/>
      <c r="AMF26" s="111"/>
      <c r="AMG26" s="112"/>
      <c r="AMH26" s="112"/>
      <c r="AMI26" s="113"/>
      <c r="AMJ26" s="111"/>
      <c r="AMK26" s="111"/>
      <c r="AML26" s="111"/>
      <c r="AMM26" s="111"/>
      <c r="AMN26" s="111"/>
      <c r="AMO26" s="111"/>
      <c r="AMP26" s="112"/>
      <c r="AMQ26" s="112"/>
      <c r="AMR26" s="113"/>
      <c r="AMS26" s="111"/>
      <c r="AMT26" s="111"/>
      <c r="AMU26" s="111"/>
      <c r="AMV26" s="111"/>
      <c r="AMW26" s="111"/>
      <c r="AMX26" s="111"/>
      <c r="AMY26" s="112"/>
      <c r="AMZ26" s="112"/>
      <c r="ANA26" s="113"/>
      <c r="ANB26" s="111"/>
      <c r="ANC26" s="111"/>
      <c r="AND26" s="111"/>
      <c r="ANE26" s="111"/>
      <c r="ANF26" s="111"/>
      <c r="ANG26" s="111"/>
      <c r="ANH26" s="112"/>
      <c r="ANI26" s="112"/>
      <c r="ANJ26" s="113"/>
      <c r="ANK26" s="111"/>
      <c r="ANL26" s="111"/>
      <c r="ANM26" s="111"/>
      <c r="ANN26" s="111"/>
      <c r="ANO26" s="111"/>
      <c r="ANP26" s="111"/>
      <c r="ANQ26" s="112"/>
      <c r="ANR26" s="112"/>
      <c r="ANS26" s="113"/>
      <c r="ANT26" s="111"/>
      <c r="ANU26" s="111"/>
      <c r="ANV26" s="111"/>
      <c r="ANW26" s="111"/>
      <c r="ANX26" s="111"/>
      <c r="ANY26" s="111"/>
      <c r="ANZ26" s="112"/>
      <c r="AOA26" s="112"/>
      <c r="AOB26" s="113"/>
      <c r="AOC26" s="111"/>
      <c r="AOD26" s="111"/>
      <c r="AOE26" s="111"/>
      <c r="AOF26" s="111"/>
      <c r="AOG26" s="111"/>
      <c r="AOH26" s="111"/>
      <c r="AOI26" s="112"/>
      <c r="AOJ26" s="112"/>
      <c r="AOK26" s="113"/>
      <c r="AOL26" s="111"/>
      <c r="AOM26" s="111"/>
      <c r="AON26" s="111"/>
      <c r="AOO26" s="111"/>
      <c r="AOP26" s="111"/>
      <c r="AOQ26" s="111"/>
      <c r="AOR26" s="112"/>
      <c r="AOS26" s="112"/>
      <c r="AOT26" s="113"/>
      <c r="AOU26" s="111"/>
      <c r="AOV26" s="111"/>
      <c r="AOW26" s="111"/>
      <c r="AOX26" s="111"/>
      <c r="AOY26" s="111"/>
      <c r="AOZ26" s="111"/>
      <c r="APA26" s="112"/>
      <c r="APB26" s="112"/>
      <c r="APC26" s="113"/>
      <c r="APD26" s="111"/>
      <c r="APE26" s="111"/>
      <c r="APF26" s="111"/>
      <c r="APG26" s="111"/>
      <c r="APH26" s="111"/>
      <c r="API26" s="111"/>
      <c r="APJ26" s="112"/>
      <c r="APK26" s="112"/>
      <c r="APL26" s="113"/>
      <c r="APM26" s="111"/>
      <c r="APN26" s="111"/>
      <c r="APO26" s="111"/>
      <c r="APP26" s="111"/>
      <c r="APQ26" s="111"/>
      <c r="APR26" s="111"/>
      <c r="APS26" s="112"/>
      <c r="APT26" s="112"/>
      <c r="APU26" s="113"/>
      <c r="APV26" s="111"/>
      <c r="APW26" s="111"/>
      <c r="APX26" s="111"/>
      <c r="APY26" s="111"/>
      <c r="APZ26" s="111"/>
      <c r="AQA26" s="111"/>
      <c r="AQB26" s="112"/>
      <c r="AQC26" s="112"/>
      <c r="AQD26" s="113"/>
      <c r="AQE26" s="111"/>
      <c r="AQF26" s="111"/>
      <c r="AQG26" s="111"/>
      <c r="AQH26" s="111"/>
      <c r="AQI26" s="111"/>
      <c r="AQJ26" s="111"/>
      <c r="AQK26" s="112"/>
      <c r="AQL26" s="112"/>
      <c r="AQM26" s="113"/>
      <c r="AQN26" s="111"/>
      <c r="AQO26" s="111"/>
      <c r="AQP26" s="111"/>
      <c r="AQQ26" s="111"/>
      <c r="AQR26" s="111"/>
      <c r="AQS26" s="111"/>
      <c r="AQT26" s="112"/>
      <c r="AQU26" s="112"/>
      <c r="AQV26" s="113"/>
      <c r="AQW26" s="111"/>
      <c r="AQX26" s="111"/>
      <c r="AQY26" s="111"/>
      <c r="AQZ26" s="111"/>
      <c r="ARA26" s="111"/>
      <c r="ARB26" s="111"/>
      <c r="ARC26" s="112"/>
      <c r="ARD26" s="112"/>
      <c r="ARE26" s="113"/>
      <c r="ARF26" s="111"/>
      <c r="ARG26" s="111"/>
      <c r="ARH26" s="111"/>
      <c r="ARI26" s="111"/>
      <c r="ARJ26" s="111"/>
      <c r="ARK26" s="111"/>
      <c r="ARL26" s="112"/>
      <c r="ARM26" s="112"/>
      <c r="ARN26" s="113"/>
      <c r="ARO26" s="111"/>
      <c r="ARP26" s="111"/>
      <c r="ARQ26" s="111"/>
      <c r="ARR26" s="111"/>
      <c r="ARS26" s="111"/>
      <c r="ART26" s="111"/>
      <c r="ARU26" s="112"/>
      <c r="ARV26" s="112"/>
      <c r="ARW26" s="113"/>
      <c r="ARX26" s="111"/>
      <c r="ARY26" s="111"/>
      <c r="ARZ26" s="111"/>
      <c r="ASA26" s="111"/>
      <c r="ASB26" s="111"/>
      <c r="ASC26" s="111"/>
      <c r="ASD26" s="112"/>
      <c r="ASE26" s="112"/>
      <c r="ASF26" s="113"/>
      <c r="ASG26" s="111"/>
      <c r="ASH26" s="111"/>
      <c r="ASI26" s="111"/>
      <c r="ASJ26" s="111"/>
      <c r="ASK26" s="111"/>
      <c r="ASL26" s="111"/>
      <c r="ASM26" s="112"/>
      <c r="ASN26" s="112"/>
      <c r="ASO26" s="113"/>
      <c r="ASP26" s="111"/>
      <c r="ASQ26" s="111"/>
      <c r="ASR26" s="111"/>
      <c r="ASS26" s="111"/>
      <c r="AST26" s="111"/>
      <c r="ASU26" s="111"/>
      <c r="ASV26" s="112"/>
      <c r="ASW26" s="112"/>
      <c r="ASX26" s="113"/>
      <c r="ASY26" s="111"/>
      <c r="ASZ26" s="111"/>
      <c r="ATA26" s="111"/>
      <c r="ATB26" s="111"/>
      <c r="ATC26" s="111"/>
      <c r="ATD26" s="111"/>
      <c r="ATE26" s="112"/>
      <c r="ATF26" s="112"/>
      <c r="ATG26" s="113"/>
      <c r="ATH26" s="111"/>
      <c r="ATI26" s="111"/>
      <c r="ATJ26" s="111"/>
      <c r="ATK26" s="111"/>
      <c r="ATL26" s="111"/>
      <c r="ATM26" s="111"/>
      <c r="ATN26" s="112"/>
      <c r="ATO26" s="112"/>
      <c r="ATP26" s="113"/>
      <c r="ATQ26" s="111"/>
      <c r="ATR26" s="111"/>
      <c r="ATS26" s="111"/>
      <c r="ATT26" s="111"/>
      <c r="ATU26" s="111"/>
      <c r="ATV26" s="111"/>
      <c r="ATW26" s="112"/>
      <c r="ATX26" s="112"/>
      <c r="ATY26" s="113"/>
      <c r="ATZ26" s="111"/>
      <c r="AUA26" s="111"/>
      <c r="AUB26" s="111"/>
      <c r="AUC26" s="111"/>
      <c r="AUD26" s="111"/>
      <c r="AUE26" s="111"/>
      <c r="AUF26" s="112"/>
      <c r="AUG26" s="112"/>
      <c r="AUH26" s="113"/>
      <c r="AUI26" s="111"/>
      <c r="AUJ26" s="111"/>
      <c r="AUK26" s="111"/>
      <c r="AUL26" s="111"/>
      <c r="AUM26" s="111"/>
      <c r="AUN26" s="111"/>
      <c r="AUO26" s="112"/>
      <c r="AUP26" s="112"/>
      <c r="AUQ26" s="113"/>
      <c r="AUR26" s="111"/>
      <c r="AUS26" s="111"/>
      <c r="AUT26" s="111"/>
      <c r="AUU26" s="111"/>
      <c r="AUV26" s="111"/>
      <c r="AUW26" s="111"/>
      <c r="AUX26" s="112"/>
      <c r="AUY26" s="112"/>
      <c r="AUZ26" s="113"/>
      <c r="AVA26" s="111"/>
      <c r="AVB26" s="111"/>
      <c r="AVC26" s="111"/>
      <c r="AVD26" s="111"/>
      <c r="AVE26" s="111"/>
      <c r="AVF26" s="111"/>
      <c r="AVG26" s="112"/>
      <c r="AVH26" s="112"/>
      <c r="AVI26" s="113"/>
      <c r="AVJ26" s="111"/>
      <c r="AVK26" s="111"/>
      <c r="AVL26" s="111"/>
      <c r="AVM26" s="111"/>
      <c r="AVN26" s="111"/>
      <c r="AVO26" s="111"/>
      <c r="AVP26" s="112"/>
      <c r="AVQ26" s="112"/>
      <c r="AVR26" s="113"/>
      <c r="AVS26" s="111"/>
      <c r="AVT26" s="111"/>
      <c r="AVU26" s="111"/>
      <c r="AVV26" s="111"/>
      <c r="AVW26" s="111"/>
      <c r="AVX26" s="111"/>
      <c r="AVY26" s="112"/>
      <c r="AVZ26" s="112"/>
      <c r="AWA26" s="113"/>
      <c r="AWB26" s="111"/>
      <c r="AWC26" s="111"/>
      <c r="AWD26" s="111"/>
      <c r="AWE26" s="111"/>
      <c r="AWF26" s="111"/>
      <c r="AWG26" s="111"/>
      <c r="AWH26" s="112"/>
      <c r="AWI26" s="112"/>
      <c r="AWJ26" s="113"/>
      <c r="AWK26" s="111"/>
      <c r="AWL26" s="111"/>
      <c r="AWM26" s="111"/>
      <c r="AWN26" s="111"/>
      <c r="AWO26" s="111"/>
      <c r="AWP26" s="111"/>
      <c r="AWQ26" s="112"/>
      <c r="AWR26" s="112"/>
      <c r="AWS26" s="113"/>
      <c r="AWT26" s="111"/>
      <c r="AWU26" s="111"/>
      <c r="AWV26" s="111"/>
      <c r="AWW26" s="111"/>
      <c r="AWX26" s="111"/>
      <c r="AWY26" s="111"/>
      <c r="AWZ26" s="112"/>
      <c r="AXA26" s="112"/>
      <c r="AXB26" s="113"/>
      <c r="AXC26" s="111"/>
      <c r="AXD26" s="111"/>
      <c r="AXE26" s="111"/>
      <c r="AXF26" s="111"/>
      <c r="AXG26" s="111"/>
      <c r="AXH26" s="111"/>
      <c r="AXI26" s="112"/>
      <c r="AXJ26" s="112"/>
      <c r="AXK26" s="113"/>
      <c r="AXL26" s="111"/>
      <c r="AXM26" s="111"/>
      <c r="AXN26" s="111"/>
      <c r="AXO26" s="111"/>
      <c r="AXP26" s="111"/>
      <c r="AXQ26" s="111"/>
      <c r="AXR26" s="112"/>
      <c r="AXS26" s="112"/>
      <c r="AXT26" s="113"/>
      <c r="AXU26" s="111"/>
      <c r="AXV26" s="111"/>
      <c r="AXW26" s="111"/>
      <c r="AXX26" s="111"/>
      <c r="AXY26" s="111"/>
      <c r="AXZ26" s="111"/>
      <c r="AYA26" s="112"/>
      <c r="AYB26" s="112"/>
      <c r="AYC26" s="113"/>
      <c r="AYD26" s="111"/>
      <c r="AYE26" s="111"/>
      <c r="AYF26" s="111"/>
      <c r="AYG26" s="111"/>
      <c r="AYH26" s="111"/>
      <c r="AYI26" s="111"/>
      <c r="AYJ26" s="112"/>
      <c r="AYK26" s="112"/>
      <c r="AYL26" s="113"/>
      <c r="AYM26" s="111"/>
      <c r="AYN26" s="111"/>
      <c r="AYO26" s="111"/>
      <c r="AYP26" s="111"/>
      <c r="AYQ26" s="111"/>
      <c r="AYR26" s="111"/>
      <c r="AYS26" s="112"/>
      <c r="AYT26" s="112"/>
      <c r="AYU26" s="113"/>
      <c r="AYV26" s="111"/>
      <c r="AYW26" s="111"/>
      <c r="AYX26" s="111"/>
      <c r="AYY26" s="111"/>
      <c r="AYZ26" s="111"/>
      <c r="AZA26" s="111"/>
      <c r="AZB26" s="112"/>
      <c r="AZC26" s="112"/>
      <c r="AZD26" s="113"/>
      <c r="AZE26" s="111"/>
      <c r="AZF26" s="111"/>
      <c r="AZG26" s="111"/>
      <c r="AZH26" s="111"/>
      <c r="AZI26" s="111"/>
      <c r="AZJ26" s="111"/>
      <c r="AZK26" s="112"/>
      <c r="AZL26" s="112"/>
      <c r="AZM26" s="113"/>
      <c r="AZN26" s="111"/>
      <c r="AZO26" s="111"/>
      <c r="AZP26" s="111"/>
      <c r="AZQ26" s="111"/>
      <c r="AZR26" s="111"/>
      <c r="AZS26" s="111"/>
      <c r="AZT26" s="112"/>
      <c r="AZU26" s="112"/>
      <c r="AZV26" s="113"/>
      <c r="AZW26" s="111"/>
      <c r="AZX26" s="111"/>
      <c r="AZY26" s="111"/>
      <c r="AZZ26" s="111"/>
      <c r="BAA26" s="111"/>
      <c r="BAB26" s="111"/>
      <c r="BAC26" s="112"/>
      <c r="BAD26" s="112"/>
      <c r="BAE26" s="113"/>
      <c r="BAF26" s="111"/>
      <c r="BAG26" s="111"/>
      <c r="BAH26" s="111"/>
      <c r="BAI26" s="111"/>
      <c r="BAJ26" s="111"/>
      <c r="BAK26" s="111"/>
      <c r="BAL26" s="112"/>
      <c r="BAM26" s="112"/>
      <c r="BAN26" s="113"/>
      <c r="BAO26" s="111"/>
      <c r="BAP26" s="111"/>
      <c r="BAQ26" s="111"/>
      <c r="BAR26" s="111"/>
      <c r="BAS26" s="111"/>
      <c r="BAT26" s="111"/>
      <c r="BAU26" s="112"/>
      <c r="BAV26" s="112"/>
      <c r="BAW26" s="113"/>
      <c r="BAX26" s="111"/>
      <c r="BAY26" s="111"/>
      <c r="BAZ26" s="111"/>
      <c r="BBA26" s="111"/>
      <c r="BBB26" s="111"/>
      <c r="BBC26" s="111"/>
      <c r="BBD26" s="112"/>
      <c r="BBE26" s="112"/>
      <c r="BBF26" s="113"/>
      <c r="BBG26" s="111"/>
      <c r="BBH26" s="111"/>
      <c r="BBI26" s="111"/>
      <c r="BBJ26" s="111"/>
      <c r="BBK26" s="111"/>
      <c r="BBL26" s="111"/>
      <c r="BBM26" s="112"/>
      <c r="BBN26" s="112"/>
      <c r="BBO26" s="113"/>
      <c r="BBP26" s="111"/>
      <c r="BBQ26" s="111"/>
      <c r="BBR26" s="111"/>
      <c r="BBS26" s="111"/>
      <c r="BBT26" s="111"/>
      <c r="BBU26" s="111"/>
      <c r="BBV26" s="112"/>
      <c r="BBW26" s="112"/>
      <c r="BBX26" s="113"/>
      <c r="BBY26" s="111"/>
      <c r="BBZ26" s="111"/>
      <c r="BCA26" s="111"/>
      <c r="BCB26" s="111"/>
      <c r="BCC26" s="111"/>
      <c r="BCD26" s="111"/>
      <c r="BCE26" s="112"/>
      <c r="BCF26" s="112"/>
      <c r="BCG26" s="113"/>
      <c r="BCH26" s="111"/>
      <c r="BCI26" s="111"/>
      <c r="BCJ26" s="111"/>
      <c r="BCK26" s="111"/>
      <c r="BCL26" s="111"/>
      <c r="BCM26" s="111"/>
      <c r="BCN26" s="112"/>
      <c r="BCO26" s="112"/>
      <c r="BCP26" s="113"/>
      <c r="BCQ26" s="111"/>
      <c r="BCR26" s="111"/>
      <c r="BCS26" s="111"/>
      <c r="BCT26" s="111"/>
      <c r="BCU26" s="111"/>
      <c r="BCV26" s="111"/>
      <c r="BCW26" s="112"/>
      <c r="BCX26" s="112"/>
      <c r="BCY26" s="113"/>
      <c r="BCZ26" s="111"/>
      <c r="BDA26" s="111"/>
      <c r="BDB26" s="111"/>
      <c r="BDC26" s="111"/>
      <c r="BDD26" s="111"/>
      <c r="BDE26" s="111"/>
      <c r="BDF26" s="112"/>
      <c r="BDG26" s="112"/>
      <c r="BDH26" s="113"/>
      <c r="BDI26" s="111"/>
      <c r="BDJ26" s="111"/>
      <c r="BDK26" s="111"/>
      <c r="BDL26" s="111"/>
      <c r="BDM26" s="111"/>
      <c r="BDN26" s="111"/>
      <c r="BDO26" s="112"/>
      <c r="BDP26" s="112"/>
      <c r="BDQ26" s="113"/>
      <c r="BDR26" s="111"/>
      <c r="BDS26" s="111"/>
      <c r="BDT26" s="111"/>
      <c r="BDU26" s="111"/>
      <c r="BDV26" s="111"/>
      <c r="BDW26" s="111"/>
      <c r="BDX26" s="112"/>
      <c r="BDY26" s="112"/>
      <c r="BDZ26" s="113"/>
      <c r="BEA26" s="111"/>
      <c r="BEB26" s="111"/>
      <c r="BEC26" s="111"/>
      <c r="BED26" s="111"/>
      <c r="BEE26" s="111"/>
      <c r="BEF26" s="111"/>
      <c r="BEG26" s="112"/>
      <c r="BEH26" s="112"/>
      <c r="BEI26" s="113"/>
      <c r="BEJ26" s="111"/>
      <c r="BEK26" s="111"/>
      <c r="BEL26" s="111"/>
      <c r="BEM26" s="111"/>
      <c r="BEN26" s="111"/>
      <c r="BEO26" s="111"/>
      <c r="BEP26" s="112"/>
      <c r="BEQ26" s="112"/>
      <c r="BER26" s="113"/>
      <c r="BES26" s="111"/>
      <c r="BET26" s="111"/>
      <c r="BEU26" s="111"/>
      <c r="BEV26" s="111"/>
      <c r="BEW26" s="111"/>
      <c r="BEX26" s="111"/>
      <c r="BEY26" s="112"/>
      <c r="BEZ26" s="112"/>
      <c r="BFA26" s="113"/>
      <c r="BFB26" s="111"/>
      <c r="BFC26" s="111"/>
      <c r="BFD26" s="111"/>
      <c r="BFE26" s="111"/>
      <c r="BFF26" s="111"/>
      <c r="BFG26" s="111"/>
      <c r="BFH26" s="112"/>
      <c r="BFI26" s="112"/>
      <c r="BFJ26" s="113"/>
      <c r="BFK26" s="111"/>
      <c r="BFL26" s="111"/>
      <c r="BFM26" s="111"/>
      <c r="BFN26" s="111"/>
      <c r="BFO26" s="111"/>
      <c r="BFP26" s="111"/>
      <c r="BFQ26" s="112"/>
      <c r="BFR26" s="112"/>
      <c r="BFS26" s="113"/>
      <c r="BFT26" s="111"/>
      <c r="BFU26" s="111"/>
      <c r="BFV26" s="111"/>
      <c r="BFW26" s="111"/>
      <c r="BFX26" s="111"/>
      <c r="BFY26" s="111"/>
      <c r="BFZ26" s="112"/>
      <c r="BGA26" s="112"/>
      <c r="BGB26" s="113"/>
      <c r="BGC26" s="111"/>
      <c r="BGD26" s="111"/>
      <c r="BGE26" s="111"/>
      <c r="BGF26" s="111"/>
      <c r="BGG26" s="111"/>
      <c r="BGH26" s="111"/>
      <c r="BGI26" s="112"/>
      <c r="BGJ26" s="112"/>
      <c r="BGK26" s="113"/>
      <c r="BGL26" s="111"/>
      <c r="BGM26" s="111"/>
      <c r="BGN26" s="111"/>
      <c r="BGO26" s="111"/>
      <c r="BGP26" s="111"/>
      <c r="BGQ26" s="111"/>
      <c r="BGR26" s="112"/>
      <c r="BGS26" s="112"/>
      <c r="BGT26" s="113"/>
      <c r="BGU26" s="111"/>
      <c r="BGV26" s="111"/>
      <c r="BGW26" s="111"/>
      <c r="BGX26" s="111"/>
      <c r="BGY26" s="111"/>
      <c r="BGZ26" s="111"/>
      <c r="BHA26" s="112"/>
      <c r="BHB26" s="112"/>
      <c r="BHC26" s="113"/>
      <c r="BHD26" s="111"/>
      <c r="BHE26" s="111"/>
      <c r="BHF26" s="111"/>
      <c r="BHG26" s="111"/>
      <c r="BHH26" s="111"/>
      <c r="BHI26" s="111"/>
      <c r="BHJ26" s="112"/>
      <c r="BHK26" s="112"/>
      <c r="BHL26" s="113"/>
      <c r="BHM26" s="111"/>
      <c r="BHN26" s="111"/>
      <c r="BHO26" s="111"/>
      <c r="BHP26" s="111"/>
      <c r="BHQ26" s="111"/>
      <c r="BHR26" s="111"/>
      <c r="BHS26" s="112"/>
      <c r="BHT26" s="112"/>
      <c r="BHU26" s="113"/>
      <c r="BHV26" s="111"/>
      <c r="BHW26" s="111"/>
      <c r="BHX26" s="111"/>
      <c r="BHY26" s="111"/>
      <c r="BHZ26" s="111"/>
      <c r="BIA26" s="111"/>
      <c r="BIB26" s="112"/>
      <c r="BIC26" s="112"/>
      <c r="BID26" s="113"/>
      <c r="BIE26" s="111"/>
      <c r="BIF26" s="111"/>
      <c r="BIG26" s="111"/>
      <c r="BIH26" s="111"/>
      <c r="BII26" s="111"/>
      <c r="BIJ26" s="111"/>
      <c r="BIK26" s="112"/>
      <c r="BIL26" s="112"/>
      <c r="BIM26" s="113"/>
      <c r="BIN26" s="111"/>
      <c r="BIO26" s="111"/>
      <c r="BIP26" s="111"/>
      <c r="BIQ26" s="111"/>
      <c r="BIR26" s="111"/>
      <c r="BIS26" s="111"/>
      <c r="BIT26" s="112"/>
      <c r="BIU26" s="112"/>
      <c r="BIV26" s="113"/>
      <c r="BIW26" s="111"/>
      <c r="BIX26" s="111"/>
      <c r="BIY26" s="111"/>
      <c r="BIZ26" s="111"/>
      <c r="BJA26" s="111"/>
      <c r="BJB26" s="111"/>
      <c r="BJC26" s="112"/>
      <c r="BJD26" s="112"/>
      <c r="BJE26" s="113"/>
      <c r="BJF26" s="111"/>
      <c r="BJG26" s="111"/>
      <c r="BJH26" s="111"/>
      <c r="BJI26" s="111"/>
      <c r="BJJ26" s="111"/>
      <c r="BJK26" s="111"/>
      <c r="BJL26" s="112"/>
      <c r="BJM26" s="112"/>
      <c r="BJN26" s="113"/>
      <c r="BJO26" s="111"/>
      <c r="BJP26" s="111"/>
      <c r="BJQ26" s="111"/>
      <c r="BJR26" s="111"/>
      <c r="BJS26" s="111"/>
      <c r="BJT26" s="111"/>
      <c r="BJU26" s="112"/>
      <c r="BJV26" s="112"/>
      <c r="BJW26" s="113"/>
      <c r="BJX26" s="111"/>
      <c r="BJY26" s="111"/>
      <c r="BJZ26" s="111"/>
      <c r="BKA26" s="111"/>
      <c r="BKB26" s="111"/>
      <c r="BKC26" s="111"/>
      <c r="BKD26" s="112"/>
      <c r="BKE26" s="112"/>
      <c r="BKF26" s="113"/>
      <c r="BKG26" s="111"/>
      <c r="BKH26" s="111"/>
      <c r="BKI26" s="111"/>
      <c r="BKJ26" s="111"/>
      <c r="BKK26" s="111"/>
      <c r="BKL26" s="111"/>
      <c r="BKM26" s="112"/>
      <c r="BKN26" s="112"/>
      <c r="BKO26" s="113"/>
      <c r="BKP26" s="111"/>
      <c r="BKQ26" s="111"/>
      <c r="BKR26" s="111"/>
      <c r="BKS26" s="111"/>
      <c r="BKT26" s="111"/>
      <c r="BKU26" s="111"/>
      <c r="BKV26" s="112"/>
      <c r="BKW26" s="112"/>
      <c r="BKX26" s="113"/>
      <c r="BKY26" s="111"/>
      <c r="BKZ26" s="111"/>
      <c r="BLA26" s="111"/>
      <c r="BLB26" s="111"/>
      <c r="BLC26" s="111"/>
      <c r="BLD26" s="111"/>
      <c r="BLE26" s="112"/>
      <c r="BLF26" s="112"/>
      <c r="BLG26" s="113"/>
      <c r="BLH26" s="111"/>
      <c r="BLI26" s="111"/>
      <c r="BLJ26" s="111"/>
      <c r="BLK26" s="111"/>
      <c r="BLL26" s="111"/>
      <c r="BLM26" s="111"/>
      <c r="BLN26" s="112"/>
      <c r="BLO26" s="112"/>
      <c r="BLP26" s="113"/>
      <c r="BLQ26" s="111"/>
      <c r="BLR26" s="111"/>
      <c r="BLS26" s="111"/>
      <c r="BLT26" s="111"/>
      <c r="BLU26" s="111"/>
      <c r="BLV26" s="111"/>
      <c r="BLW26" s="112"/>
      <c r="BLX26" s="112"/>
      <c r="BLY26" s="113"/>
      <c r="BLZ26" s="111"/>
      <c r="BMA26" s="111"/>
      <c r="BMB26" s="111"/>
      <c r="BMC26" s="111"/>
      <c r="BMD26" s="111"/>
      <c r="BME26" s="111"/>
      <c r="BMF26" s="112"/>
      <c r="BMG26" s="112"/>
      <c r="BMH26" s="113"/>
      <c r="BMI26" s="111"/>
      <c r="BMJ26" s="111"/>
      <c r="BMK26" s="111"/>
      <c r="BML26" s="111"/>
      <c r="BMM26" s="111"/>
      <c r="BMN26" s="111"/>
      <c r="BMO26" s="112"/>
      <c r="BMP26" s="112"/>
      <c r="BMQ26" s="113"/>
      <c r="BMR26" s="111"/>
      <c r="BMS26" s="111"/>
      <c r="BMT26" s="111"/>
      <c r="BMU26" s="111"/>
      <c r="BMV26" s="111"/>
      <c r="BMW26" s="111"/>
      <c r="BMX26" s="112"/>
      <c r="BMY26" s="112"/>
      <c r="BMZ26" s="113"/>
      <c r="BNA26" s="111"/>
      <c r="BNB26" s="111"/>
      <c r="BNC26" s="111"/>
      <c r="BND26" s="111"/>
      <c r="BNE26" s="111"/>
      <c r="BNF26" s="111"/>
      <c r="BNG26" s="112"/>
      <c r="BNH26" s="112"/>
      <c r="BNI26" s="113"/>
      <c r="BNJ26" s="111"/>
      <c r="BNK26" s="111"/>
      <c r="BNL26" s="111"/>
      <c r="BNM26" s="111"/>
      <c r="BNN26" s="111"/>
      <c r="BNO26" s="111"/>
      <c r="BNP26" s="112"/>
      <c r="BNQ26" s="112"/>
      <c r="BNR26" s="113"/>
      <c r="BNS26" s="111"/>
      <c r="BNT26" s="111"/>
      <c r="BNU26" s="111"/>
      <c r="BNV26" s="111"/>
      <c r="BNW26" s="111"/>
      <c r="BNX26" s="111"/>
      <c r="BNY26" s="112"/>
      <c r="BNZ26" s="112"/>
      <c r="BOA26" s="113"/>
      <c r="BOB26" s="111"/>
      <c r="BOC26" s="111"/>
      <c r="BOD26" s="111"/>
      <c r="BOE26" s="111"/>
      <c r="BOF26" s="111"/>
      <c r="BOG26" s="111"/>
      <c r="BOH26" s="112"/>
      <c r="BOI26" s="112"/>
      <c r="BOJ26" s="113"/>
      <c r="BOK26" s="111"/>
      <c r="BOL26" s="111"/>
      <c r="BOM26" s="111"/>
      <c r="BON26" s="111"/>
      <c r="BOO26" s="111"/>
      <c r="BOP26" s="111"/>
      <c r="BOQ26" s="112"/>
      <c r="BOR26" s="112"/>
      <c r="BOS26" s="113"/>
      <c r="BOT26" s="111"/>
      <c r="BOU26" s="111"/>
      <c r="BOV26" s="111"/>
      <c r="BOW26" s="111"/>
      <c r="BOX26" s="111"/>
      <c r="BOY26" s="111"/>
      <c r="BOZ26" s="112"/>
      <c r="BPA26" s="112"/>
      <c r="BPB26" s="113"/>
      <c r="BPC26" s="111"/>
      <c r="BPD26" s="111"/>
      <c r="BPE26" s="111"/>
      <c r="BPF26" s="111"/>
      <c r="BPG26" s="111"/>
      <c r="BPH26" s="111"/>
      <c r="BPI26" s="112"/>
      <c r="BPJ26" s="112"/>
      <c r="BPK26" s="113"/>
      <c r="BPL26" s="111"/>
      <c r="BPM26" s="111"/>
      <c r="BPN26" s="111"/>
      <c r="BPO26" s="111"/>
      <c r="BPP26" s="111"/>
      <c r="BPQ26" s="111"/>
      <c r="BPR26" s="112"/>
      <c r="BPS26" s="112"/>
      <c r="BPT26" s="113"/>
      <c r="BPU26" s="111"/>
      <c r="BPV26" s="111"/>
      <c r="BPW26" s="111"/>
      <c r="BPX26" s="111"/>
      <c r="BPY26" s="111"/>
      <c r="BPZ26" s="111"/>
      <c r="BQA26" s="112"/>
      <c r="BQB26" s="112"/>
      <c r="BQC26" s="113"/>
      <c r="BQD26" s="111"/>
      <c r="BQE26" s="111"/>
      <c r="BQF26" s="111"/>
      <c r="BQG26" s="111"/>
      <c r="BQH26" s="111"/>
      <c r="BQI26" s="111"/>
      <c r="BQJ26" s="112"/>
      <c r="BQK26" s="112"/>
      <c r="BQL26" s="113"/>
      <c r="BQM26" s="111"/>
      <c r="BQN26" s="111"/>
      <c r="BQO26" s="111"/>
      <c r="BQP26" s="111"/>
      <c r="BQQ26" s="111"/>
      <c r="BQR26" s="111"/>
      <c r="BQS26" s="112"/>
      <c r="BQT26" s="112"/>
      <c r="BQU26" s="113"/>
      <c r="BQV26" s="111"/>
      <c r="BQW26" s="111"/>
      <c r="BQX26" s="111"/>
      <c r="BQY26" s="111"/>
      <c r="BQZ26" s="111"/>
      <c r="BRA26" s="111"/>
      <c r="BRB26" s="112"/>
      <c r="BRC26" s="112"/>
      <c r="BRD26" s="113"/>
      <c r="BRE26" s="111"/>
      <c r="BRF26" s="111"/>
      <c r="BRG26" s="111"/>
      <c r="BRH26" s="111"/>
      <c r="BRI26" s="111"/>
      <c r="BRJ26" s="111"/>
      <c r="BRK26" s="112"/>
      <c r="BRL26" s="112"/>
      <c r="BRM26" s="113"/>
      <c r="BRN26" s="111"/>
      <c r="BRO26" s="111"/>
      <c r="BRP26" s="111"/>
      <c r="BRQ26" s="111"/>
      <c r="BRR26" s="111"/>
      <c r="BRS26" s="111"/>
      <c r="BRT26" s="112"/>
      <c r="BRU26" s="112"/>
      <c r="BRV26" s="113"/>
      <c r="BRW26" s="111"/>
      <c r="BRX26" s="111"/>
      <c r="BRY26" s="111"/>
      <c r="BRZ26" s="111"/>
      <c r="BSA26" s="111"/>
      <c r="BSB26" s="111"/>
      <c r="BSC26" s="112"/>
      <c r="BSD26" s="112"/>
      <c r="BSE26" s="113"/>
      <c r="BSF26" s="111"/>
      <c r="BSG26" s="111"/>
      <c r="BSH26" s="111"/>
      <c r="BSI26" s="111"/>
      <c r="BSJ26" s="111"/>
      <c r="BSK26" s="111"/>
      <c r="BSL26" s="112"/>
      <c r="BSM26" s="112"/>
      <c r="BSN26" s="113"/>
      <c r="BSO26" s="111"/>
      <c r="BSP26" s="111"/>
      <c r="BSQ26" s="111"/>
      <c r="BSR26" s="111"/>
      <c r="BSS26" s="111"/>
      <c r="BST26" s="111"/>
      <c r="BSU26" s="112"/>
      <c r="BSV26" s="112"/>
      <c r="BSW26" s="113"/>
      <c r="BSX26" s="111"/>
      <c r="BSY26" s="111"/>
      <c r="BSZ26" s="111"/>
      <c r="BTA26" s="111"/>
      <c r="BTB26" s="111"/>
      <c r="BTC26" s="111"/>
      <c r="BTD26" s="112"/>
      <c r="BTE26" s="112"/>
      <c r="BTF26" s="113"/>
      <c r="BTG26" s="111"/>
      <c r="BTH26" s="111"/>
      <c r="BTI26" s="111"/>
      <c r="BTJ26" s="111"/>
      <c r="BTK26" s="111"/>
      <c r="BTL26" s="111"/>
      <c r="BTM26" s="112"/>
      <c r="BTN26" s="112"/>
      <c r="BTO26" s="113"/>
      <c r="BTP26" s="111"/>
      <c r="BTQ26" s="111"/>
      <c r="BTR26" s="111"/>
      <c r="BTS26" s="111"/>
      <c r="BTT26" s="111"/>
      <c r="BTU26" s="111"/>
      <c r="BTV26" s="112"/>
      <c r="BTW26" s="112"/>
      <c r="BTX26" s="113"/>
      <c r="BTY26" s="111"/>
      <c r="BTZ26" s="111"/>
      <c r="BUA26" s="111"/>
      <c r="BUB26" s="111"/>
      <c r="BUC26" s="111"/>
      <c r="BUD26" s="111"/>
      <c r="BUE26" s="112"/>
      <c r="BUF26" s="112"/>
      <c r="BUG26" s="113"/>
      <c r="BUH26" s="111"/>
      <c r="BUI26" s="111"/>
      <c r="BUJ26" s="111"/>
      <c r="BUK26" s="111"/>
      <c r="BUL26" s="111"/>
      <c r="BUM26" s="111"/>
      <c r="BUN26" s="112"/>
      <c r="BUO26" s="112"/>
      <c r="BUP26" s="113"/>
      <c r="BUQ26" s="111"/>
      <c r="BUR26" s="111"/>
      <c r="BUS26" s="111"/>
      <c r="BUT26" s="111"/>
      <c r="BUU26" s="111"/>
      <c r="BUV26" s="111"/>
      <c r="BUW26" s="112"/>
      <c r="BUX26" s="112"/>
      <c r="BUY26" s="113"/>
      <c r="BUZ26" s="111"/>
      <c r="BVA26" s="111"/>
      <c r="BVB26" s="111"/>
      <c r="BVC26" s="111"/>
      <c r="BVD26" s="111"/>
      <c r="BVE26" s="111"/>
      <c r="BVF26" s="112"/>
      <c r="BVG26" s="112"/>
      <c r="BVH26" s="113"/>
      <c r="BVI26" s="111"/>
      <c r="BVJ26" s="111"/>
      <c r="BVK26" s="111"/>
      <c r="BVL26" s="111"/>
      <c r="BVM26" s="111"/>
      <c r="BVN26" s="111"/>
      <c r="BVO26" s="112"/>
      <c r="BVP26" s="112"/>
      <c r="BVQ26" s="113"/>
      <c r="BVR26" s="111"/>
      <c r="BVS26" s="111"/>
      <c r="BVT26" s="111"/>
      <c r="BVU26" s="111"/>
      <c r="BVV26" s="111"/>
      <c r="BVW26" s="111"/>
      <c r="BVX26" s="112"/>
      <c r="BVY26" s="112"/>
      <c r="BVZ26" s="113"/>
      <c r="BWA26" s="111"/>
      <c r="BWB26" s="111"/>
      <c r="BWC26" s="111"/>
      <c r="BWD26" s="111"/>
      <c r="BWE26" s="111"/>
      <c r="BWF26" s="111"/>
      <c r="BWG26" s="112"/>
      <c r="BWH26" s="112"/>
      <c r="BWI26" s="113"/>
      <c r="BWJ26" s="111"/>
      <c r="BWK26" s="111"/>
      <c r="BWL26" s="111"/>
      <c r="BWM26" s="111"/>
      <c r="BWN26" s="111"/>
      <c r="BWO26" s="111"/>
      <c r="BWP26" s="112"/>
      <c r="BWQ26" s="112"/>
      <c r="BWR26" s="113"/>
      <c r="BWS26" s="111"/>
      <c r="BWT26" s="111"/>
      <c r="BWU26" s="111"/>
      <c r="BWV26" s="111"/>
      <c r="BWW26" s="111"/>
      <c r="BWX26" s="111"/>
      <c r="BWY26" s="112"/>
      <c r="BWZ26" s="112"/>
      <c r="BXA26" s="113"/>
      <c r="BXB26" s="111"/>
      <c r="BXC26" s="111"/>
      <c r="BXD26" s="111"/>
      <c r="BXE26" s="111"/>
      <c r="BXF26" s="111"/>
      <c r="BXG26" s="111"/>
      <c r="BXH26" s="112"/>
      <c r="BXI26" s="112"/>
      <c r="BXJ26" s="113"/>
      <c r="BXK26" s="111"/>
      <c r="BXL26" s="111"/>
      <c r="BXM26" s="111"/>
      <c r="BXN26" s="111"/>
      <c r="BXO26" s="111"/>
      <c r="BXP26" s="111"/>
      <c r="BXQ26" s="112"/>
      <c r="BXR26" s="112"/>
      <c r="BXS26" s="113"/>
      <c r="BXT26" s="111"/>
      <c r="BXU26" s="111"/>
      <c r="BXV26" s="111"/>
      <c r="BXW26" s="111"/>
      <c r="BXX26" s="111"/>
      <c r="BXY26" s="111"/>
      <c r="BXZ26" s="112"/>
      <c r="BYA26" s="112"/>
      <c r="BYB26" s="113"/>
      <c r="BYC26" s="111"/>
      <c r="BYD26" s="111"/>
      <c r="BYE26" s="111"/>
      <c r="BYF26" s="111"/>
      <c r="BYG26" s="111"/>
      <c r="BYH26" s="111"/>
      <c r="BYI26" s="112"/>
      <c r="BYJ26" s="112"/>
      <c r="BYK26" s="113"/>
      <c r="BYL26" s="111"/>
      <c r="BYM26" s="111"/>
      <c r="BYN26" s="111"/>
      <c r="BYO26" s="111"/>
      <c r="BYP26" s="111"/>
      <c r="BYQ26" s="111"/>
      <c r="BYR26" s="112"/>
      <c r="BYS26" s="112"/>
      <c r="BYT26" s="113"/>
      <c r="BYU26" s="111"/>
      <c r="BYV26" s="111"/>
      <c r="BYW26" s="111"/>
      <c r="BYX26" s="111"/>
      <c r="BYY26" s="111"/>
      <c r="BYZ26" s="111"/>
      <c r="BZA26" s="112"/>
      <c r="BZB26" s="112"/>
      <c r="BZC26" s="113"/>
      <c r="BZD26" s="111"/>
      <c r="BZE26" s="111"/>
      <c r="BZF26" s="111"/>
      <c r="BZG26" s="111"/>
      <c r="BZH26" s="111"/>
      <c r="BZI26" s="111"/>
      <c r="BZJ26" s="112"/>
      <c r="BZK26" s="112"/>
      <c r="BZL26" s="113"/>
      <c r="BZM26" s="111"/>
      <c r="BZN26" s="111"/>
      <c r="BZO26" s="111"/>
      <c r="BZP26" s="111"/>
      <c r="BZQ26" s="111"/>
      <c r="BZR26" s="111"/>
      <c r="BZS26" s="112"/>
      <c r="BZT26" s="112"/>
      <c r="BZU26" s="113"/>
      <c r="BZV26" s="111"/>
      <c r="BZW26" s="111"/>
      <c r="BZX26" s="111"/>
      <c r="BZY26" s="111"/>
      <c r="BZZ26" s="111"/>
      <c r="CAA26" s="111"/>
      <c r="CAB26" s="112"/>
      <c r="CAC26" s="112"/>
      <c r="CAD26" s="113"/>
      <c r="CAE26" s="111"/>
      <c r="CAF26" s="111"/>
      <c r="CAG26" s="111"/>
      <c r="CAH26" s="111"/>
      <c r="CAI26" s="111"/>
      <c r="CAJ26" s="111"/>
      <c r="CAK26" s="112"/>
      <c r="CAL26" s="112"/>
      <c r="CAM26" s="113"/>
      <c r="CAN26" s="111"/>
      <c r="CAO26" s="111"/>
      <c r="CAP26" s="111"/>
      <c r="CAQ26" s="111"/>
      <c r="CAR26" s="111"/>
      <c r="CAS26" s="111"/>
      <c r="CAT26" s="112"/>
      <c r="CAU26" s="112"/>
      <c r="CAV26" s="113"/>
      <c r="CAW26" s="111"/>
      <c r="CAX26" s="111"/>
      <c r="CAY26" s="111"/>
      <c r="CAZ26" s="111"/>
      <c r="CBA26" s="111"/>
      <c r="CBB26" s="111"/>
      <c r="CBC26" s="112"/>
      <c r="CBD26" s="112"/>
      <c r="CBE26" s="113"/>
      <c r="CBF26" s="111"/>
      <c r="CBG26" s="111"/>
      <c r="CBH26" s="111"/>
      <c r="CBI26" s="111"/>
      <c r="CBJ26" s="111"/>
      <c r="CBK26" s="111"/>
      <c r="CBL26" s="112"/>
      <c r="CBM26" s="112"/>
      <c r="CBN26" s="113"/>
      <c r="CBO26" s="111"/>
      <c r="CBP26" s="111"/>
      <c r="CBQ26" s="111"/>
      <c r="CBR26" s="111"/>
      <c r="CBS26" s="111"/>
      <c r="CBT26" s="111"/>
      <c r="CBU26" s="112"/>
      <c r="CBV26" s="112"/>
      <c r="CBW26" s="113"/>
      <c r="CBX26" s="111"/>
      <c r="CBY26" s="111"/>
      <c r="CBZ26" s="111"/>
      <c r="CCA26" s="111"/>
      <c r="CCB26" s="111"/>
      <c r="CCC26" s="111"/>
      <c r="CCD26" s="112"/>
      <c r="CCE26" s="112"/>
      <c r="CCF26" s="113"/>
      <c r="CCG26" s="111"/>
      <c r="CCH26" s="111"/>
      <c r="CCI26" s="111"/>
      <c r="CCJ26" s="111"/>
      <c r="CCK26" s="111"/>
      <c r="CCL26" s="111"/>
      <c r="CCM26" s="112"/>
      <c r="CCN26" s="112"/>
      <c r="CCO26" s="113"/>
      <c r="CCP26" s="111"/>
      <c r="CCQ26" s="111"/>
      <c r="CCR26" s="111"/>
      <c r="CCS26" s="111"/>
      <c r="CCT26" s="111"/>
      <c r="CCU26" s="111"/>
      <c r="CCV26" s="112"/>
      <c r="CCW26" s="112"/>
      <c r="CCX26" s="113"/>
      <c r="CCY26" s="111"/>
      <c r="CCZ26" s="111"/>
      <c r="CDA26" s="111"/>
      <c r="CDB26" s="111"/>
      <c r="CDC26" s="111"/>
      <c r="CDD26" s="111"/>
      <c r="CDE26" s="112"/>
      <c r="CDF26" s="112"/>
      <c r="CDG26" s="113"/>
      <c r="CDH26" s="111"/>
      <c r="CDI26" s="111"/>
      <c r="CDJ26" s="111"/>
      <c r="CDK26" s="111"/>
      <c r="CDL26" s="111"/>
      <c r="CDM26" s="111"/>
      <c r="CDN26" s="112"/>
      <c r="CDO26" s="112"/>
      <c r="CDP26" s="113"/>
      <c r="CDQ26" s="111"/>
      <c r="CDR26" s="111"/>
      <c r="CDS26" s="111"/>
      <c r="CDT26" s="111"/>
      <c r="CDU26" s="111"/>
      <c r="CDV26" s="111"/>
      <c r="CDW26" s="112"/>
      <c r="CDX26" s="112"/>
      <c r="CDY26" s="113"/>
      <c r="CDZ26" s="111"/>
      <c r="CEA26" s="111"/>
      <c r="CEB26" s="111"/>
      <c r="CEC26" s="111"/>
      <c r="CED26" s="111"/>
      <c r="CEE26" s="111"/>
      <c r="CEF26" s="112"/>
      <c r="CEG26" s="112"/>
      <c r="CEH26" s="113"/>
      <c r="CEI26" s="111"/>
      <c r="CEJ26" s="111"/>
      <c r="CEK26" s="111"/>
      <c r="CEL26" s="111"/>
      <c r="CEM26" s="111"/>
      <c r="CEN26" s="111"/>
      <c r="CEO26" s="112"/>
      <c r="CEP26" s="112"/>
      <c r="CEQ26" s="113"/>
      <c r="CER26" s="111"/>
      <c r="CES26" s="111"/>
      <c r="CET26" s="111"/>
      <c r="CEU26" s="111"/>
      <c r="CEV26" s="111"/>
      <c r="CEW26" s="111"/>
      <c r="CEX26" s="112"/>
      <c r="CEY26" s="112"/>
      <c r="CEZ26" s="113"/>
      <c r="CFA26" s="111"/>
      <c r="CFB26" s="111"/>
      <c r="CFC26" s="111"/>
      <c r="CFD26" s="111"/>
      <c r="CFE26" s="111"/>
      <c r="CFF26" s="111"/>
      <c r="CFG26" s="112"/>
      <c r="CFH26" s="112"/>
      <c r="CFI26" s="113"/>
      <c r="CFJ26" s="111"/>
      <c r="CFK26" s="111"/>
      <c r="CFL26" s="111"/>
      <c r="CFM26" s="111"/>
      <c r="CFN26" s="111"/>
      <c r="CFO26" s="111"/>
      <c r="CFP26" s="112"/>
      <c r="CFQ26" s="112"/>
      <c r="CFR26" s="113"/>
      <c r="CFS26" s="111"/>
      <c r="CFT26" s="111"/>
      <c r="CFU26" s="111"/>
      <c r="CFV26" s="111"/>
      <c r="CFW26" s="111"/>
      <c r="CFX26" s="111"/>
      <c r="CFY26" s="112"/>
      <c r="CFZ26" s="112"/>
      <c r="CGA26" s="113"/>
      <c r="CGB26" s="111"/>
      <c r="CGC26" s="111"/>
      <c r="CGD26" s="111"/>
      <c r="CGE26" s="111"/>
      <c r="CGF26" s="111"/>
      <c r="CGG26" s="111"/>
      <c r="CGH26" s="112"/>
      <c r="CGI26" s="112"/>
      <c r="CGJ26" s="113"/>
      <c r="CGK26" s="111"/>
      <c r="CGL26" s="111"/>
      <c r="CGM26" s="111"/>
      <c r="CGN26" s="111"/>
      <c r="CGO26" s="111"/>
      <c r="CGP26" s="111"/>
      <c r="CGQ26" s="112"/>
      <c r="CGR26" s="112"/>
      <c r="CGS26" s="113"/>
      <c r="CGT26" s="111"/>
      <c r="CGU26" s="111"/>
      <c r="CGV26" s="111"/>
      <c r="CGW26" s="111"/>
      <c r="CGX26" s="111"/>
      <c r="CGY26" s="111"/>
      <c r="CGZ26" s="112"/>
      <c r="CHA26" s="112"/>
      <c r="CHB26" s="113"/>
      <c r="CHC26" s="111"/>
      <c r="CHD26" s="111"/>
      <c r="CHE26" s="111"/>
      <c r="CHF26" s="111"/>
      <c r="CHG26" s="111"/>
      <c r="CHH26" s="111"/>
      <c r="CHI26" s="112"/>
      <c r="CHJ26" s="112"/>
      <c r="CHK26" s="113"/>
      <c r="CHL26" s="111"/>
      <c r="CHM26" s="111"/>
      <c r="CHN26" s="111"/>
      <c r="CHO26" s="111"/>
      <c r="CHP26" s="111"/>
      <c r="CHQ26" s="111"/>
      <c r="CHR26" s="112"/>
      <c r="CHS26" s="112"/>
      <c r="CHT26" s="113"/>
      <c r="CHU26" s="111"/>
      <c r="CHV26" s="111"/>
      <c r="CHW26" s="111"/>
      <c r="CHX26" s="111"/>
      <c r="CHY26" s="111"/>
      <c r="CHZ26" s="111"/>
      <c r="CIA26" s="112"/>
      <c r="CIB26" s="112"/>
      <c r="CIC26" s="113"/>
      <c r="CID26" s="111"/>
      <c r="CIE26" s="111"/>
      <c r="CIF26" s="111"/>
      <c r="CIG26" s="111"/>
      <c r="CIH26" s="111"/>
      <c r="CII26" s="111"/>
      <c r="CIJ26" s="112"/>
      <c r="CIK26" s="112"/>
      <c r="CIL26" s="113"/>
      <c r="CIM26" s="111"/>
      <c r="CIN26" s="111"/>
      <c r="CIO26" s="111"/>
      <c r="CIP26" s="111"/>
      <c r="CIQ26" s="111"/>
      <c r="CIR26" s="111"/>
      <c r="CIS26" s="112"/>
      <c r="CIT26" s="112"/>
      <c r="CIU26" s="113"/>
      <c r="CIV26" s="111"/>
      <c r="CIW26" s="111"/>
      <c r="CIX26" s="111"/>
      <c r="CIY26" s="111"/>
      <c r="CIZ26" s="111"/>
      <c r="CJA26" s="111"/>
      <c r="CJB26" s="112"/>
      <c r="CJC26" s="112"/>
      <c r="CJD26" s="113"/>
      <c r="CJE26" s="111"/>
      <c r="CJF26" s="111"/>
      <c r="CJG26" s="111"/>
      <c r="CJH26" s="111"/>
      <c r="CJI26" s="111"/>
      <c r="CJJ26" s="111"/>
      <c r="CJK26" s="112"/>
      <c r="CJL26" s="112"/>
      <c r="CJM26" s="113"/>
      <c r="CJN26" s="111"/>
      <c r="CJO26" s="111"/>
      <c r="CJP26" s="111"/>
      <c r="CJQ26" s="111"/>
      <c r="CJR26" s="111"/>
      <c r="CJS26" s="111"/>
      <c r="CJT26" s="112"/>
      <c r="CJU26" s="112"/>
      <c r="CJV26" s="113"/>
      <c r="CJW26" s="111"/>
      <c r="CJX26" s="111"/>
      <c r="CJY26" s="111"/>
      <c r="CJZ26" s="111"/>
      <c r="CKA26" s="111"/>
      <c r="CKB26" s="111"/>
      <c r="CKC26" s="112"/>
      <c r="CKD26" s="112"/>
      <c r="CKE26" s="113"/>
      <c r="CKF26" s="111"/>
      <c r="CKG26" s="111"/>
      <c r="CKH26" s="111"/>
      <c r="CKI26" s="111"/>
      <c r="CKJ26" s="111"/>
      <c r="CKK26" s="111"/>
      <c r="CKL26" s="112"/>
      <c r="CKM26" s="112"/>
      <c r="CKN26" s="113"/>
      <c r="CKO26" s="111"/>
      <c r="CKP26" s="111"/>
      <c r="CKQ26" s="111"/>
      <c r="CKR26" s="111"/>
      <c r="CKS26" s="111"/>
      <c r="CKT26" s="111"/>
      <c r="CKU26" s="112"/>
      <c r="CKV26" s="112"/>
      <c r="CKW26" s="113"/>
      <c r="CKX26" s="111"/>
      <c r="CKY26" s="111"/>
      <c r="CKZ26" s="111"/>
      <c r="CLA26" s="111"/>
      <c r="CLB26" s="111"/>
      <c r="CLC26" s="111"/>
      <c r="CLD26" s="112"/>
      <c r="CLE26" s="112"/>
      <c r="CLF26" s="113"/>
      <c r="CLG26" s="111"/>
      <c r="CLH26" s="111"/>
      <c r="CLI26" s="111"/>
      <c r="CLJ26" s="111"/>
      <c r="CLK26" s="111"/>
      <c r="CLL26" s="111"/>
      <c r="CLM26" s="112"/>
      <c r="CLN26" s="112"/>
      <c r="CLO26" s="113"/>
      <c r="CLP26" s="111"/>
      <c r="CLQ26" s="111"/>
      <c r="CLR26" s="111"/>
      <c r="CLS26" s="111"/>
      <c r="CLT26" s="111"/>
      <c r="CLU26" s="111"/>
      <c r="CLV26" s="112"/>
      <c r="CLW26" s="112"/>
      <c r="CLX26" s="113"/>
      <c r="CLY26" s="111"/>
      <c r="CLZ26" s="111"/>
      <c r="CMA26" s="111"/>
      <c r="CMB26" s="111"/>
      <c r="CMC26" s="111"/>
      <c r="CMD26" s="111"/>
      <c r="CME26" s="112"/>
      <c r="CMF26" s="112"/>
      <c r="CMG26" s="113"/>
      <c r="CMH26" s="111"/>
      <c r="CMI26" s="111"/>
      <c r="CMJ26" s="111"/>
      <c r="CMK26" s="111"/>
      <c r="CML26" s="111"/>
      <c r="CMM26" s="111"/>
      <c r="CMN26" s="112"/>
      <c r="CMO26" s="112"/>
      <c r="CMP26" s="113"/>
      <c r="CMQ26" s="111"/>
      <c r="CMR26" s="111"/>
      <c r="CMS26" s="111"/>
      <c r="CMT26" s="111"/>
      <c r="CMU26" s="111"/>
      <c r="CMV26" s="111"/>
      <c r="CMW26" s="112"/>
      <c r="CMX26" s="112"/>
      <c r="CMY26" s="113"/>
      <c r="CMZ26" s="111"/>
      <c r="CNA26" s="111"/>
      <c r="CNB26" s="111"/>
      <c r="CNC26" s="111"/>
      <c r="CND26" s="111"/>
      <c r="CNE26" s="111"/>
      <c r="CNF26" s="112"/>
      <c r="CNG26" s="112"/>
      <c r="CNH26" s="113"/>
      <c r="CNI26" s="111"/>
      <c r="CNJ26" s="111"/>
      <c r="CNK26" s="111"/>
      <c r="CNL26" s="111"/>
      <c r="CNM26" s="111"/>
      <c r="CNN26" s="111"/>
      <c r="CNO26" s="112"/>
      <c r="CNP26" s="112"/>
      <c r="CNQ26" s="113"/>
      <c r="CNR26" s="111"/>
      <c r="CNS26" s="111"/>
      <c r="CNT26" s="111"/>
      <c r="CNU26" s="111"/>
      <c r="CNV26" s="111"/>
      <c r="CNW26" s="111"/>
      <c r="CNX26" s="112"/>
      <c r="CNY26" s="112"/>
      <c r="CNZ26" s="113"/>
      <c r="COA26" s="111"/>
      <c r="COB26" s="111"/>
      <c r="COC26" s="111"/>
      <c r="COD26" s="111"/>
      <c r="COE26" s="111"/>
      <c r="COF26" s="111"/>
      <c r="COG26" s="112"/>
      <c r="COH26" s="112"/>
      <c r="COI26" s="113"/>
      <c r="COJ26" s="111"/>
      <c r="COK26" s="111"/>
      <c r="COL26" s="111"/>
      <c r="COM26" s="111"/>
      <c r="CON26" s="111"/>
      <c r="COO26" s="111"/>
      <c r="COP26" s="112"/>
      <c r="COQ26" s="112"/>
      <c r="COR26" s="113"/>
      <c r="COS26" s="111"/>
      <c r="COT26" s="111"/>
      <c r="COU26" s="111"/>
      <c r="COV26" s="111"/>
      <c r="COW26" s="111"/>
      <c r="COX26" s="111"/>
      <c r="COY26" s="112"/>
      <c r="COZ26" s="112"/>
      <c r="CPA26" s="113"/>
      <c r="CPB26" s="111"/>
      <c r="CPC26" s="111"/>
      <c r="CPD26" s="111"/>
      <c r="CPE26" s="111"/>
      <c r="CPF26" s="111"/>
      <c r="CPG26" s="111"/>
      <c r="CPH26" s="112"/>
      <c r="CPI26" s="112"/>
      <c r="CPJ26" s="113"/>
      <c r="CPK26" s="111"/>
      <c r="CPL26" s="111"/>
      <c r="CPM26" s="111"/>
      <c r="CPN26" s="111"/>
      <c r="CPO26" s="111"/>
      <c r="CPP26" s="111"/>
      <c r="CPQ26" s="112"/>
      <c r="CPR26" s="112"/>
      <c r="CPS26" s="113"/>
      <c r="CPT26" s="111"/>
      <c r="CPU26" s="111"/>
      <c r="CPV26" s="111"/>
      <c r="CPW26" s="111"/>
      <c r="CPX26" s="111"/>
      <c r="CPY26" s="111"/>
      <c r="CPZ26" s="112"/>
      <c r="CQA26" s="112"/>
      <c r="CQB26" s="113"/>
      <c r="CQC26" s="111"/>
      <c r="CQD26" s="111"/>
      <c r="CQE26" s="111"/>
      <c r="CQF26" s="111"/>
      <c r="CQG26" s="111"/>
      <c r="CQH26" s="111"/>
      <c r="CQI26" s="112"/>
      <c r="CQJ26" s="112"/>
      <c r="CQK26" s="113"/>
      <c r="CQL26" s="111"/>
      <c r="CQM26" s="111"/>
      <c r="CQN26" s="111"/>
      <c r="CQO26" s="111"/>
      <c r="CQP26" s="111"/>
      <c r="CQQ26" s="111"/>
      <c r="CQR26" s="112"/>
      <c r="CQS26" s="112"/>
      <c r="CQT26" s="113"/>
      <c r="CQU26" s="111"/>
      <c r="CQV26" s="111"/>
      <c r="CQW26" s="111"/>
      <c r="CQX26" s="111"/>
      <c r="CQY26" s="111"/>
      <c r="CQZ26" s="111"/>
      <c r="CRA26" s="112"/>
      <c r="CRB26" s="112"/>
      <c r="CRC26" s="113"/>
      <c r="CRD26" s="111"/>
      <c r="CRE26" s="111"/>
      <c r="CRF26" s="111"/>
      <c r="CRG26" s="111"/>
      <c r="CRH26" s="111"/>
      <c r="CRI26" s="111"/>
      <c r="CRJ26" s="112"/>
      <c r="CRK26" s="112"/>
      <c r="CRL26" s="113"/>
      <c r="CRM26" s="111"/>
      <c r="CRN26" s="111"/>
      <c r="CRO26" s="111"/>
      <c r="CRP26" s="111"/>
      <c r="CRQ26" s="111"/>
      <c r="CRR26" s="111"/>
      <c r="CRS26" s="112"/>
      <c r="CRT26" s="112"/>
      <c r="CRU26" s="113"/>
      <c r="CRV26" s="111"/>
      <c r="CRW26" s="111"/>
      <c r="CRX26" s="111"/>
      <c r="CRY26" s="111"/>
      <c r="CRZ26" s="111"/>
      <c r="CSA26" s="111"/>
      <c r="CSB26" s="112"/>
      <c r="CSC26" s="112"/>
      <c r="CSD26" s="113"/>
      <c r="CSE26" s="111"/>
      <c r="CSF26" s="111"/>
      <c r="CSG26" s="111"/>
      <c r="CSH26" s="111"/>
      <c r="CSI26" s="111"/>
      <c r="CSJ26" s="111"/>
      <c r="CSK26" s="112"/>
      <c r="CSL26" s="112"/>
      <c r="CSM26" s="113"/>
      <c r="CSN26" s="111"/>
      <c r="CSO26" s="111"/>
      <c r="CSP26" s="111"/>
      <c r="CSQ26" s="111"/>
      <c r="CSR26" s="111"/>
      <c r="CSS26" s="111"/>
      <c r="CST26" s="112"/>
      <c r="CSU26" s="112"/>
      <c r="CSV26" s="113"/>
      <c r="CSW26" s="111"/>
      <c r="CSX26" s="111"/>
      <c r="CSY26" s="111"/>
      <c r="CSZ26" s="111"/>
      <c r="CTA26" s="111"/>
      <c r="CTB26" s="111"/>
      <c r="CTC26" s="112"/>
      <c r="CTD26" s="112"/>
      <c r="CTE26" s="113"/>
      <c r="CTF26" s="111"/>
      <c r="CTG26" s="111"/>
      <c r="CTH26" s="111"/>
      <c r="CTI26" s="111"/>
      <c r="CTJ26" s="111"/>
      <c r="CTK26" s="111"/>
      <c r="CTL26" s="112"/>
      <c r="CTM26" s="112"/>
      <c r="CTN26" s="113"/>
      <c r="CTO26" s="111"/>
      <c r="CTP26" s="111"/>
      <c r="CTQ26" s="111"/>
      <c r="CTR26" s="111"/>
      <c r="CTS26" s="111"/>
      <c r="CTT26" s="111"/>
      <c r="CTU26" s="112"/>
      <c r="CTV26" s="112"/>
      <c r="CTW26" s="113"/>
      <c r="CTX26" s="111"/>
      <c r="CTY26" s="111"/>
      <c r="CTZ26" s="111"/>
      <c r="CUA26" s="111"/>
      <c r="CUB26" s="111"/>
      <c r="CUC26" s="111"/>
      <c r="CUD26" s="112"/>
      <c r="CUE26" s="112"/>
      <c r="CUF26" s="113"/>
      <c r="CUG26" s="111"/>
      <c r="CUH26" s="111"/>
      <c r="CUI26" s="111"/>
      <c r="CUJ26" s="111"/>
      <c r="CUK26" s="111"/>
      <c r="CUL26" s="111"/>
      <c r="CUM26" s="112"/>
      <c r="CUN26" s="112"/>
      <c r="CUO26" s="113"/>
      <c r="CUP26" s="111"/>
      <c r="CUQ26" s="111"/>
      <c r="CUR26" s="111"/>
      <c r="CUS26" s="111"/>
      <c r="CUT26" s="111"/>
      <c r="CUU26" s="111"/>
      <c r="CUV26" s="112"/>
      <c r="CUW26" s="112"/>
      <c r="CUX26" s="113"/>
      <c r="CUY26" s="111"/>
      <c r="CUZ26" s="111"/>
      <c r="CVA26" s="111"/>
      <c r="CVB26" s="111"/>
      <c r="CVC26" s="111"/>
      <c r="CVD26" s="111"/>
      <c r="CVE26" s="112"/>
      <c r="CVF26" s="112"/>
      <c r="CVG26" s="113"/>
      <c r="CVH26" s="111"/>
      <c r="CVI26" s="111"/>
      <c r="CVJ26" s="111"/>
      <c r="CVK26" s="111"/>
      <c r="CVL26" s="111"/>
      <c r="CVM26" s="111"/>
      <c r="CVN26" s="112"/>
      <c r="CVO26" s="112"/>
      <c r="CVP26" s="113"/>
      <c r="CVQ26" s="111"/>
      <c r="CVR26" s="111"/>
      <c r="CVS26" s="111"/>
      <c r="CVT26" s="111"/>
      <c r="CVU26" s="111"/>
      <c r="CVV26" s="111"/>
      <c r="CVW26" s="112"/>
      <c r="CVX26" s="112"/>
      <c r="CVY26" s="113"/>
      <c r="CVZ26" s="111"/>
      <c r="CWA26" s="111"/>
      <c r="CWB26" s="111"/>
      <c r="CWC26" s="111"/>
      <c r="CWD26" s="111"/>
      <c r="CWE26" s="111"/>
      <c r="CWF26" s="112"/>
      <c r="CWG26" s="112"/>
      <c r="CWH26" s="113"/>
      <c r="CWI26" s="111"/>
      <c r="CWJ26" s="111"/>
      <c r="CWK26" s="111"/>
      <c r="CWL26" s="111"/>
      <c r="CWM26" s="111"/>
      <c r="CWN26" s="111"/>
      <c r="CWO26" s="112"/>
      <c r="CWP26" s="112"/>
      <c r="CWQ26" s="113"/>
      <c r="CWR26" s="111"/>
      <c r="CWS26" s="111"/>
      <c r="CWT26" s="111"/>
      <c r="CWU26" s="111"/>
      <c r="CWV26" s="111"/>
      <c r="CWW26" s="111"/>
      <c r="CWX26" s="112"/>
      <c r="CWY26" s="112"/>
      <c r="CWZ26" s="113"/>
      <c r="CXA26" s="111"/>
      <c r="CXB26" s="111"/>
      <c r="CXC26" s="111"/>
      <c r="CXD26" s="111"/>
      <c r="CXE26" s="111"/>
      <c r="CXF26" s="111"/>
      <c r="CXG26" s="112"/>
      <c r="CXH26" s="112"/>
      <c r="CXI26" s="113"/>
      <c r="CXJ26" s="111"/>
      <c r="CXK26" s="111"/>
      <c r="CXL26" s="111"/>
      <c r="CXM26" s="111"/>
      <c r="CXN26" s="111"/>
      <c r="CXO26" s="111"/>
      <c r="CXP26" s="112"/>
      <c r="CXQ26" s="112"/>
      <c r="CXR26" s="113"/>
      <c r="CXS26" s="111"/>
      <c r="CXT26" s="111"/>
      <c r="CXU26" s="111"/>
      <c r="CXV26" s="111"/>
      <c r="CXW26" s="111"/>
      <c r="CXX26" s="111"/>
      <c r="CXY26" s="112"/>
      <c r="CXZ26" s="112"/>
      <c r="CYA26" s="113"/>
      <c r="CYB26" s="111"/>
      <c r="CYC26" s="111"/>
      <c r="CYD26" s="111"/>
      <c r="CYE26" s="111"/>
      <c r="CYF26" s="111"/>
      <c r="CYG26" s="111"/>
      <c r="CYH26" s="112"/>
      <c r="CYI26" s="112"/>
      <c r="CYJ26" s="113"/>
      <c r="CYK26" s="111"/>
      <c r="CYL26" s="111"/>
      <c r="CYM26" s="111"/>
      <c r="CYN26" s="111"/>
      <c r="CYO26" s="111"/>
      <c r="CYP26" s="111"/>
      <c r="CYQ26" s="112"/>
      <c r="CYR26" s="112"/>
      <c r="CYS26" s="113"/>
      <c r="CYT26" s="111"/>
      <c r="CYU26" s="111"/>
      <c r="CYV26" s="111"/>
      <c r="CYW26" s="111"/>
      <c r="CYX26" s="111"/>
      <c r="CYY26" s="111"/>
      <c r="CYZ26" s="112"/>
      <c r="CZA26" s="112"/>
      <c r="CZB26" s="113"/>
      <c r="CZC26" s="111"/>
      <c r="CZD26" s="111"/>
      <c r="CZE26" s="111"/>
      <c r="CZF26" s="111"/>
      <c r="CZG26" s="111"/>
      <c r="CZH26" s="111"/>
      <c r="CZI26" s="112"/>
      <c r="CZJ26" s="112"/>
      <c r="CZK26" s="113"/>
      <c r="CZL26" s="111"/>
      <c r="CZM26" s="111"/>
      <c r="CZN26" s="111"/>
      <c r="CZO26" s="111"/>
      <c r="CZP26" s="111"/>
      <c r="CZQ26" s="111"/>
      <c r="CZR26" s="112"/>
      <c r="CZS26" s="112"/>
      <c r="CZT26" s="113"/>
      <c r="CZU26" s="111"/>
      <c r="CZV26" s="111"/>
      <c r="CZW26" s="111"/>
      <c r="CZX26" s="111"/>
      <c r="CZY26" s="111"/>
      <c r="CZZ26" s="111"/>
      <c r="DAA26" s="112"/>
      <c r="DAB26" s="112"/>
      <c r="DAC26" s="113"/>
      <c r="DAD26" s="111"/>
      <c r="DAE26" s="111"/>
      <c r="DAF26" s="111"/>
      <c r="DAG26" s="111"/>
      <c r="DAH26" s="111"/>
      <c r="DAI26" s="111"/>
      <c r="DAJ26" s="112"/>
      <c r="DAK26" s="112"/>
      <c r="DAL26" s="113"/>
      <c r="DAM26" s="111"/>
      <c r="DAN26" s="111"/>
      <c r="DAO26" s="111"/>
      <c r="DAP26" s="111"/>
      <c r="DAQ26" s="111"/>
      <c r="DAR26" s="111"/>
      <c r="DAS26" s="112"/>
      <c r="DAT26" s="112"/>
      <c r="DAU26" s="113"/>
      <c r="DAV26" s="111"/>
      <c r="DAW26" s="111"/>
      <c r="DAX26" s="111"/>
      <c r="DAY26" s="111"/>
      <c r="DAZ26" s="111"/>
      <c r="DBA26" s="111"/>
      <c r="DBB26" s="112"/>
      <c r="DBC26" s="112"/>
      <c r="DBD26" s="113"/>
      <c r="DBE26" s="111"/>
      <c r="DBF26" s="111"/>
      <c r="DBG26" s="111"/>
      <c r="DBH26" s="111"/>
      <c r="DBI26" s="111"/>
      <c r="DBJ26" s="111"/>
      <c r="DBK26" s="112"/>
      <c r="DBL26" s="112"/>
      <c r="DBM26" s="113"/>
      <c r="DBN26" s="111"/>
      <c r="DBO26" s="111"/>
      <c r="DBP26" s="111"/>
      <c r="DBQ26" s="111"/>
      <c r="DBR26" s="111"/>
      <c r="DBS26" s="111"/>
      <c r="DBT26" s="112"/>
      <c r="DBU26" s="112"/>
      <c r="DBV26" s="113"/>
      <c r="DBW26" s="111"/>
      <c r="DBX26" s="111"/>
      <c r="DBY26" s="111"/>
      <c r="DBZ26" s="111"/>
      <c r="DCA26" s="111"/>
      <c r="DCB26" s="111"/>
      <c r="DCC26" s="112"/>
      <c r="DCD26" s="112"/>
      <c r="DCE26" s="113"/>
      <c r="DCF26" s="111"/>
      <c r="DCG26" s="111"/>
      <c r="DCH26" s="111"/>
      <c r="DCI26" s="111"/>
      <c r="DCJ26" s="111"/>
      <c r="DCK26" s="111"/>
      <c r="DCL26" s="112"/>
      <c r="DCM26" s="112"/>
      <c r="DCN26" s="113"/>
      <c r="DCO26" s="111"/>
      <c r="DCP26" s="111"/>
      <c r="DCQ26" s="111"/>
      <c r="DCR26" s="111"/>
      <c r="DCS26" s="111"/>
      <c r="DCT26" s="111"/>
      <c r="DCU26" s="112"/>
      <c r="DCV26" s="112"/>
      <c r="DCW26" s="113"/>
      <c r="DCX26" s="111"/>
      <c r="DCY26" s="111"/>
      <c r="DCZ26" s="111"/>
      <c r="DDA26" s="111"/>
      <c r="DDB26" s="111"/>
      <c r="DDC26" s="111"/>
      <c r="DDD26" s="112"/>
      <c r="DDE26" s="112"/>
      <c r="DDF26" s="113"/>
      <c r="DDG26" s="111"/>
      <c r="DDH26" s="111"/>
      <c r="DDI26" s="111"/>
      <c r="DDJ26" s="111"/>
      <c r="DDK26" s="111"/>
      <c r="DDL26" s="111"/>
      <c r="DDM26" s="112"/>
      <c r="DDN26" s="112"/>
      <c r="DDO26" s="113"/>
      <c r="DDP26" s="111"/>
      <c r="DDQ26" s="111"/>
      <c r="DDR26" s="111"/>
      <c r="DDS26" s="111"/>
      <c r="DDT26" s="111"/>
      <c r="DDU26" s="111"/>
      <c r="DDV26" s="112"/>
      <c r="DDW26" s="112"/>
      <c r="DDX26" s="113"/>
      <c r="DDY26" s="111"/>
      <c r="DDZ26" s="111"/>
      <c r="DEA26" s="111"/>
      <c r="DEB26" s="111"/>
      <c r="DEC26" s="111"/>
      <c r="DED26" s="111"/>
      <c r="DEE26" s="112"/>
      <c r="DEF26" s="112"/>
      <c r="DEG26" s="113"/>
      <c r="DEH26" s="111"/>
      <c r="DEI26" s="111"/>
      <c r="DEJ26" s="111"/>
      <c r="DEK26" s="111"/>
      <c r="DEL26" s="111"/>
      <c r="DEM26" s="111"/>
      <c r="DEN26" s="112"/>
      <c r="DEO26" s="112"/>
      <c r="DEP26" s="113"/>
      <c r="DEQ26" s="111"/>
      <c r="DER26" s="111"/>
      <c r="DES26" s="111"/>
      <c r="DET26" s="111"/>
      <c r="DEU26" s="111"/>
      <c r="DEV26" s="111"/>
      <c r="DEW26" s="112"/>
      <c r="DEX26" s="112"/>
      <c r="DEY26" s="113"/>
      <c r="DEZ26" s="111"/>
      <c r="DFA26" s="111"/>
      <c r="DFB26" s="111"/>
      <c r="DFC26" s="111"/>
      <c r="DFD26" s="111"/>
      <c r="DFE26" s="111"/>
      <c r="DFF26" s="112"/>
      <c r="DFG26" s="112"/>
      <c r="DFH26" s="113"/>
      <c r="DFI26" s="111"/>
      <c r="DFJ26" s="111"/>
      <c r="DFK26" s="111"/>
      <c r="DFL26" s="111"/>
      <c r="DFM26" s="111"/>
      <c r="DFN26" s="111"/>
      <c r="DFO26" s="112"/>
      <c r="DFP26" s="112"/>
      <c r="DFQ26" s="113"/>
      <c r="DFR26" s="111"/>
      <c r="DFS26" s="111"/>
      <c r="DFT26" s="111"/>
      <c r="DFU26" s="111"/>
      <c r="DFV26" s="111"/>
      <c r="DFW26" s="111"/>
      <c r="DFX26" s="112"/>
      <c r="DFY26" s="112"/>
      <c r="DFZ26" s="113"/>
      <c r="DGA26" s="111"/>
      <c r="DGB26" s="111"/>
      <c r="DGC26" s="111"/>
      <c r="DGD26" s="111"/>
      <c r="DGE26" s="111"/>
      <c r="DGF26" s="111"/>
      <c r="DGG26" s="112"/>
      <c r="DGH26" s="112"/>
      <c r="DGI26" s="113"/>
      <c r="DGJ26" s="111"/>
      <c r="DGK26" s="111"/>
      <c r="DGL26" s="111"/>
      <c r="DGM26" s="111"/>
      <c r="DGN26" s="111"/>
      <c r="DGO26" s="111"/>
      <c r="DGP26" s="112"/>
      <c r="DGQ26" s="112"/>
      <c r="DGR26" s="113"/>
      <c r="DGS26" s="111"/>
      <c r="DGT26" s="111"/>
      <c r="DGU26" s="111"/>
      <c r="DGV26" s="111"/>
      <c r="DGW26" s="111"/>
      <c r="DGX26" s="111"/>
      <c r="DGY26" s="112"/>
      <c r="DGZ26" s="112"/>
      <c r="DHA26" s="113"/>
      <c r="DHB26" s="111"/>
      <c r="DHC26" s="111"/>
      <c r="DHD26" s="111"/>
      <c r="DHE26" s="111"/>
      <c r="DHF26" s="111"/>
      <c r="DHG26" s="111"/>
      <c r="DHH26" s="112"/>
      <c r="DHI26" s="112"/>
      <c r="DHJ26" s="113"/>
      <c r="DHK26" s="111"/>
      <c r="DHL26" s="111"/>
      <c r="DHM26" s="111"/>
      <c r="DHN26" s="111"/>
      <c r="DHO26" s="111"/>
      <c r="DHP26" s="111"/>
      <c r="DHQ26" s="112"/>
      <c r="DHR26" s="112"/>
      <c r="DHS26" s="113"/>
      <c r="DHT26" s="111"/>
      <c r="DHU26" s="111"/>
      <c r="DHV26" s="111"/>
      <c r="DHW26" s="111"/>
      <c r="DHX26" s="111"/>
      <c r="DHY26" s="111"/>
      <c r="DHZ26" s="112"/>
      <c r="DIA26" s="112"/>
      <c r="DIB26" s="113"/>
      <c r="DIC26" s="111"/>
      <c r="DID26" s="111"/>
      <c r="DIE26" s="111"/>
      <c r="DIF26" s="111"/>
      <c r="DIG26" s="111"/>
      <c r="DIH26" s="111"/>
      <c r="DII26" s="112"/>
      <c r="DIJ26" s="112"/>
      <c r="DIK26" s="113"/>
      <c r="DIL26" s="111"/>
      <c r="DIM26" s="111"/>
      <c r="DIN26" s="111"/>
      <c r="DIO26" s="111"/>
      <c r="DIP26" s="111"/>
      <c r="DIQ26" s="111"/>
      <c r="DIR26" s="112"/>
      <c r="DIS26" s="112"/>
      <c r="DIT26" s="113"/>
      <c r="DIU26" s="111"/>
      <c r="DIV26" s="111"/>
      <c r="DIW26" s="111"/>
      <c r="DIX26" s="111"/>
      <c r="DIY26" s="111"/>
      <c r="DIZ26" s="111"/>
      <c r="DJA26" s="112"/>
      <c r="DJB26" s="112"/>
      <c r="DJC26" s="113"/>
      <c r="DJD26" s="111"/>
      <c r="DJE26" s="111"/>
      <c r="DJF26" s="111"/>
      <c r="DJG26" s="111"/>
      <c r="DJH26" s="111"/>
      <c r="DJI26" s="111"/>
      <c r="DJJ26" s="112"/>
      <c r="DJK26" s="112"/>
      <c r="DJL26" s="113"/>
      <c r="DJM26" s="111"/>
      <c r="DJN26" s="111"/>
      <c r="DJO26" s="111"/>
      <c r="DJP26" s="111"/>
      <c r="DJQ26" s="111"/>
      <c r="DJR26" s="111"/>
      <c r="DJS26" s="112"/>
      <c r="DJT26" s="112"/>
      <c r="DJU26" s="113"/>
      <c r="DJV26" s="111"/>
      <c r="DJW26" s="111"/>
      <c r="DJX26" s="111"/>
      <c r="DJY26" s="111"/>
      <c r="DJZ26" s="111"/>
      <c r="DKA26" s="111"/>
      <c r="DKB26" s="112"/>
      <c r="DKC26" s="112"/>
      <c r="DKD26" s="113"/>
      <c r="DKE26" s="111"/>
      <c r="DKF26" s="111"/>
      <c r="DKG26" s="111"/>
      <c r="DKH26" s="111"/>
      <c r="DKI26" s="111"/>
      <c r="DKJ26" s="111"/>
      <c r="DKK26" s="112"/>
      <c r="DKL26" s="112"/>
      <c r="DKM26" s="113"/>
      <c r="DKN26" s="111"/>
      <c r="DKO26" s="111"/>
      <c r="DKP26" s="111"/>
      <c r="DKQ26" s="111"/>
      <c r="DKR26" s="111"/>
      <c r="DKS26" s="111"/>
      <c r="DKT26" s="112"/>
      <c r="DKU26" s="112"/>
      <c r="DKV26" s="113"/>
      <c r="DKW26" s="111"/>
      <c r="DKX26" s="111"/>
      <c r="DKY26" s="111"/>
      <c r="DKZ26" s="111"/>
      <c r="DLA26" s="111"/>
      <c r="DLB26" s="111"/>
      <c r="DLC26" s="112"/>
      <c r="DLD26" s="112"/>
      <c r="DLE26" s="113"/>
      <c r="DLF26" s="111"/>
      <c r="DLG26" s="111"/>
      <c r="DLH26" s="111"/>
      <c r="DLI26" s="111"/>
      <c r="DLJ26" s="111"/>
      <c r="DLK26" s="111"/>
      <c r="DLL26" s="112"/>
      <c r="DLM26" s="112"/>
      <c r="DLN26" s="113"/>
      <c r="DLO26" s="111"/>
      <c r="DLP26" s="111"/>
      <c r="DLQ26" s="111"/>
      <c r="DLR26" s="111"/>
      <c r="DLS26" s="111"/>
      <c r="DLT26" s="111"/>
      <c r="DLU26" s="112"/>
      <c r="DLV26" s="112"/>
      <c r="DLW26" s="113"/>
      <c r="DLX26" s="111"/>
      <c r="DLY26" s="111"/>
      <c r="DLZ26" s="111"/>
      <c r="DMA26" s="111"/>
      <c r="DMB26" s="111"/>
      <c r="DMC26" s="111"/>
      <c r="DMD26" s="112"/>
      <c r="DME26" s="112"/>
      <c r="DMF26" s="113"/>
      <c r="DMG26" s="111"/>
      <c r="DMH26" s="111"/>
      <c r="DMI26" s="111"/>
      <c r="DMJ26" s="111"/>
      <c r="DMK26" s="111"/>
      <c r="DML26" s="111"/>
      <c r="DMM26" s="112"/>
      <c r="DMN26" s="112"/>
      <c r="DMO26" s="113"/>
      <c r="DMP26" s="111"/>
      <c r="DMQ26" s="111"/>
      <c r="DMR26" s="111"/>
      <c r="DMS26" s="111"/>
      <c r="DMT26" s="111"/>
      <c r="DMU26" s="111"/>
      <c r="DMV26" s="112"/>
      <c r="DMW26" s="112"/>
      <c r="DMX26" s="113"/>
      <c r="DMY26" s="111"/>
      <c r="DMZ26" s="111"/>
      <c r="DNA26" s="111"/>
      <c r="DNB26" s="111"/>
      <c r="DNC26" s="111"/>
      <c r="DND26" s="111"/>
      <c r="DNE26" s="112"/>
      <c r="DNF26" s="112"/>
      <c r="DNG26" s="113"/>
      <c r="DNH26" s="111"/>
      <c r="DNI26" s="111"/>
      <c r="DNJ26" s="111"/>
      <c r="DNK26" s="111"/>
      <c r="DNL26" s="111"/>
      <c r="DNM26" s="111"/>
      <c r="DNN26" s="112"/>
      <c r="DNO26" s="112"/>
      <c r="DNP26" s="113"/>
      <c r="DNQ26" s="111"/>
      <c r="DNR26" s="111"/>
      <c r="DNS26" s="111"/>
      <c r="DNT26" s="111"/>
      <c r="DNU26" s="111"/>
      <c r="DNV26" s="111"/>
      <c r="DNW26" s="112"/>
      <c r="DNX26" s="112"/>
      <c r="DNY26" s="113"/>
      <c r="DNZ26" s="111"/>
      <c r="DOA26" s="111"/>
      <c r="DOB26" s="111"/>
      <c r="DOC26" s="111"/>
      <c r="DOD26" s="111"/>
      <c r="DOE26" s="111"/>
      <c r="DOF26" s="112"/>
      <c r="DOG26" s="112"/>
      <c r="DOH26" s="113"/>
      <c r="DOI26" s="111"/>
      <c r="DOJ26" s="111"/>
      <c r="DOK26" s="111"/>
      <c r="DOL26" s="111"/>
      <c r="DOM26" s="111"/>
      <c r="DON26" s="111"/>
      <c r="DOO26" s="112"/>
      <c r="DOP26" s="112"/>
      <c r="DOQ26" s="113"/>
      <c r="DOR26" s="111"/>
      <c r="DOS26" s="111"/>
      <c r="DOT26" s="111"/>
      <c r="DOU26" s="111"/>
      <c r="DOV26" s="111"/>
      <c r="DOW26" s="111"/>
      <c r="DOX26" s="112"/>
      <c r="DOY26" s="112"/>
      <c r="DOZ26" s="113"/>
      <c r="DPA26" s="111"/>
      <c r="DPB26" s="111"/>
      <c r="DPC26" s="111"/>
      <c r="DPD26" s="111"/>
      <c r="DPE26" s="111"/>
      <c r="DPF26" s="111"/>
      <c r="DPG26" s="112"/>
      <c r="DPH26" s="112"/>
      <c r="DPI26" s="113"/>
      <c r="DPJ26" s="111"/>
      <c r="DPK26" s="111"/>
      <c r="DPL26" s="111"/>
      <c r="DPM26" s="111"/>
      <c r="DPN26" s="111"/>
      <c r="DPO26" s="111"/>
      <c r="DPP26" s="112"/>
      <c r="DPQ26" s="112"/>
      <c r="DPR26" s="113"/>
      <c r="DPS26" s="111"/>
      <c r="DPT26" s="111"/>
      <c r="DPU26" s="111"/>
      <c r="DPV26" s="111"/>
      <c r="DPW26" s="111"/>
      <c r="DPX26" s="111"/>
      <c r="DPY26" s="112"/>
      <c r="DPZ26" s="112"/>
      <c r="DQA26" s="113"/>
      <c r="DQB26" s="111"/>
      <c r="DQC26" s="111"/>
      <c r="DQD26" s="111"/>
      <c r="DQE26" s="111"/>
      <c r="DQF26" s="111"/>
      <c r="DQG26" s="111"/>
      <c r="DQH26" s="112"/>
      <c r="DQI26" s="112"/>
      <c r="DQJ26" s="113"/>
      <c r="DQK26" s="111"/>
      <c r="DQL26" s="111"/>
      <c r="DQM26" s="111"/>
      <c r="DQN26" s="111"/>
      <c r="DQO26" s="111"/>
      <c r="DQP26" s="111"/>
      <c r="DQQ26" s="112"/>
      <c r="DQR26" s="112"/>
      <c r="DQS26" s="113"/>
      <c r="DQT26" s="111"/>
      <c r="DQU26" s="111"/>
      <c r="DQV26" s="111"/>
      <c r="DQW26" s="111"/>
      <c r="DQX26" s="111"/>
      <c r="DQY26" s="111"/>
      <c r="DQZ26" s="112"/>
      <c r="DRA26" s="112"/>
      <c r="DRB26" s="113"/>
      <c r="DRC26" s="111"/>
      <c r="DRD26" s="111"/>
      <c r="DRE26" s="111"/>
      <c r="DRF26" s="111"/>
      <c r="DRG26" s="111"/>
      <c r="DRH26" s="111"/>
      <c r="DRI26" s="112"/>
      <c r="DRJ26" s="112"/>
      <c r="DRK26" s="113"/>
      <c r="DRL26" s="111"/>
      <c r="DRM26" s="111"/>
      <c r="DRN26" s="111"/>
      <c r="DRO26" s="111"/>
      <c r="DRP26" s="111"/>
      <c r="DRQ26" s="111"/>
      <c r="DRR26" s="112"/>
      <c r="DRS26" s="112"/>
      <c r="DRT26" s="113"/>
      <c r="DRU26" s="111"/>
      <c r="DRV26" s="111"/>
      <c r="DRW26" s="111"/>
      <c r="DRX26" s="111"/>
      <c r="DRY26" s="111"/>
      <c r="DRZ26" s="111"/>
      <c r="DSA26" s="112"/>
      <c r="DSB26" s="112"/>
      <c r="DSC26" s="113"/>
      <c r="DSD26" s="111"/>
      <c r="DSE26" s="111"/>
      <c r="DSF26" s="111"/>
      <c r="DSG26" s="111"/>
      <c r="DSH26" s="111"/>
      <c r="DSI26" s="111"/>
      <c r="DSJ26" s="112"/>
      <c r="DSK26" s="112"/>
      <c r="DSL26" s="113"/>
      <c r="DSM26" s="111"/>
      <c r="DSN26" s="111"/>
      <c r="DSO26" s="111"/>
      <c r="DSP26" s="111"/>
      <c r="DSQ26" s="111"/>
      <c r="DSR26" s="111"/>
      <c r="DSS26" s="112"/>
      <c r="DST26" s="112"/>
      <c r="DSU26" s="113"/>
      <c r="DSV26" s="111"/>
      <c r="DSW26" s="111"/>
      <c r="DSX26" s="111"/>
      <c r="DSY26" s="111"/>
      <c r="DSZ26" s="111"/>
      <c r="DTA26" s="111"/>
      <c r="DTB26" s="112"/>
      <c r="DTC26" s="112"/>
      <c r="DTD26" s="113"/>
      <c r="DTE26" s="111"/>
      <c r="DTF26" s="111"/>
      <c r="DTG26" s="111"/>
      <c r="DTH26" s="111"/>
      <c r="DTI26" s="111"/>
      <c r="DTJ26" s="111"/>
      <c r="DTK26" s="112"/>
      <c r="DTL26" s="112"/>
      <c r="DTM26" s="113"/>
      <c r="DTN26" s="111"/>
      <c r="DTO26" s="111"/>
      <c r="DTP26" s="111"/>
      <c r="DTQ26" s="111"/>
      <c r="DTR26" s="111"/>
      <c r="DTS26" s="111"/>
      <c r="DTT26" s="112"/>
      <c r="DTU26" s="112"/>
      <c r="DTV26" s="113"/>
      <c r="DTW26" s="111"/>
      <c r="DTX26" s="111"/>
      <c r="DTY26" s="111"/>
      <c r="DTZ26" s="111"/>
      <c r="DUA26" s="111"/>
      <c r="DUB26" s="111"/>
      <c r="DUC26" s="112"/>
      <c r="DUD26" s="112"/>
      <c r="DUE26" s="113"/>
      <c r="DUF26" s="111"/>
      <c r="DUG26" s="111"/>
      <c r="DUH26" s="111"/>
      <c r="DUI26" s="111"/>
      <c r="DUJ26" s="111"/>
      <c r="DUK26" s="111"/>
      <c r="DUL26" s="112"/>
      <c r="DUM26" s="112"/>
      <c r="DUN26" s="113"/>
      <c r="DUO26" s="111"/>
      <c r="DUP26" s="111"/>
      <c r="DUQ26" s="111"/>
      <c r="DUR26" s="111"/>
      <c r="DUS26" s="111"/>
      <c r="DUT26" s="111"/>
      <c r="DUU26" s="112"/>
      <c r="DUV26" s="112"/>
      <c r="DUW26" s="113"/>
      <c r="DUX26" s="111"/>
      <c r="DUY26" s="111"/>
      <c r="DUZ26" s="111"/>
      <c r="DVA26" s="111"/>
      <c r="DVB26" s="111"/>
      <c r="DVC26" s="111"/>
      <c r="DVD26" s="112"/>
      <c r="DVE26" s="112"/>
      <c r="DVF26" s="113"/>
      <c r="DVG26" s="111"/>
      <c r="DVH26" s="111"/>
      <c r="DVI26" s="111"/>
      <c r="DVJ26" s="111"/>
      <c r="DVK26" s="111"/>
      <c r="DVL26" s="111"/>
      <c r="DVM26" s="112"/>
      <c r="DVN26" s="112"/>
      <c r="DVO26" s="113"/>
      <c r="DVP26" s="111"/>
      <c r="DVQ26" s="111"/>
      <c r="DVR26" s="111"/>
      <c r="DVS26" s="111"/>
      <c r="DVT26" s="111"/>
      <c r="DVU26" s="111"/>
      <c r="DVV26" s="112"/>
      <c r="DVW26" s="112"/>
      <c r="DVX26" s="113"/>
      <c r="DVY26" s="111"/>
      <c r="DVZ26" s="111"/>
      <c r="DWA26" s="111"/>
      <c r="DWB26" s="111"/>
      <c r="DWC26" s="111"/>
      <c r="DWD26" s="111"/>
      <c r="DWE26" s="112"/>
      <c r="DWF26" s="112"/>
      <c r="DWG26" s="113"/>
      <c r="DWH26" s="111"/>
      <c r="DWI26" s="111"/>
      <c r="DWJ26" s="111"/>
      <c r="DWK26" s="111"/>
      <c r="DWL26" s="111"/>
      <c r="DWM26" s="111"/>
      <c r="DWN26" s="112"/>
      <c r="DWO26" s="112"/>
      <c r="DWP26" s="113"/>
      <c r="DWQ26" s="111"/>
      <c r="DWR26" s="111"/>
      <c r="DWS26" s="111"/>
      <c r="DWT26" s="111"/>
      <c r="DWU26" s="111"/>
      <c r="DWV26" s="111"/>
      <c r="DWW26" s="112"/>
      <c r="DWX26" s="112"/>
      <c r="DWY26" s="113"/>
      <c r="DWZ26" s="111"/>
      <c r="DXA26" s="111"/>
      <c r="DXB26" s="111"/>
      <c r="DXC26" s="111"/>
      <c r="DXD26" s="111"/>
      <c r="DXE26" s="111"/>
      <c r="DXF26" s="112"/>
      <c r="DXG26" s="112"/>
      <c r="DXH26" s="113"/>
      <c r="DXI26" s="111"/>
      <c r="DXJ26" s="111"/>
      <c r="DXK26" s="111"/>
      <c r="DXL26" s="111"/>
      <c r="DXM26" s="111"/>
      <c r="DXN26" s="111"/>
      <c r="DXO26" s="112"/>
      <c r="DXP26" s="112"/>
      <c r="DXQ26" s="113"/>
      <c r="DXR26" s="111"/>
      <c r="DXS26" s="111"/>
      <c r="DXT26" s="111"/>
      <c r="DXU26" s="111"/>
      <c r="DXV26" s="111"/>
      <c r="DXW26" s="111"/>
      <c r="DXX26" s="112"/>
      <c r="DXY26" s="112"/>
      <c r="DXZ26" s="113"/>
      <c r="DYA26" s="111"/>
      <c r="DYB26" s="111"/>
      <c r="DYC26" s="111"/>
      <c r="DYD26" s="111"/>
      <c r="DYE26" s="111"/>
      <c r="DYF26" s="111"/>
      <c r="DYG26" s="112"/>
      <c r="DYH26" s="112"/>
      <c r="DYI26" s="113"/>
      <c r="DYJ26" s="111"/>
      <c r="DYK26" s="111"/>
      <c r="DYL26" s="111"/>
      <c r="DYM26" s="111"/>
      <c r="DYN26" s="111"/>
      <c r="DYO26" s="111"/>
      <c r="DYP26" s="112"/>
      <c r="DYQ26" s="112"/>
      <c r="DYR26" s="113"/>
      <c r="DYS26" s="111"/>
      <c r="DYT26" s="111"/>
      <c r="DYU26" s="111"/>
      <c r="DYV26" s="111"/>
      <c r="DYW26" s="111"/>
      <c r="DYX26" s="111"/>
      <c r="DYY26" s="112"/>
      <c r="DYZ26" s="112"/>
      <c r="DZA26" s="113"/>
      <c r="DZB26" s="111"/>
      <c r="DZC26" s="111"/>
      <c r="DZD26" s="111"/>
      <c r="DZE26" s="111"/>
      <c r="DZF26" s="111"/>
      <c r="DZG26" s="111"/>
      <c r="DZH26" s="112"/>
      <c r="DZI26" s="112"/>
      <c r="DZJ26" s="113"/>
      <c r="DZK26" s="111"/>
      <c r="DZL26" s="111"/>
      <c r="DZM26" s="111"/>
      <c r="DZN26" s="111"/>
      <c r="DZO26" s="111"/>
      <c r="DZP26" s="111"/>
      <c r="DZQ26" s="112"/>
      <c r="DZR26" s="112"/>
      <c r="DZS26" s="113"/>
      <c r="DZT26" s="111"/>
      <c r="DZU26" s="111"/>
      <c r="DZV26" s="111"/>
      <c r="DZW26" s="111"/>
      <c r="DZX26" s="111"/>
      <c r="DZY26" s="111"/>
      <c r="DZZ26" s="112"/>
      <c r="EAA26" s="112"/>
      <c r="EAB26" s="113"/>
      <c r="EAC26" s="111"/>
      <c r="EAD26" s="111"/>
      <c r="EAE26" s="111"/>
      <c r="EAF26" s="111"/>
      <c r="EAG26" s="111"/>
      <c r="EAH26" s="111"/>
      <c r="EAI26" s="112"/>
      <c r="EAJ26" s="112"/>
      <c r="EAK26" s="113"/>
      <c r="EAL26" s="111"/>
      <c r="EAM26" s="111"/>
      <c r="EAN26" s="111"/>
      <c r="EAO26" s="111"/>
      <c r="EAP26" s="111"/>
      <c r="EAQ26" s="111"/>
      <c r="EAR26" s="112"/>
      <c r="EAS26" s="112"/>
      <c r="EAT26" s="113"/>
      <c r="EAU26" s="111"/>
      <c r="EAV26" s="111"/>
      <c r="EAW26" s="111"/>
      <c r="EAX26" s="111"/>
      <c r="EAY26" s="111"/>
      <c r="EAZ26" s="111"/>
      <c r="EBA26" s="112"/>
      <c r="EBB26" s="112"/>
      <c r="EBC26" s="113"/>
      <c r="EBD26" s="111"/>
      <c r="EBE26" s="111"/>
      <c r="EBF26" s="111"/>
      <c r="EBG26" s="111"/>
      <c r="EBH26" s="111"/>
      <c r="EBI26" s="111"/>
      <c r="EBJ26" s="112"/>
      <c r="EBK26" s="112"/>
      <c r="EBL26" s="113"/>
      <c r="EBM26" s="111"/>
      <c r="EBN26" s="111"/>
      <c r="EBO26" s="111"/>
      <c r="EBP26" s="111"/>
      <c r="EBQ26" s="111"/>
      <c r="EBR26" s="111"/>
      <c r="EBS26" s="112"/>
      <c r="EBT26" s="112"/>
      <c r="EBU26" s="113"/>
      <c r="EBV26" s="111"/>
      <c r="EBW26" s="111"/>
      <c r="EBX26" s="111"/>
      <c r="EBY26" s="111"/>
      <c r="EBZ26" s="111"/>
      <c r="ECA26" s="111"/>
      <c r="ECB26" s="112"/>
      <c r="ECC26" s="112"/>
      <c r="ECD26" s="113"/>
      <c r="ECE26" s="111"/>
      <c r="ECF26" s="111"/>
      <c r="ECG26" s="111"/>
      <c r="ECH26" s="111"/>
      <c r="ECI26" s="111"/>
      <c r="ECJ26" s="111"/>
      <c r="ECK26" s="112"/>
      <c r="ECL26" s="112"/>
      <c r="ECM26" s="113"/>
      <c r="ECN26" s="111"/>
      <c r="ECO26" s="111"/>
      <c r="ECP26" s="111"/>
      <c r="ECQ26" s="111"/>
      <c r="ECR26" s="111"/>
      <c r="ECS26" s="111"/>
      <c r="ECT26" s="112"/>
      <c r="ECU26" s="112"/>
      <c r="ECV26" s="113"/>
      <c r="ECW26" s="111"/>
      <c r="ECX26" s="111"/>
      <c r="ECY26" s="111"/>
      <c r="ECZ26" s="111"/>
      <c r="EDA26" s="111"/>
      <c r="EDB26" s="111"/>
      <c r="EDC26" s="112"/>
      <c r="EDD26" s="112"/>
      <c r="EDE26" s="113"/>
      <c r="EDF26" s="111"/>
      <c r="EDG26" s="111"/>
      <c r="EDH26" s="111"/>
      <c r="EDI26" s="111"/>
      <c r="EDJ26" s="111"/>
      <c r="EDK26" s="111"/>
      <c r="EDL26" s="112"/>
      <c r="EDM26" s="112"/>
      <c r="EDN26" s="113"/>
      <c r="EDO26" s="111"/>
      <c r="EDP26" s="111"/>
      <c r="EDQ26" s="111"/>
      <c r="EDR26" s="111"/>
      <c r="EDS26" s="111"/>
      <c r="EDT26" s="111"/>
      <c r="EDU26" s="112"/>
      <c r="EDV26" s="112"/>
      <c r="EDW26" s="113"/>
      <c r="EDX26" s="111"/>
      <c r="EDY26" s="111"/>
      <c r="EDZ26" s="111"/>
      <c r="EEA26" s="111"/>
      <c r="EEB26" s="111"/>
      <c r="EEC26" s="111"/>
      <c r="EED26" s="112"/>
      <c r="EEE26" s="112"/>
      <c r="EEF26" s="113"/>
      <c r="EEG26" s="111"/>
      <c r="EEH26" s="111"/>
      <c r="EEI26" s="111"/>
      <c r="EEJ26" s="111"/>
      <c r="EEK26" s="111"/>
      <c r="EEL26" s="111"/>
      <c r="EEM26" s="112"/>
      <c r="EEN26" s="112"/>
      <c r="EEO26" s="113"/>
      <c r="EEP26" s="111"/>
      <c r="EEQ26" s="111"/>
      <c r="EER26" s="111"/>
      <c r="EES26" s="111"/>
      <c r="EET26" s="111"/>
      <c r="EEU26" s="111"/>
      <c r="EEV26" s="112"/>
      <c r="EEW26" s="112"/>
      <c r="EEX26" s="113"/>
      <c r="EEY26" s="111"/>
      <c r="EEZ26" s="111"/>
      <c r="EFA26" s="111"/>
      <c r="EFB26" s="111"/>
      <c r="EFC26" s="111"/>
      <c r="EFD26" s="111"/>
      <c r="EFE26" s="112"/>
      <c r="EFF26" s="112"/>
      <c r="EFG26" s="113"/>
      <c r="EFH26" s="111"/>
      <c r="EFI26" s="111"/>
      <c r="EFJ26" s="111"/>
      <c r="EFK26" s="111"/>
      <c r="EFL26" s="111"/>
      <c r="EFM26" s="111"/>
      <c r="EFN26" s="112"/>
      <c r="EFO26" s="112"/>
      <c r="EFP26" s="113"/>
      <c r="EFQ26" s="111"/>
      <c r="EFR26" s="111"/>
      <c r="EFS26" s="111"/>
      <c r="EFT26" s="111"/>
      <c r="EFU26" s="111"/>
      <c r="EFV26" s="111"/>
      <c r="EFW26" s="112"/>
      <c r="EFX26" s="112"/>
      <c r="EFY26" s="113"/>
      <c r="EFZ26" s="111"/>
      <c r="EGA26" s="111"/>
      <c r="EGB26" s="111"/>
      <c r="EGC26" s="111"/>
      <c r="EGD26" s="111"/>
      <c r="EGE26" s="111"/>
      <c r="EGF26" s="112"/>
      <c r="EGG26" s="112"/>
      <c r="EGH26" s="113"/>
      <c r="EGI26" s="111"/>
      <c r="EGJ26" s="111"/>
      <c r="EGK26" s="111"/>
      <c r="EGL26" s="111"/>
      <c r="EGM26" s="111"/>
      <c r="EGN26" s="111"/>
      <c r="EGO26" s="112"/>
      <c r="EGP26" s="112"/>
      <c r="EGQ26" s="113"/>
      <c r="EGR26" s="111"/>
      <c r="EGS26" s="111"/>
      <c r="EGT26" s="111"/>
      <c r="EGU26" s="111"/>
      <c r="EGV26" s="111"/>
      <c r="EGW26" s="111"/>
      <c r="EGX26" s="112"/>
      <c r="EGY26" s="112"/>
      <c r="EGZ26" s="113"/>
      <c r="EHA26" s="111"/>
      <c r="EHB26" s="111"/>
      <c r="EHC26" s="111"/>
      <c r="EHD26" s="111"/>
      <c r="EHE26" s="111"/>
      <c r="EHF26" s="111"/>
      <c r="EHG26" s="112"/>
      <c r="EHH26" s="112"/>
      <c r="EHI26" s="113"/>
      <c r="EHJ26" s="111"/>
      <c r="EHK26" s="111"/>
      <c r="EHL26" s="111"/>
      <c r="EHM26" s="111"/>
      <c r="EHN26" s="111"/>
      <c r="EHO26" s="111"/>
      <c r="EHP26" s="112"/>
      <c r="EHQ26" s="112"/>
      <c r="EHR26" s="113"/>
      <c r="EHS26" s="111"/>
      <c r="EHT26" s="111"/>
      <c r="EHU26" s="111"/>
      <c r="EHV26" s="111"/>
      <c r="EHW26" s="111"/>
      <c r="EHX26" s="111"/>
      <c r="EHY26" s="112"/>
      <c r="EHZ26" s="112"/>
      <c r="EIA26" s="113"/>
      <c r="EIB26" s="111"/>
      <c r="EIC26" s="111"/>
      <c r="EID26" s="111"/>
      <c r="EIE26" s="111"/>
      <c r="EIF26" s="111"/>
      <c r="EIG26" s="111"/>
      <c r="EIH26" s="112"/>
      <c r="EII26" s="112"/>
      <c r="EIJ26" s="113"/>
      <c r="EIK26" s="111"/>
      <c r="EIL26" s="111"/>
      <c r="EIM26" s="111"/>
      <c r="EIN26" s="111"/>
      <c r="EIO26" s="111"/>
      <c r="EIP26" s="111"/>
      <c r="EIQ26" s="112"/>
      <c r="EIR26" s="112"/>
      <c r="EIS26" s="113"/>
      <c r="EIT26" s="111"/>
      <c r="EIU26" s="111"/>
      <c r="EIV26" s="111"/>
      <c r="EIW26" s="111"/>
      <c r="EIX26" s="111"/>
      <c r="EIY26" s="111"/>
      <c r="EIZ26" s="112"/>
      <c r="EJA26" s="112"/>
      <c r="EJB26" s="113"/>
      <c r="EJC26" s="111"/>
      <c r="EJD26" s="111"/>
      <c r="EJE26" s="111"/>
      <c r="EJF26" s="111"/>
      <c r="EJG26" s="111"/>
      <c r="EJH26" s="111"/>
      <c r="EJI26" s="112"/>
      <c r="EJJ26" s="112"/>
      <c r="EJK26" s="113"/>
      <c r="EJL26" s="111"/>
      <c r="EJM26" s="111"/>
      <c r="EJN26" s="111"/>
      <c r="EJO26" s="111"/>
      <c r="EJP26" s="111"/>
      <c r="EJQ26" s="111"/>
      <c r="EJR26" s="112"/>
      <c r="EJS26" s="112"/>
      <c r="EJT26" s="113"/>
      <c r="EJU26" s="111"/>
      <c r="EJV26" s="111"/>
      <c r="EJW26" s="111"/>
      <c r="EJX26" s="111"/>
      <c r="EJY26" s="111"/>
      <c r="EJZ26" s="111"/>
      <c r="EKA26" s="112"/>
      <c r="EKB26" s="112"/>
      <c r="EKC26" s="113"/>
      <c r="EKD26" s="111"/>
      <c r="EKE26" s="111"/>
      <c r="EKF26" s="111"/>
      <c r="EKG26" s="111"/>
      <c r="EKH26" s="111"/>
      <c r="EKI26" s="111"/>
      <c r="EKJ26" s="112"/>
      <c r="EKK26" s="112"/>
      <c r="EKL26" s="113"/>
      <c r="EKM26" s="111"/>
      <c r="EKN26" s="111"/>
      <c r="EKO26" s="111"/>
      <c r="EKP26" s="111"/>
      <c r="EKQ26" s="111"/>
      <c r="EKR26" s="111"/>
      <c r="EKS26" s="112"/>
      <c r="EKT26" s="112"/>
      <c r="EKU26" s="113"/>
      <c r="EKV26" s="111"/>
      <c r="EKW26" s="111"/>
      <c r="EKX26" s="111"/>
      <c r="EKY26" s="111"/>
      <c r="EKZ26" s="111"/>
      <c r="ELA26" s="111"/>
      <c r="ELB26" s="112"/>
      <c r="ELC26" s="112"/>
      <c r="ELD26" s="113"/>
      <c r="ELE26" s="111"/>
      <c r="ELF26" s="111"/>
      <c r="ELG26" s="111"/>
      <c r="ELH26" s="111"/>
      <c r="ELI26" s="111"/>
      <c r="ELJ26" s="111"/>
      <c r="ELK26" s="112"/>
      <c r="ELL26" s="112"/>
      <c r="ELM26" s="113"/>
      <c r="ELN26" s="111"/>
      <c r="ELO26" s="111"/>
      <c r="ELP26" s="111"/>
      <c r="ELQ26" s="111"/>
      <c r="ELR26" s="111"/>
      <c r="ELS26" s="111"/>
      <c r="ELT26" s="112"/>
      <c r="ELU26" s="112"/>
      <c r="ELV26" s="113"/>
      <c r="ELW26" s="111"/>
      <c r="ELX26" s="111"/>
      <c r="ELY26" s="111"/>
      <c r="ELZ26" s="111"/>
      <c r="EMA26" s="111"/>
      <c r="EMB26" s="111"/>
      <c r="EMC26" s="112"/>
      <c r="EMD26" s="112"/>
      <c r="EME26" s="113"/>
      <c r="EMF26" s="111"/>
      <c r="EMG26" s="111"/>
      <c r="EMH26" s="111"/>
      <c r="EMI26" s="111"/>
      <c r="EMJ26" s="111"/>
      <c r="EMK26" s="111"/>
      <c r="EML26" s="112"/>
      <c r="EMM26" s="112"/>
      <c r="EMN26" s="113"/>
      <c r="EMO26" s="111"/>
      <c r="EMP26" s="111"/>
      <c r="EMQ26" s="111"/>
      <c r="EMR26" s="111"/>
      <c r="EMS26" s="111"/>
      <c r="EMT26" s="111"/>
      <c r="EMU26" s="112"/>
      <c r="EMV26" s="112"/>
      <c r="EMW26" s="113"/>
      <c r="EMX26" s="111"/>
      <c r="EMY26" s="111"/>
      <c r="EMZ26" s="111"/>
      <c r="ENA26" s="111"/>
      <c r="ENB26" s="111"/>
      <c r="ENC26" s="111"/>
      <c r="END26" s="112"/>
      <c r="ENE26" s="112"/>
      <c r="ENF26" s="113"/>
      <c r="ENG26" s="111"/>
      <c r="ENH26" s="111"/>
      <c r="ENI26" s="111"/>
      <c r="ENJ26" s="111"/>
      <c r="ENK26" s="111"/>
      <c r="ENL26" s="111"/>
      <c r="ENM26" s="112"/>
      <c r="ENN26" s="112"/>
      <c r="ENO26" s="113"/>
      <c r="ENP26" s="111"/>
      <c r="ENQ26" s="111"/>
      <c r="ENR26" s="111"/>
      <c r="ENS26" s="111"/>
      <c r="ENT26" s="111"/>
      <c r="ENU26" s="111"/>
      <c r="ENV26" s="112"/>
      <c r="ENW26" s="112"/>
      <c r="ENX26" s="113"/>
      <c r="ENY26" s="111"/>
      <c r="ENZ26" s="111"/>
      <c r="EOA26" s="111"/>
      <c r="EOB26" s="111"/>
      <c r="EOC26" s="111"/>
      <c r="EOD26" s="111"/>
      <c r="EOE26" s="112"/>
      <c r="EOF26" s="112"/>
      <c r="EOG26" s="113"/>
      <c r="EOH26" s="111"/>
      <c r="EOI26" s="111"/>
      <c r="EOJ26" s="111"/>
      <c r="EOK26" s="111"/>
      <c r="EOL26" s="111"/>
      <c r="EOM26" s="111"/>
      <c r="EON26" s="112"/>
      <c r="EOO26" s="112"/>
      <c r="EOP26" s="113"/>
      <c r="EOQ26" s="111"/>
      <c r="EOR26" s="111"/>
      <c r="EOS26" s="111"/>
      <c r="EOT26" s="111"/>
      <c r="EOU26" s="111"/>
      <c r="EOV26" s="111"/>
      <c r="EOW26" s="112"/>
      <c r="EOX26" s="112"/>
      <c r="EOY26" s="113"/>
      <c r="EOZ26" s="111"/>
      <c r="EPA26" s="111"/>
      <c r="EPB26" s="111"/>
      <c r="EPC26" s="111"/>
      <c r="EPD26" s="111"/>
      <c r="EPE26" s="111"/>
      <c r="EPF26" s="112"/>
      <c r="EPG26" s="112"/>
      <c r="EPH26" s="113"/>
      <c r="EPI26" s="111"/>
      <c r="EPJ26" s="111"/>
      <c r="EPK26" s="111"/>
      <c r="EPL26" s="111"/>
      <c r="EPM26" s="111"/>
      <c r="EPN26" s="111"/>
      <c r="EPO26" s="112"/>
      <c r="EPP26" s="112"/>
      <c r="EPQ26" s="113"/>
      <c r="EPR26" s="111"/>
      <c r="EPS26" s="111"/>
      <c r="EPT26" s="111"/>
      <c r="EPU26" s="111"/>
      <c r="EPV26" s="111"/>
      <c r="EPW26" s="111"/>
      <c r="EPX26" s="112"/>
      <c r="EPY26" s="112"/>
      <c r="EPZ26" s="113"/>
      <c r="EQA26" s="111"/>
      <c r="EQB26" s="111"/>
      <c r="EQC26" s="111"/>
      <c r="EQD26" s="111"/>
      <c r="EQE26" s="111"/>
      <c r="EQF26" s="111"/>
      <c r="EQG26" s="112"/>
      <c r="EQH26" s="112"/>
      <c r="EQI26" s="113"/>
      <c r="EQJ26" s="111"/>
      <c r="EQK26" s="111"/>
      <c r="EQL26" s="111"/>
      <c r="EQM26" s="111"/>
      <c r="EQN26" s="111"/>
      <c r="EQO26" s="111"/>
      <c r="EQP26" s="112"/>
      <c r="EQQ26" s="112"/>
      <c r="EQR26" s="113"/>
      <c r="EQS26" s="111"/>
      <c r="EQT26" s="111"/>
      <c r="EQU26" s="111"/>
      <c r="EQV26" s="111"/>
      <c r="EQW26" s="111"/>
      <c r="EQX26" s="111"/>
      <c r="EQY26" s="112"/>
      <c r="EQZ26" s="112"/>
      <c r="ERA26" s="113"/>
      <c r="ERB26" s="111"/>
      <c r="ERC26" s="111"/>
      <c r="ERD26" s="111"/>
      <c r="ERE26" s="111"/>
      <c r="ERF26" s="111"/>
      <c r="ERG26" s="111"/>
      <c r="ERH26" s="112"/>
      <c r="ERI26" s="112"/>
      <c r="ERJ26" s="113"/>
      <c r="ERK26" s="111"/>
      <c r="ERL26" s="111"/>
      <c r="ERM26" s="111"/>
      <c r="ERN26" s="111"/>
      <c r="ERO26" s="111"/>
      <c r="ERP26" s="111"/>
      <c r="ERQ26" s="112"/>
      <c r="ERR26" s="112"/>
      <c r="ERS26" s="113"/>
      <c r="ERT26" s="111"/>
      <c r="ERU26" s="111"/>
      <c r="ERV26" s="111"/>
      <c r="ERW26" s="111"/>
      <c r="ERX26" s="111"/>
      <c r="ERY26" s="111"/>
      <c r="ERZ26" s="112"/>
      <c r="ESA26" s="112"/>
      <c r="ESB26" s="113"/>
      <c r="ESC26" s="111"/>
      <c r="ESD26" s="111"/>
      <c r="ESE26" s="111"/>
      <c r="ESF26" s="111"/>
      <c r="ESG26" s="111"/>
      <c r="ESH26" s="111"/>
      <c r="ESI26" s="112"/>
      <c r="ESJ26" s="112"/>
      <c r="ESK26" s="113"/>
      <c r="ESL26" s="111"/>
      <c r="ESM26" s="111"/>
      <c r="ESN26" s="111"/>
      <c r="ESO26" s="111"/>
      <c r="ESP26" s="111"/>
      <c r="ESQ26" s="111"/>
      <c r="ESR26" s="112"/>
      <c r="ESS26" s="112"/>
      <c r="EST26" s="113"/>
      <c r="ESU26" s="111"/>
      <c r="ESV26" s="111"/>
      <c r="ESW26" s="111"/>
      <c r="ESX26" s="111"/>
      <c r="ESY26" s="111"/>
      <c r="ESZ26" s="111"/>
      <c r="ETA26" s="112"/>
      <c r="ETB26" s="112"/>
      <c r="ETC26" s="113"/>
      <c r="ETD26" s="111"/>
      <c r="ETE26" s="111"/>
      <c r="ETF26" s="111"/>
      <c r="ETG26" s="111"/>
      <c r="ETH26" s="111"/>
      <c r="ETI26" s="111"/>
      <c r="ETJ26" s="112"/>
      <c r="ETK26" s="112"/>
      <c r="ETL26" s="113"/>
      <c r="ETM26" s="111"/>
      <c r="ETN26" s="111"/>
      <c r="ETO26" s="111"/>
      <c r="ETP26" s="111"/>
      <c r="ETQ26" s="111"/>
      <c r="ETR26" s="111"/>
      <c r="ETS26" s="112"/>
      <c r="ETT26" s="112"/>
      <c r="ETU26" s="113"/>
      <c r="ETV26" s="111"/>
      <c r="ETW26" s="111"/>
      <c r="ETX26" s="111"/>
      <c r="ETY26" s="111"/>
      <c r="ETZ26" s="111"/>
      <c r="EUA26" s="111"/>
      <c r="EUB26" s="112"/>
      <c r="EUC26" s="112"/>
      <c r="EUD26" s="113"/>
      <c r="EUE26" s="111"/>
      <c r="EUF26" s="111"/>
      <c r="EUG26" s="111"/>
      <c r="EUH26" s="111"/>
      <c r="EUI26" s="111"/>
      <c r="EUJ26" s="111"/>
      <c r="EUK26" s="112"/>
      <c r="EUL26" s="112"/>
      <c r="EUM26" s="113"/>
      <c r="EUN26" s="111"/>
      <c r="EUO26" s="111"/>
      <c r="EUP26" s="111"/>
      <c r="EUQ26" s="111"/>
      <c r="EUR26" s="111"/>
      <c r="EUS26" s="111"/>
      <c r="EUT26" s="112"/>
      <c r="EUU26" s="112"/>
      <c r="EUV26" s="113"/>
      <c r="EUW26" s="111"/>
      <c r="EUX26" s="111"/>
      <c r="EUY26" s="111"/>
      <c r="EUZ26" s="111"/>
      <c r="EVA26" s="111"/>
      <c r="EVB26" s="111"/>
      <c r="EVC26" s="112"/>
      <c r="EVD26" s="112"/>
      <c r="EVE26" s="113"/>
      <c r="EVF26" s="111"/>
      <c r="EVG26" s="111"/>
      <c r="EVH26" s="111"/>
      <c r="EVI26" s="111"/>
      <c r="EVJ26" s="111"/>
      <c r="EVK26" s="111"/>
      <c r="EVL26" s="112"/>
      <c r="EVM26" s="112"/>
      <c r="EVN26" s="113"/>
      <c r="EVO26" s="111"/>
      <c r="EVP26" s="111"/>
      <c r="EVQ26" s="111"/>
      <c r="EVR26" s="111"/>
      <c r="EVS26" s="111"/>
      <c r="EVT26" s="111"/>
      <c r="EVU26" s="112"/>
      <c r="EVV26" s="112"/>
      <c r="EVW26" s="113"/>
      <c r="EVX26" s="111"/>
      <c r="EVY26" s="111"/>
      <c r="EVZ26" s="111"/>
      <c r="EWA26" s="111"/>
      <c r="EWB26" s="111"/>
      <c r="EWC26" s="111"/>
      <c r="EWD26" s="112"/>
      <c r="EWE26" s="112"/>
      <c r="EWF26" s="113"/>
      <c r="EWG26" s="111"/>
      <c r="EWH26" s="111"/>
      <c r="EWI26" s="111"/>
      <c r="EWJ26" s="111"/>
      <c r="EWK26" s="111"/>
      <c r="EWL26" s="111"/>
      <c r="EWM26" s="112"/>
      <c r="EWN26" s="112"/>
      <c r="EWO26" s="113"/>
      <c r="EWP26" s="111"/>
      <c r="EWQ26" s="111"/>
      <c r="EWR26" s="111"/>
      <c r="EWS26" s="111"/>
      <c r="EWT26" s="111"/>
      <c r="EWU26" s="111"/>
      <c r="EWV26" s="112"/>
      <c r="EWW26" s="112"/>
      <c r="EWX26" s="113"/>
      <c r="EWY26" s="111"/>
      <c r="EWZ26" s="111"/>
      <c r="EXA26" s="111"/>
      <c r="EXB26" s="111"/>
      <c r="EXC26" s="111"/>
      <c r="EXD26" s="111"/>
      <c r="EXE26" s="112"/>
      <c r="EXF26" s="112"/>
      <c r="EXG26" s="113"/>
      <c r="EXH26" s="111"/>
      <c r="EXI26" s="111"/>
      <c r="EXJ26" s="111"/>
      <c r="EXK26" s="111"/>
      <c r="EXL26" s="111"/>
      <c r="EXM26" s="111"/>
      <c r="EXN26" s="112"/>
      <c r="EXO26" s="112"/>
      <c r="EXP26" s="113"/>
      <c r="EXQ26" s="111"/>
      <c r="EXR26" s="111"/>
      <c r="EXS26" s="111"/>
      <c r="EXT26" s="111"/>
      <c r="EXU26" s="111"/>
      <c r="EXV26" s="111"/>
      <c r="EXW26" s="112"/>
      <c r="EXX26" s="112"/>
      <c r="EXY26" s="113"/>
      <c r="EXZ26" s="111"/>
      <c r="EYA26" s="111"/>
      <c r="EYB26" s="111"/>
      <c r="EYC26" s="111"/>
      <c r="EYD26" s="111"/>
      <c r="EYE26" s="111"/>
      <c r="EYF26" s="112"/>
      <c r="EYG26" s="112"/>
      <c r="EYH26" s="113"/>
      <c r="EYI26" s="111"/>
      <c r="EYJ26" s="111"/>
      <c r="EYK26" s="111"/>
      <c r="EYL26" s="111"/>
      <c r="EYM26" s="111"/>
      <c r="EYN26" s="111"/>
      <c r="EYO26" s="112"/>
      <c r="EYP26" s="112"/>
      <c r="EYQ26" s="113"/>
      <c r="EYR26" s="111"/>
      <c r="EYS26" s="111"/>
      <c r="EYT26" s="111"/>
      <c r="EYU26" s="111"/>
      <c r="EYV26" s="111"/>
      <c r="EYW26" s="111"/>
      <c r="EYX26" s="112"/>
      <c r="EYY26" s="112"/>
      <c r="EYZ26" s="113"/>
      <c r="EZA26" s="111"/>
      <c r="EZB26" s="111"/>
      <c r="EZC26" s="111"/>
      <c r="EZD26" s="111"/>
      <c r="EZE26" s="111"/>
      <c r="EZF26" s="111"/>
      <c r="EZG26" s="112"/>
      <c r="EZH26" s="112"/>
      <c r="EZI26" s="113"/>
      <c r="EZJ26" s="111"/>
      <c r="EZK26" s="111"/>
      <c r="EZL26" s="111"/>
      <c r="EZM26" s="111"/>
      <c r="EZN26" s="111"/>
      <c r="EZO26" s="111"/>
      <c r="EZP26" s="112"/>
      <c r="EZQ26" s="112"/>
      <c r="EZR26" s="113"/>
      <c r="EZS26" s="111"/>
      <c r="EZT26" s="111"/>
      <c r="EZU26" s="111"/>
      <c r="EZV26" s="111"/>
      <c r="EZW26" s="111"/>
      <c r="EZX26" s="111"/>
      <c r="EZY26" s="112"/>
      <c r="EZZ26" s="112"/>
      <c r="FAA26" s="113"/>
      <c r="FAB26" s="111"/>
      <c r="FAC26" s="111"/>
      <c r="FAD26" s="111"/>
      <c r="FAE26" s="111"/>
      <c r="FAF26" s="111"/>
      <c r="FAG26" s="111"/>
      <c r="FAH26" s="112"/>
      <c r="FAI26" s="112"/>
      <c r="FAJ26" s="113"/>
      <c r="FAK26" s="111"/>
      <c r="FAL26" s="111"/>
      <c r="FAM26" s="111"/>
      <c r="FAN26" s="111"/>
      <c r="FAO26" s="111"/>
      <c r="FAP26" s="111"/>
      <c r="FAQ26" s="112"/>
      <c r="FAR26" s="112"/>
      <c r="FAS26" s="113"/>
      <c r="FAT26" s="111"/>
      <c r="FAU26" s="111"/>
      <c r="FAV26" s="111"/>
      <c r="FAW26" s="111"/>
      <c r="FAX26" s="111"/>
      <c r="FAY26" s="111"/>
      <c r="FAZ26" s="112"/>
      <c r="FBA26" s="112"/>
      <c r="FBB26" s="113"/>
      <c r="FBC26" s="111"/>
      <c r="FBD26" s="111"/>
      <c r="FBE26" s="111"/>
      <c r="FBF26" s="111"/>
      <c r="FBG26" s="111"/>
      <c r="FBH26" s="111"/>
      <c r="FBI26" s="112"/>
      <c r="FBJ26" s="112"/>
      <c r="FBK26" s="113"/>
      <c r="FBL26" s="111"/>
      <c r="FBM26" s="111"/>
      <c r="FBN26" s="111"/>
      <c r="FBO26" s="111"/>
      <c r="FBP26" s="111"/>
      <c r="FBQ26" s="111"/>
      <c r="FBR26" s="112"/>
      <c r="FBS26" s="112"/>
      <c r="FBT26" s="113"/>
      <c r="FBU26" s="111"/>
      <c r="FBV26" s="111"/>
      <c r="FBW26" s="111"/>
      <c r="FBX26" s="111"/>
      <c r="FBY26" s="111"/>
      <c r="FBZ26" s="111"/>
      <c r="FCA26" s="112"/>
      <c r="FCB26" s="112"/>
      <c r="FCC26" s="113"/>
      <c r="FCD26" s="111"/>
      <c r="FCE26" s="111"/>
      <c r="FCF26" s="111"/>
      <c r="FCG26" s="111"/>
      <c r="FCH26" s="111"/>
      <c r="FCI26" s="111"/>
      <c r="FCJ26" s="112"/>
      <c r="FCK26" s="112"/>
      <c r="FCL26" s="113"/>
      <c r="FCM26" s="111"/>
      <c r="FCN26" s="111"/>
      <c r="FCO26" s="111"/>
      <c r="FCP26" s="111"/>
      <c r="FCQ26" s="111"/>
      <c r="FCR26" s="111"/>
      <c r="FCS26" s="112"/>
      <c r="FCT26" s="112"/>
      <c r="FCU26" s="113"/>
      <c r="FCV26" s="111"/>
      <c r="FCW26" s="111"/>
      <c r="FCX26" s="111"/>
      <c r="FCY26" s="111"/>
      <c r="FCZ26" s="111"/>
      <c r="FDA26" s="111"/>
      <c r="FDB26" s="112"/>
      <c r="FDC26" s="112"/>
      <c r="FDD26" s="113"/>
      <c r="FDE26" s="111"/>
      <c r="FDF26" s="111"/>
      <c r="FDG26" s="111"/>
      <c r="FDH26" s="111"/>
      <c r="FDI26" s="111"/>
      <c r="FDJ26" s="111"/>
      <c r="FDK26" s="112"/>
      <c r="FDL26" s="112"/>
      <c r="FDM26" s="113"/>
      <c r="FDN26" s="111"/>
      <c r="FDO26" s="111"/>
      <c r="FDP26" s="111"/>
      <c r="FDQ26" s="111"/>
      <c r="FDR26" s="111"/>
      <c r="FDS26" s="111"/>
      <c r="FDT26" s="112"/>
      <c r="FDU26" s="112"/>
      <c r="FDV26" s="113"/>
      <c r="FDW26" s="111"/>
      <c r="FDX26" s="111"/>
      <c r="FDY26" s="111"/>
      <c r="FDZ26" s="111"/>
      <c r="FEA26" s="111"/>
      <c r="FEB26" s="111"/>
      <c r="FEC26" s="112"/>
      <c r="FED26" s="112"/>
      <c r="FEE26" s="113"/>
      <c r="FEF26" s="111"/>
      <c r="FEG26" s="111"/>
      <c r="FEH26" s="111"/>
      <c r="FEI26" s="111"/>
      <c r="FEJ26" s="111"/>
      <c r="FEK26" s="111"/>
      <c r="FEL26" s="112"/>
      <c r="FEM26" s="112"/>
      <c r="FEN26" s="113"/>
      <c r="FEO26" s="111"/>
      <c r="FEP26" s="111"/>
      <c r="FEQ26" s="111"/>
      <c r="FER26" s="111"/>
      <c r="FES26" s="111"/>
      <c r="FET26" s="111"/>
      <c r="FEU26" s="112"/>
      <c r="FEV26" s="112"/>
      <c r="FEW26" s="113"/>
      <c r="FEX26" s="111"/>
      <c r="FEY26" s="111"/>
      <c r="FEZ26" s="111"/>
      <c r="FFA26" s="111"/>
      <c r="FFB26" s="111"/>
      <c r="FFC26" s="111"/>
      <c r="FFD26" s="112"/>
      <c r="FFE26" s="112"/>
      <c r="FFF26" s="113"/>
      <c r="FFG26" s="111"/>
      <c r="FFH26" s="111"/>
      <c r="FFI26" s="111"/>
      <c r="FFJ26" s="111"/>
      <c r="FFK26" s="111"/>
      <c r="FFL26" s="111"/>
      <c r="FFM26" s="112"/>
      <c r="FFN26" s="112"/>
      <c r="FFO26" s="113"/>
      <c r="FFP26" s="111"/>
      <c r="FFQ26" s="111"/>
      <c r="FFR26" s="111"/>
      <c r="FFS26" s="111"/>
      <c r="FFT26" s="111"/>
      <c r="FFU26" s="111"/>
      <c r="FFV26" s="112"/>
      <c r="FFW26" s="112"/>
      <c r="FFX26" s="113"/>
      <c r="FFY26" s="111"/>
      <c r="FFZ26" s="111"/>
      <c r="FGA26" s="111"/>
      <c r="FGB26" s="111"/>
      <c r="FGC26" s="111"/>
      <c r="FGD26" s="111"/>
      <c r="FGE26" s="112"/>
      <c r="FGF26" s="112"/>
      <c r="FGG26" s="113"/>
      <c r="FGH26" s="111"/>
      <c r="FGI26" s="111"/>
      <c r="FGJ26" s="111"/>
      <c r="FGK26" s="111"/>
      <c r="FGL26" s="111"/>
      <c r="FGM26" s="111"/>
      <c r="FGN26" s="112"/>
      <c r="FGO26" s="112"/>
      <c r="FGP26" s="113"/>
      <c r="FGQ26" s="111"/>
      <c r="FGR26" s="111"/>
      <c r="FGS26" s="111"/>
      <c r="FGT26" s="111"/>
      <c r="FGU26" s="111"/>
      <c r="FGV26" s="111"/>
      <c r="FGW26" s="112"/>
      <c r="FGX26" s="112"/>
      <c r="FGY26" s="113"/>
      <c r="FGZ26" s="111"/>
      <c r="FHA26" s="111"/>
      <c r="FHB26" s="111"/>
      <c r="FHC26" s="111"/>
      <c r="FHD26" s="111"/>
      <c r="FHE26" s="111"/>
      <c r="FHF26" s="112"/>
      <c r="FHG26" s="112"/>
      <c r="FHH26" s="113"/>
      <c r="FHI26" s="111"/>
      <c r="FHJ26" s="111"/>
      <c r="FHK26" s="111"/>
      <c r="FHL26" s="111"/>
      <c r="FHM26" s="111"/>
      <c r="FHN26" s="111"/>
      <c r="FHO26" s="112"/>
      <c r="FHP26" s="112"/>
      <c r="FHQ26" s="113"/>
      <c r="FHR26" s="111"/>
      <c r="FHS26" s="111"/>
      <c r="FHT26" s="111"/>
      <c r="FHU26" s="111"/>
      <c r="FHV26" s="111"/>
      <c r="FHW26" s="111"/>
      <c r="FHX26" s="112"/>
      <c r="FHY26" s="112"/>
      <c r="FHZ26" s="113"/>
      <c r="FIA26" s="111"/>
      <c r="FIB26" s="111"/>
      <c r="FIC26" s="111"/>
      <c r="FID26" s="111"/>
      <c r="FIE26" s="111"/>
      <c r="FIF26" s="111"/>
      <c r="FIG26" s="112"/>
      <c r="FIH26" s="112"/>
      <c r="FII26" s="113"/>
      <c r="FIJ26" s="111"/>
      <c r="FIK26" s="111"/>
      <c r="FIL26" s="111"/>
      <c r="FIM26" s="111"/>
      <c r="FIN26" s="111"/>
      <c r="FIO26" s="111"/>
      <c r="FIP26" s="112"/>
      <c r="FIQ26" s="112"/>
      <c r="FIR26" s="113"/>
      <c r="FIS26" s="111"/>
      <c r="FIT26" s="111"/>
      <c r="FIU26" s="111"/>
      <c r="FIV26" s="111"/>
      <c r="FIW26" s="111"/>
      <c r="FIX26" s="111"/>
      <c r="FIY26" s="112"/>
      <c r="FIZ26" s="112"/>
      <c r="FJA26" s="113"/>
      <c r="FJB26" s="111"/>
      <c r="FJC26" s="111"/>
      <c r="FJD26" s="111"/>
      <c r="FJE26" s="111"/>
      <c r="FJF26" s="111"/>
      <c r="FJG26" s="111"/>
      <c r="FJH26" s="112"/>
      <c r="FJI26" s="112"/>
      <c r="FJJ26" s="113"/>
      <c r="FJK26" s="111"/>
      <c r="FJL26" s="111"/>
      <c r="FJM26" s="111"/>
      <c r="FJN26" s="111"/>
      <c r="FJO26" s="111"/>
      <c r="FJP26" s="111"/>
      <c r="FJQ26" s="112"/>
      <c r="FJR26" s="112"/>
      <c r="FJS26" s="113"/>
      <c r="FJT26" s="111"/>
      <c r="FJU26" s="111"/>
      <c r="FJV26" s="111"/>
      <c r="FJW26" s="111"/>
      <c r="FJX26" s="111"/>
      <c r="FJY26" s="111"/>
      <c r="FJZ26" s="112"/>
      <c r="FKA26" s="112"/>
      <c r="FKB26" s="113"/>
      <c r="FKC26" s="111"/>
      <c r="FKD26" s="111"/>
      <c r="FKE26" s="111"/>
      <c r="FKF26" s="111"/>
      <c r="FKG26" s="111"/>
      <c r="FKH26" s="111"/>
      <c r="FKI26" s="112"/>
      <c r="FKJ26" s="112"/>
      <c r="FKK26" s="113"/>
      <c r="FKL26" s="111"/>
      <c r="FKM26" s="111"/>
      <c r="FKN26" s="111"/>
      <c r="FKO26" s="111"/>
      <c r="FKP26" s="111"/>
      <c r="FKQ26" s="111"/>
      <c r="FKR26" s="112"/>
      <c r="FKS26" s="112"/>
      <c r="FKT26" s="113"/>
      <c r="FKU26" s="111"/>
      <c r="FKV26" s="111"/>
      <c r="FKW26" s="111"/>
      <c r="FKX26" s="111"/>
      <c r="FKY26" s="111"/>
      <c r="FKZ26" s="111"/>
      <c r="FLA26" s="112"/>
      <c r="FLB26" s="112"/>
      <c r="FLC26" s="113"/>
      <c r="FLD26" s="111"/>
      <c r="FLE26" s="111"/>
      <c r="FLF26" s="111"/>
      <c r="FLG26" s="111"/>
      <c r="FLH26" s="111"/>
      <c r="FLI26" s="111"/>
      <c r="FLJ26" s="112"/>
      <c r="FLK26" s="112"/>
      <c r="FLL26" s="113"/>
      <c r="FLM26" s="111"/>
      <c r="FLN26" s="111"/>
      <c r="FLO26" s="111"/>
      <c r="FLP26" s="111"/>
      <c r="FLQ26" s="111"/>
      <c r="FLR26" s="111"/>
      <c r="FLS26" s="112"/>
      <c r="FLT26" s="112"/>
      <c r="FLU26" s="113"/>
      <c r="FLV26" s="111"/>
      <c r="FLW26" s="111"/>
      <c r="FLX26" s="111"/>
      <c r="FLY26" s="111"/>
      <c r="FLZ26" s="111"/>
      <c r="FMA26" s="111"/>
      <c r="FMB26" s="112"/>
      <c r="FMC26" s="112"/>
      <c r="FMD26" s="113"/>
      <c r="FME26" s="111"/>
      <c r="FMF26" s="111"/>
      <c r="FMG26" s="111"/>
      <c r="FMH26" s="111"/>
      <c r="FMI26" s="111"/>
      <c r="FMJ26" s="111"/>
      <c r="FMK26" s="112"/>
      <c r="FML26" s="112"/>
      <c r="FMM26" s="113"/>
      <c r="FMN26" s="111"/>
      <c r="FMO26" s="111"/>
      <c r="FMP26" s="111"/>
      <c r="FMQ26" s="111"/>
      <c r="FMR26" s="111"/>
      <c r="FMS26" s="111"/>
      <c r="FMT26" s="112"/>
      <c r="FMU26" s="112"/>
      <c r="FMV26" s="113"/>
      <c r="FMW26" s="111"/>
      <c r="FMX26" s="111"/>
      <c r="FMY26" s="111"/>
      <c r="FMZ26" s="111"/>
      <c r="FNA26" s="111"/>
      <c r="FNB26" s="111"/>
      <c r="FNC26" s="112"/>
      <c r="FND26" s="112"/>
      <c r="FNE26" s="113"/>
      <c r="FNF26" s="111"/>
      <c r="FNG26" s="111"/>
      <c r="FNH26" s="111"/>
      <c r="FNI26" s="111"/>
      <c r="FNJ26" s="111"/>
      <c r="FNK26" s="111"/>
      <c r="FNL26" s="112"/>
      <c r="FNM26" s="112"/>
      <c r="FNN26" s="113"/>
      <c r="FNO26" s="111"/>
      <c r="FNP26" s="111"/>
      <c r="FNQ26" s="111"/>
      <c r="FNR26" s="111"/>
      <c r="FNS26" s="111"/>
      <c r="FNT26" s="111"/>
      <c r="FNU26" s="112"/>
      <c r="FNV26" s="112"/>
      <c r="FNW26" s="113"/>
      <c r="FNX26" s="111"/>
      <c r="FNY26" s="111"/>
      <c r="FNZ26" s="111"/>
      <c r="FOA26" s="111"/>
      <c r="FOB26" s="111"/>
      <c r="FOC26" s="111"/>
      <c r="FOD26" s="112"/>
      <c r="FOE26" s="112"/>
      <c r="FOF26" s="113"/>
      <c r="FOG26" s="111"/>
      <c r="FOH26" s="111"/>
      <c r="FOI26" s="111"/>
      <c r="FOJ26" s="111"/>
      <c r="FOK26" s="111"/>
      <c r="FOL26" s="111"/>
      <c r="FOM26" s="112"/>
      <c r="FON26" s="112"/>
      <c r="FOO26" s="113"/>
      <c r="FOP26" s="111"/>
      <c r="FOQ26" s="111"/>
      <c r="FOR26" s="111"/>
      <c r="FOS26" s="111"/>
      <c r="FOT26" s="111"/>
      <c r="FOU26" s="111"/>
      <c r="FOV26" s="112"/>
      <c r="FOW26" s="112"/>
      <c r="FOX26" s="113"/>
      <c r="FOY26" s="111"/>
      <c r="FOZ26" s="111"/>
      <c r="FPA26" s="111"/>
      <c r="FPB26" s="111"/>
      <c r="FPC26" s="111"/>
      <c r="FPD26" s="111"/>
      <c r="FPE26" s="112"/>
      <c r="FPF26" s="112"/>
      <c r="FPG26" s="113"/>
      <c r="FPH26" s="111"/>
      <c r="FPI26" s="111"/>
      <c r="FPJ26" s="111"/>
      <c r="FPK26" s="111"/>
      <c r="FPL26" s="111"/>
      <c r="FPM26" s="111"/>
      <c r="FPN26" s="112"/>
      <c r="FPO26" s="112"/>
      <c r="FPP26" s="113"/>
      <c r="FPQ26" s="111"/>
      <c r="FPR26" s="111"/>
      <c r="FPS26" s="111"/>
      <c r="FPT26" s="111"/>
      <c r="FPU26" s="111"/>
      <c r="FPV26" s="111"/>
      <c r="FPW26" s="112"/>
      <c r="FPX26" s="112"/>
      <c r="FPY26" s="113"/>
      <c r="FPZ26" s="111"/>
      <c r="FQA26" s="111"/>
      <c r="FQB26" s="111"/>
      <c r="FQC26" s="111"/>
      <c r="FQD26" s="111"/>
      <c r="FQE26" s="111"/>
      <c r="FQF26" s="112"/>
      <c r="FQG26" s="112"/>
      <c r="FQH26" s="113"/>
      <c r="FQI26" s="111"/>
      <c r="FQJ26" s="111"/>
      <c r="FQK26" s="111"/>
      <c r="FQL26" s="111"/>
      <c r="FQM26" s="111"/>
      <c r="FQN26" s="111"/>
      <c r="FQO26" s="112"/>
      <c r="FQP26" s="112"/>
      <c r="FQQ26" s="113"/>
      <c r="FQR26" s="111"/>
      <c r="FQS26" s="111"/>
      <c r="FQT26" s="111"/>
      <c r="FQU26" s="111"/>
      <c r="FQV26" s="111"/>
      <c r="FQW26" s="111"/>
      <c r="FQX26" s="112"/>
      <c r="FQY26" s="112"/>
      <c r="FQZ26" s="113"/>
      <c r="FRA26" s="111"/>
      <c r="FRB26" s="111"/>
      <c r="FRC26" s="111"/>
      <c r="FRD26" s="111"/>
      <c r="FRE26" s="111"/>
      <c r="FRF26" s="111"/>
      <c r="FRG26" s="112"/>
      <c r="FRH26" s="112"/>
      <c r="FRI26" s="113"/>
      <c r="FRJ26" s="111"/>
      <c r="FRK26" s="111"/>
      <c r="FRL26" s="111"/>
      <c r="FRM26" s="111"/>
      <c r="FRN26" s="111"/>
      <c r="FRO26" s="111"/>
      <c r="FRP26" s="112"/>
      <c r="FRQ26" s="112"/>
      <c r="FRR26" s="113"/>
      <c r="FRS26" s="111"/>
      <c r="FRT26" s="111"/>
      <c r="FRU26" s="111"/>
      <c r="FRV26" s="111"/>
      <c r="FRW26" s="111"/>
      <c r="FRX26" s="111"/>
      <c r="FRY26" s="112"/>
      <c r="FRZ26" s="112"/>
      <c r="FSA26" s="113"/>
      <c r="FSB26" s="111"/>
      <c r="FSC26" s="111"/>
      <c r="FSD26" s="111"/>
      <c r="FSE26" s="111"/>
      <c r="FSF26" s="111"/>
      <c r="FSG26" s="111"/>
      <c r="FSH26" s="112"/>
      <c r="FSI26" s="112"/>
      <c r="FSJ26" s="113"/>
      <c r="FSK26" s="111"/>
      <c r="FSL26" s="111"/>
      <c r="FSM26" s="111"/>
      <c r="FSN26" s="111"/>
      <c r="FSO26" s="111"/>
      <c r="FSP26" s="111"/>
      <c r="FSQ26" s="112"/>
      <c r="FSR26" s="112"/>
      <c r="FSS26" s="113"/>
      <c r="FST26" s="111"/>
      <c r="FSU26" s="111"/>
      <c r="FSV26" s="111"/>
      <c r="FSW26" s="111"/>
      <c r="FSX26" s="111"/>
      <c r="FSY26" s="111"/>
      <c r="FSZ26" s="112"/>
      <c r="FTA26" s="112"/>
      <c r="FTB26" s="113"/>
      <c r="FTC26" s="111"/>
      <c r="FTD26" s="111"/>
      <c r="FTE26" s="111"/>
      <c r="FTF26" s="111"/>
      <c r="FTG26" s="111"/>
      <c r="FTH26" s="111"/>
      <c r="FTI26" s="112"/>
      <c r="FTJ26" s="112"/>
      <c r="FTK26" s="113"/>
      <c r="FTL26" s="111"/>
      <c r="FTM26" s="111"/>
      <c r="FTN26" s="111"/>
      <c r="FTO26" s="111"/>
      <c r="FTP26" s="111"/>
      <c r="FTQ26" s="111"/>
      <c r="FTR26" s="112"/>
      <c r="FTS26" s="112"/>
      <c r="FTT26" s="113"/>
      <c r="FTU26" s="111"/>
      <c r="FTV26" s="111"/>
      <c r="FTW26" s="111"/>
      <c r="FTX26" s="111"/>
      <c r="FTY26" s="111"/>
      <c r="FTZ26" s="111"/>
      <c r="FUA26" s="112"/>
      <c r="FUB26" s="112"/>
      <c r="FUC26" s="113"/>
      <c r="FUD26" s="111"/>
      <c r="FUE26" s="111"/>
      <c r="FUF26" s="111"/>
      <c r="FUG26" s="111"/>
      <c r="FUH26" s="111"/>
      <c r="FUI26" s="111"/>
      <c r="FUJ26" s="112"/>
      <c r="FUK26" s="112"/>
      <c r="FUL26" s="113"/>
      <c r="FUM26" s="111"/>
      <c r="FUN26" s="111"/>
      <c r="FUO26" s="111"/>
      <c r="FUP26" s="111"/>
      <c r="FUQ26" s="111"/>
      <c r="FUR26" s="111"/>
      <c r="FUS26" s="112"/>
      <c r="FUT26" s="112"/>
      <c r="FUU26" s="113"/>
      <c r="FUV26" s="111"/>
      <c r="FUW26" s="111"/>
      <c r="FUX26" s="111"/>
      <c r="FUY26" s="111"/>
      <c r="FUZ26" s="111"/>
      <c r="FVA26" s="111"/>
      <c r="FVB26" s="112"/>
      <c r="FVC26" s="112"/>
      <c r="FVD26" s="113"/>
      <c r="FVE26" s="111"/>
      <c r="FVF26" s="111"/>
      <c r="FVG26" s="111"/>
      <c r="FVH26" s="111"/>
      <c r="FVI26" s="111"/>
      <c r="FVJ26" s="111"/>
      <c r="FVK26" s="112"/>
      <c r="FVL26" s="112"/>
      <c r="FVM26" s="113"/>
      <c r="FVN26" s="111"/>
      <c r="FVO26" s="111"/>
      <c r="FVP26" s="111"/>
      <c r="FVQ26" s="111"/>
      <c r="FVR26" s="111"/>
      <c r="FVS26" s="111"/>
      <c r="FVT26" s="112"/>
      <c r="FVU26" s="112"/>
      <c r="FVV26" s="113"/>
      <c r="FVW26" s="111"/>
      <c r="FVX26" s="111"/>
      <c r="FVY26" s="111"/>
      <c r="FVZ26" s="111"/>
      <c r="FWA26" s="111"/>
      <c r="FWB26" s="111"/>
      <c r="FWC26" s="112"/>
      <c r="FWD26" s="112"/>
      <c r="FWE26" s="113"/>
      <c r="FWF26" s="111"/>
      <c r="FWG26" s="111"/>
      <c r="FWH26" s="111"/>
      <c r="FWI26" s="111"/>
      <c r="FWJ26" s="111"/>
      <c r="FWK26" s="111"/>
      <c r="FWL26" s="112"/>
      <c r="FWM26" s="112"/>
      <c r="FWN26" s="113"/>
      <c r="FWO26" s="111"/>
      <c r="FWP26" s="111"/>
      <c r="FWQ26" s="111"/>
      <c r="FWR26" s="111"/>
      <c r="FWS26" s="111"/>
      <c r="FWT26" s="111"/>
      <c r="FWU26" s="112"/>
      <c r="FWV26" s="112"/>
      <c r="FWW26" s="113"/>
      <c r="FWX26" s="111"/>
      <c r="FWY26" s="111"/>
      <c r="FWZ26" s="111"/>
      <c r="FXA26" s="111"/>
      <c r="FXB26" s="111"/>
      <c r="FXC26" s="111"/>
      <c r="FXD26" s="112"/>
      <c r="FXE26" s="112"/>
      <c r="FXF26" s="113"/>
      <c r="FXG26" s="111"/>
      <c r="FXH26" s="111"/>
      <c r="FXI26" s="111"/>
      <c r="FXJ26" s="111"/>
      <c r="FXK26" s="111"/>
      <c r="FXL26" s="111"/>
      <c r="FXM26" s="112"/>
      <c r="FXN26" s="112"/>
      <c r="FXO26" s="113"/>
      <c r="FXP26" s="111"/>
      <c r="FXQ26" s="111"/>
      <c r="FXR26" s="111"/>
      <c r="FXS26" s="111"/>
      <c r="FXT26" s="111"/>
      <c r="FXU26" s="111"/>
      <c r="FXV26" s="112"/>
      <c r="FXW26" s="112"/>
      <c r="FXX26" s="113"/>
      <c r="FXY26" s="111"/>
      <c r="FXZ26" s="111"/>
      <c r="FYA26" s="111"/>
      <c r="FYB26" s="111"/>
      <c r="FYC26" s="111"/>
      <c r="FYD26" s="111"/>
      <c r="FYE26" s="112"/>
      <c r="FYF26" s="112"/>
      <c r="FYG26" s="113"/>
      <c r="FYH26" s="111"/>
      <c r="FYI26" s="111"/>
      <c r="FYJ26" s="111"/>
      <c r="FYK26" s="111"/>
      <c r="FYL26" s="111"/>
      <c r="FYM26" s="111"/>
      <c r="FYN26" s="112"/>
      <c r="FYO26" s="112"/>
      <c r="FYP26" s="113"/>
      <c r="FYQ26" s="111"/>
      <c r="FYR26" s="111"/>
      <c r="FYS26" s="111"/>
      <c r="FYT26" s="111"/>
      <c r="FYU26" s="111"/>
      <c r="FYV26" s="111"/>
      <c r="FYW26" s="112"/>
      <c r="FYX26" s="112"/>
      <c r="FYY26" s="113"/>
      <c r="FYZ26" s="111"/>
      <c r="FZA26" s="111"/>
      <c r="FZB26" s="111"/>
      <c r="FZC26" s="111"/>
      <c r="FZD26" s="111"/>
      <c r="FZE26" s="111"/>
      <c r="FZF26" s="112"/>
      <c r="FZG26" s="112"/>
      <c r="FZH26" s="113"/>
      <c r="FZI26" s="111"/>
      <c r="FZJ26" s="111"/>
      <c r="FZK26" s="111"/>
      <c r="FZL26" s="111"/>
      <c r="FZM26" s="111"/>
      <c r="FZN26" s="111"/>
      <c r="FZO26" s="112"/>
      <c r="FZP26" s="112"/>
      <c r="FZQ26" s="113"/>
      <c r="FZR26" s="111"/>
      <c r="FZS26" s="111"/>
      <c r="FZT26" s="111"/>
      <c r="FZU26" s="111"/>
      <c r="FZV26" s="111"/>
      <c r="FZW26" s="111"/>
      <c r="FZX26" s="112"/>
      <c r="FZY26" s="112"/>
      <c r="FZZ26" s="113"/>
      <c r="GAA26" s="111"/>
      <c r="GAB26" s="111"/>
      <c r="GAC26" s="111"/>
      <c r="GAD26" s="111"/>
      <c r="GAE26" s="111"/>
      <c r="GAF26" s="111"/>
      <c r="GAG26" s="112"/>
      <c r="GAH26" s="112"/>
      <c r="GAI26" s="113"/>
      <c r="GAJ26" s="111"/>
      <c r="GAK26" s="111"/>
      <c r="GAL26" s="111"/>
      <c r="GAM26" s="111"/>
      <c r="GAN26" s="111"/>
      <c r="GAO26" s="111"/>
      <c r="GAP26" s="112"/>
      <c r="GAQ26" s="112"/>
      <c r="GAR26" s="113"/>
      <c r="GAS26" s="111"/>
      <c r="GAT26" s="111"/>
      <c r="GAU26" s="111"/>
      <c r="GAV26" s="111"/>
      <c r="GAW26" s="111"/>
      <c r="GAX26" s="111"/>
      <c r="GAY26" s="112"/>
      <c r="GAZ26" s="112"/>
      <c r="GBA26" s="113"/>
      <c r="GBB26" s="111"/>
      <c r="GBC26" s="111"/>
      <c r="GBD26" s="111"/>
      <c r="GBE26" s="111"/>
      <c r="GBF26" s="111"/>
      <c r="GBG26" s="111"/>
      <c r="GBH26" s="112"/>
      <c r="GBI26" s="112"/>
      <c r="GBJ26" s="113"/>
      <c r="GBK26" s="111"/>
      <c r="GBL26" s="111"/>
      <c r="GBM26" s="111"/>
      <c r="GBN26" s="111"/>
      <c r="GBO26" s="111"/>
      <c r="GBP26" s="111"/>
      <c r="GBQ26" s="112"/>
      <c r="GBR26" s="112"/>
      <c r="GBS26" s="113"/>
      <c r="GBT26" s="111"/>
      <c r="GBU26" s="111"/>
      <c r="GBV26" s="111"/>
      <c r="GBW26" s="111"/>
      <c r="GBX26" s="111"/>
      <c r="GBY26" s="111"/>
      <c r="GBZ26" s="112"/>
      <c r="GCA26" s="112"/>
      <c r="GCB26" s="113"/>
      <c r="GCC26" s="111"/>
      <c r="GCD26" s="111"/>
      <c r="GCE26" s="111"/>
      <c r="GCF26" s="111"/>
      <c r="GCG26" s="111"/>
      <c r="GCH26" s="111"/>
      <c r="GCI26" s="112"/>
      <c r="GCJ26" s="112"/>
      <c r="GCK26" s="113"/>
      <c r="GCL26" s="111"/>
      <c r="GCM26" s="111"/>
      <c r="GCN26" s="111"/>
      <c r="GCO26" s="111"/>
      <c r="GCP26" s="111"/>
      <c r="GCQ26" s="111"/>
      <c r="GCR26" s="112"/>
      <c r="GCS26" s="112"/>
      <c r="GCT26" s="113"/>
      <c r="GCU26" s="111"/>
      <c r="GCV26" s="111"/>
      <c r="GCW26" s="111"/>
      <c r="GCX26" s="111"/>
      <c r="GCY26" s="111"/>
      <c r="GCZ26" s="111"/>
      <c r="GDA26" s="112"/>
      <c r="GDB26" s="112"/>
      <c r="GDC26" s="113"/>
      <c r="GDD26" s="111"/>
      <c r="GDE26" s="111"/>
      <c r="GDF26" s="111"/>
      <c r="GDG26" s="111"/>
      <c r="GDH26" s="111"/>
      <c r="GDI26" s="111"/>
      <c r="GDJ26" s="112"/>
      <c r="GDK26" s="112"/>
      <c r="GDL26" s="113"/>
      <c r="GDM26" s="111"/>
      <c r="GDN26" s="111"/>
      <c r="GDO26" s="111"/>
      <c r="GDP26" s="111"/>
      <c r="GDQ26" s="111"/>
      <c r="GDR26" s="111"/>
      <c r="GDS26" s="112"/>
      <c r="GDT26" s="112"/>
      <c r="GDU26" s="113"/>
      <c r="GDV26" s="111"/>
      <c r="GDW26" s="111"/>
      <c r="GDX26" s="111"/>
      <c r="GDY26" s="111"/>
      <c r="GDZ26" s="111"/>
      <c r="GEA26" s="111"/>
      <c r="GEB26" s="112"/>
      <c r="GEC26" s="112"/>
      <c r="GED26" s="113"/>
      <c r="GEE26" s="111"/>
      <c r="GEF26" s="111"/>
      <c r="GEG26" s="111"/>
      <c r="GEH26" s="111"/>
      <c r="GEI26" s="111"/>
      <c r="GEJ26" s="111"/>
      <c r="GEK26" s="112"/>
      <c r="GEL26" s="112"/>
      <c r="GEM26" s="113"/>
      <c r="GEN26" s="111"/>
      <c r="GEO26" s="111"/>
      <c r="GEP26" s="111"/>
      <c r="GEQ26" s="111"/>
      <c r="GER26" s="111"/>
      <c r="GES26" s="111"/>
      <c r="GET26" s="112"/>
      <c r="GEU26" s="112"/>
      <c r="GEV26" s="113"/>
      <c r="GEW26" s="111"/>
      <c r="GEX26" s="111"/>
      <c r="GEY26" s="111"/>
      <c r="GEZ26" s="111"/>
      <c r="GFA26" s="111"/>
      <c r="GFB26" s="111"/>
      <c r="GFC26" s="112"/>
      <c r="GFD26" s="112"/>
      <c r="GFE26" s="113"/>
      <c r="GFF26" s="111"/>
      <c r="GFG26" s="111"/>
      <c r="GFH26" s="111"/>
      <c r="GFI26" s="111"/>
      <c r="GFJ26" s="111"/>
      <c r="GFK26" s="111"/>
      <c r="GFL26" s="112"/>
      <c r="GFM26" s="112"/>
      <c r="GFN26" s="113"/>
      <c r="GFO26" s="111"/>
      <c r="GFP26" s="111"/>
      <c r="GFQ26" s="111"/>
      <c r="GFR26" s="111"/>
      <c r="GFS26" s="111"/>
      <c r="GFT26" s="111"/>
      <c r="GFU26" s="112"/>
      <c r="GFV26" s="112"/>
      <c r="GFW26" s="113"/>
      <c r="GFX26" s="111"/>
      <c r="GFY26" s="111"/>
      <c r="GFZ26" s="111"/>
      <c r="GGA26" s="111"/>
      <c r="GGB26" s="111"/>
      <c r="GGC26" s="111"/>
      <c r="GGD26" s="112"/>
      <c r="GGE26" s="112"/>
      <c r="GGF26" s="113"/>
      <c r="GGG26" s="111"/>
      <c r="GGH26" s="111"/>
      <c r="GGI26" s="111"/>
      <c r="GGJ26" s="111"/>
      <c r="GGK26" s="111"/>
      <c r="GGL26" s="111"/>
      <c r="GGM26" s="112"/>
      <c r="GGN26" s="112"/>
      <c r="GGO26" s="113"/>
      <c r="GGP26" s="111"/>
      <c r="GGQ26" s="111"/>
      <c r="GGR26" s="111"/>
      <c r="GGS26" s="111"/>
      <c r="GGT26" s="111"/>
      <c r="GGU26" s="111"/>
      <c r="GGV26" s="112"/>
      <c r="GGW26" s="112"/>
      <c r="GGX26" s="113"/>
      <c r="GGY26" s="111"/>
      <c r="GGZ26" s="111"/>
      <c r="GHA26" s="111"/>
      <c r="GHB26" s="111"/>
      <c r="GHC26" s="111"/>
      <c r="GHD26" s="111"/>
      <c r="GHE26" s="112"/>
      <c r="GHF26" s="112"/>
      <c r="GHG26" s="113"/>
      <c r="GHH26" s="111"/>
      <c r="GHI26" s="111"/>
      <c r="GHJ26" s="111"/>
      <c r="GHK26" s="111"/>
      <c r="GHL26" s="111"/>
      <c r="GHM26" s="111"/>
      <c r="GHN26" s="112"/>
      <c r="GHO26" s="112"/>
      <c r="GHP26" s="113"/>
      <c r="GHQ26" s="111"/>
      <c r="GHR26" s="111"/>
      <c r="GHS26" s="111"/>
      <c r="GHT26" s="111"/>
      <c r="GHU26" s="111"/>
      <c r="GHV26" s="111"/>
      <c r="GHW26" s="112"/>
      <c r="GHX26" s="112"/>
      <c r="GHY26" s="113"/>
      <c r="GHZ26" s="111"/>
      <c r="GIA26" s="111"/>
      <c r="GIB26" s="111"/>
      <c r="GIC26" s="111"/>
      <c r="GID26" s="111"/>
      <c r="GIE26" s="111"/>
      <c r="GIF26" s="112"/>
      <c r="GIG26" s="112"/>
      <c r="GIH26" s="113"/>
      <c r="GII26" s="111"/>
      <c r="GIJ26" s="111"/>
      <c r="GIK26" s="111"/>
      <c r="GIL26" s="111"/>
      <c r="GIM26" s="111"/>
      <c r="GIN26" s="111"/>
      <c r="GIO26" s="112"/>
      <c r="GIP26" s="112"/>
      <c r="GIQ26" s="113"/>
      <c r="GIR26" s="111"/>
      <c r="GIS26" s="111"/>
      <c r="GIT26" s="111"/>
      <c r="GIU26" s="111"/>
      <c r="GIV26" s="111"/>
      <c r="GIW26" s="111"/>
      <c r="GIX26" s="112"/>
      <c r="GIY26" s="112"/>
      <c r="GIZ26" s="113"/>
      <c r="GJA26" s="111"/>
      <c r="GJB26" s="111"/>
      <c r="GJC26" s="111"/>
      <c r="GJD26" s="111"/>
      <c r="GJE26" s="111"/>
      <c r="GJF26" s="111"/>
      <c r="GJG26" s="112"/>
      <c r="GJH26" s="112"/>
      <c r="GJI26" s="113"/>
      <c r="GJJ26" s="111"/>
      <c r="GJK26" s="111"/>
      <c r="GJL26" s="111"/>
      <c r="GJM26" s="111"/>
      <c r="GJN26" s="111"/>
      <c r="GJO26" s="111"/>
      <c r="GJP26" s="112"/>
      <c r="GJQ26" s="112"/>
      <c r="GJR26" s="113"/>
      <c r="GJS26" s="111"/>
      <c r="GJT26" s="111"/>
      <c r="GJU26" s="111"/>
      <c r="GJV26" s="111"/>
      <c r="GJW26" s="111"/>
      <c r="GJX26" s="111"/>
      <c r="GJY26" s="112"/>
      <c r="GJZ26" s="112"/>
      <c r="GKA26" s="113"/>
      <c r="GKB26" s="111"/>
      <c r="GKC26" s="111"/>
      <c r="GKD26" s="111"/>
      <c r="GKE26" s="111"/>
      <c r="GKF26" s="111"/>
      <c r="GKG26" s="111"/>
      <c r="GKH26" s="112"/>
      <c r="GKI26" s="112"/>
      <c r="GKJ26" s="113"/>
      <c r="GKK26" s="111"/>
      <c r="GKL26" s="111"/>
      <c r="GKM26" s="111"/>
      <c r="GKN26" s="111"/>
      <c r="GKO26" s="111"/>
      <c r="GKP26" s="111"/>
      <c r="GKQ26" s="112"/>
      <c r="GKR26" s="112"/>
      <c r="GKS26" s="113"/>
      <c r="GKT26" s="111"/>
      <c r="GKU26" s="111"/>
      <c r="GKV26" s="111"/>
      <c r="GKW26" s="111"/>
      <c r="GKX26" s="111"/>
      <c r="GKY26" s="111"/>
      <c r="GKZ26" s="112"/>
      <c r="GLA26" s="112"/>
      <c r="GLB26" s="113"/>
      <c r="GLC26" s="111"/>
      <c r="GLD26" s="111"/>
      <c r="GLE26" s="111"/>
      <c r="GLF26" s="111"/>
      <c r="GLG26" s="111"/>
      <c r="GLH26" s="111"/>
      <c r="GLI26" s="112"/>
      <c r="GLJ26" s="112"/>
      <c r="GLK26" s="113"/>
      <c r="GLL26" s="111"/>
      <c r="GLM26" s="111"/>
      <c r="GLN26" s="111"/>
      <c r="GLO26" s="111"/>
      <c r="GLP26" s="111"/>
      <c r="GLQ26" s="111"/>
      <c r="GLR26" s="112"/>
      <c r="GLS26" s="112"/>
      <c r="GLT26" s="113"/>
      <c r="GLU26" s="111"/>
      <c r="GLV26" s="111"/>
      <c r="GLW26" s="111"/>
      <c r="GLX26" s="111"/>
      <c r="GLY26" s="111"/>
      <c r="GLZ26" s="111"/>
      <c r="GMA26" s="112"/>
      <c r="GMB26" s="112"/>
      <c r="GMC26" s="113"/>
      <c r="GMD26" s="111"/>
      <c r="GME26" s="111"/>
      <c r="GMF26" s="111"/>
      <c r="GMG26" s="111"/>
      <c r="GMH26" s="111"/>
      <c r="GMI26" s="111"/>
      <c r="GMJ26" s="112"/>
      <c r="GMK26" s="112"/>
      <c r="GML26" s="113"/>
      <c r="GMM26" s="111"/>
      <c r="GMN26" s="111"/>
      <c r="GMO26" s="111"/>
      <c r="GMP26" s="111"/>
      <c r="GMQ26" s="111"/>
      <c r="GMR26" s="111"/>
      <c r="GMS26" s="112"/>
      <c r="GMT26" s="112"/>
      <c r="GMU26" s="113"/>
      <c r="GMV26" s="111"/>
      <c r="GMW26" s="111"/>
      <c r="GMX26" s="111"/>
      <c r="GMY26" s="111"/>
      <c r="GMZ26" s="111"/>
      <c r="GNA26" s="111"/>
      <c r="GNB26" s="112"/>
      <c r="GNC26" s="112"/>
      <c r="GND26" s="113"/>
      <c r="GNE26" s="111"/>
      <c r="GNF26" s="111"/>
      <c r="GNG26" s="111"/>
      <c r="GNH26" s="111"/>
      <c r="GNI26" s="111"/>
      <c r="GNJ26" s="111"/>
      <c r="GNK26" s="112"/>
      <c r="GNL26" s="112"/>
      <c r="GNM26" s="113"/>
      <c r="GNN26" s="111"/>
      <c r="GNO26" s="111"/>
      <c r="GNP26" s="111"/>
      <c r="GNQ26" s="111"/>
      <c r="GNR26" s="111"/>
      <c r="GNS26" s="111"/>
      <c r="GNT26" s="112"/>
      <c r="GNU26" s="112"/>
      <c r="GNV26" s="113"/>
      <c r="GNW26" s="111"/>
      <c r="GNX26" s="111"/>
      <c r="GNY26" s="111"/>
      <c r="GNZ26" s="111"/>
      <c r="GOA26" s="111"/>
      <c r="GOB26" s="111"/>
      <c r="GOC26" s="112"/>
      <c r="GOD26" s="112"/>
      <c r="GOE26" s="113"/>
      <c r="GOF26" s="111"/>
      <c r="GOG26" s="111"/>
      <c r="GOH26" s="111"/>
      <c r="GOI26" s="111"/>
      <c r="GOJ26" s="111"/>
      <c r="GOK26" s="111"/>
      <c r="GOL26" s="112"/>
      <c r="GOM26" s="112"/>
      <c r="GON26" s="113"/>
      <c r="GOO26" s="111"/>
      <c r="GOP26" s="111"/>
      <c r="GOQ26" s="111"/>
      <c r="GOR26" s="111"/>
      <c r="GOS26" s="111"/>
      <c r="GOT26" s="111"/>
      <c r="GOU26" s="112"/>
      <c r="GOV26" s="112"/>
      <c r="GOW26" s="113"/>
      <c r="GOX26" s="111"/>
      <c r="GOY26" s="111"/>
      <c r="GOZ26" s="111"/>
      <c r="GPA26" s="111"/>
      <c r="GPB26" s="111"/>
      <c r="GPC26" s="111"/>
      <c r="GPD26" s="112"/>
      <c r="GPE26" s="112"/>
      <c r="GPF26" s="113"/>
      <c r="GPG26" s="111"/>
      <c r="GPH26" s="111"/>
      <c r="GPI26" s="111"/>
      <c r="GPJ26" s="111"/>
      <c r="GPK26" s="111"/>
      <c r="GPL26" s="111"/>
      <c r="GPM26" s="112"/>
      <c r="GPN26" s="112"/>
      <c r="GPO26" s="113"/>
      <c r="GPP26" s="111"/>
      <c r="GPQ26" s="111"/>
      <c r="GPR26" s="111"/>
      <c r="GPS26" s="111"/>
      <c r="GPT26" s="111"/>
      <c r="GPU26" s="111"/>
      <c r="GPV26" s="112"/>
      <c r="GPW26" s="112"/>
      <c r="GPX26" s="113"/>
      <c r="GPY26" s="111"/>
      <c r="GPZ26" s="111"/>
      <c r="GQA26" s="111"/>
      <c r="GQB26" s="111"/>
      <c r="GQC26" s="111"/>
      <c r="GQD26" s="111"/>
      <c r="GQE26" s="112"/>
      <c r="GQF26" s="112"/>
      <c r="GQG26" s="113"/>
      <c r="GQH26" s="111"/>
      <c r="GQI26" s="111"/>
      <c r="GQJ26" s="111"/>
      <c r="GQK26" s="111"/>
      <c r="GQL26" s="111"/>
      <c r="GQM26" s="111"/>
      <c r="GQN26" s="112"/>
      <c r="GQO26" s="112"/>
      <c r="GQP26" s="113"/>
      <c r="GQQ26" s="111"/>
      <c r="GQR26" s="111"/>
      <c r="GQS26" s="111"/>
      <c r="GQT26" s="111"/>
      <c r="GQU26" s="111"/>
      <c r="GQV26" s="111"/>
      <c r="GQW26" s="112"/>
      <c r="GQX26" s="112"/>
      <c r="GQY26" s="113"/>
      <c r="GQZ26" s="111"/>
      <c r="GRA26" s="111"/>
      <c r="GRB26" s="111"/>
      <c r="GRC26" s="111"/>
      <c r="GRD26" s="111"/>
      <c r="GRE26" s="111"/>
      <c r="GRF26" s="112"/>
      <c r="GRG26" s="112"/>
      <c r="GRH26" s="113"/>
      <c r="GRI26" s="111"/>
      <c r="GRJ26" s="111"/>
      <c r="GRK26" s="111"/>
      <c r="GRL26" s="111"/>
      <c r="GRM26" s="111"/>
      <c r="GRN26" s="111"/>
      <c r="GRO26" s="112"/>
      <c r="GRP26" s="112"/>
      <c r="GRQ26" s="113"/>
      <c r="GRR26" s="111"/>
      <c r="GRS26" s="111"/>
      <c r="GRT26" s="111"/>
      <c r="GRU26" s="111"/>
      <c r="GRV26" s="111"/>
      <c r="GRW26" s="111"/>
      <c r="GRX26" s="112"/>
      <c r="GRY26" s="112"/>
      <c r="GRZ26" s="113"/>
      <c r="GSA26" s="111"/>
      <c r="GSB26" s="111"/>
      <c r="GSC26" s="111"/>
      <c r="GSD26" s="111"/>
      <c r="GSE26" s="111"/>
      <c r="GSF26" s="111"/>
      <c r="GSG26" s="112"/>
      <c r="GSH26" s="112"/>
      <c r="GSI26" s="113"/>
      <c r="GSJ26" s="111"/>
      <c r="GSK26" s="111"/>
      <c r="GSL26" s="111"/>
      <c r="GSM26" s="111"/>
      <c r="GSN26" s="111"/>
      <c r="GSO26" s="111"/>
      <c r="GSP26" s="112"/>
      <c r="GSQ26" s="112"/>
      <c r="GSR26" s="113"/>
      <c r="GSS26" s="111"/>
      <c r="GST26" s="111"/>
      <c r="GSU26" s="111"/>
      <c r="GSV26" s="111"/>
      <c r="GSW26" s="111"/>
      <c r="GSX26" s="111"/>
      <c r="GSY26" s="112"/>
      <c r="GSZ26" s="112"/>
      <c r="GTA26" s="113"/>
      <c r="GTB26" s="111"/>
      <c r="GTC26" s="111"/>
      <c r="GTD26" s="111"/>
      <c r="GTE26" s="111"/>
      <c r="GTF26" s="111"/>
      <c r="GTG26" s="111"/>
      <c r="GTH26" s="112"/>
      <c r="GTI26" s="112"/>
      <c r="GTJ26" s="113"/>
      <c r="GTK26" s="111"/>
      <c r="GTL26" s="111"/>
      <c r="GTM26" s="111"/>
      <c r="GTN26" s="111"/>
      <c r="GTO26" s="111"/>
      <c r="GTP26" s="111"/>
      <c r="GTQ26" s="112"/>
      <c r="GTR26" s="112"/>
      <c r="GTS26" s="113"/>
      <c r="GTT26" s="111"/>
      <c r="GTU26" s="111"/>
      <c r="GTV26" s="111"/>
      <c r="GTW26" s="111"/>
      <c r="GTX26" s="111"/>
      <c r="GTY26" s="111"/>
      <c r="GTZ26" s="112"/>
      <c r="GUA26" s="112"/>
      <c r="GUB26" s="113"/>
      <c r="GUC26" s="111"/>
      <c r="GUD26" s="111"/>
      <c r="GUE26" s="111"/>
      <c r="GUF26" s="111"/>
      <c r="GUG26" s="111"/>
      <c r="GUH26" s="111"/>
      <c r="GUI26" s="112"/>
      <c r="GUJ26" s="112"/>
      <c r="GUK26" s="113"/>
      <c r="GUL26" s="111"/>
      <c r="GUM26" s="111"/>
      <c r="GUN26" s="111"/>
      <c r="GUO26" s="111"/>
      <c r="GUP26" s="111"/>
      <c r="GUQ26" s="111"/>
      <c r="GUR26" s="112"/>
      <c r="GUS26" s="112"/>
      <c r="GUT26" s="113"/>
      <c r="GUU26" s="111"/>
      <c r="GUV26" s="111"/>
      <c r="GUW26" s="111"/>
      <c r="GUX26" s="111"/>
      <c r="GUY26" s="111"/>
      <c r="GUZ26" s="111"/>
      <c r="GVA26" s="112"/>
      <c r="GVB26" s="112"/>
      <c r="GVC26" s="113"/>
      <c r="GVD26" s="111"/>
      <c r="GVE26" s="111"/>
      <c r="GVF26" s="111"/>
      <c r="GVG26" s="111"/>
      <c r="GVH26" s="111"/>
      <c r="GVI26" s="111"/>
      <c r="GVJ26" s="112"/>
      <c r="GVK26" s="112"/>
      <c r="GVL26" s="113"/>
      <c r="GVM26" s="111"/>
      <c r="GVN26" s="111"/>
      <c r="GVO26" s="111"/>
      <c r="GVP26" s="111"/>
      <c r="GVQ26" s="111"/>
      <c r="GVR26" s="111"/>
      <c r="GVS26" s="112"/>
      <c r="GVT26" s="112"/>
      <c r="GVU26" s="113"/>
      <c r="GVV26" s="111"/>
      <c r="GVW26" s="111"/>
      <c r="GVX26" s="111"/>
      <c r="GVY26" s="111"/>
      <c r="GVZ26" s="111"/>
      <c r="GWA26" s="111"/>
      <c r="GWB26" s="112"/>
      <c r="GWC26" s="112"/>
      <c r="GWD26" s="113"/>
      <c r="GWE26" s="111"/>
      <c r="GWF26" s="111"/>
      <c r="GWG26" s="111"/>
      <c r="GWH26" s="111"/>
      <c r="GWI26" s="111"/>
      <c r="GWJ26" s="111"/>
      <c r="GWK26" s="112"/>
      <c r="GWL26" s="112"/>
      <c r="GWM26" s="113"/>
      <c r="GWN26" s="111"/>
      <c r="GWO26" s="111"/>
      <c r="GWP26" s="111"/>
      <c r="GWQ26" s="111"/>
      <c r="GWR26" s="111"/>
      <c r="GWS26" s="111"/>
      <c r="GWT26" s="112"/>
      <c r="GWU26" s="112"/>
      <c r="GWV26" s="113"/>
      <c r="GWW26" s="111"/>
      <c r="GWX26" s="111"/>
      <c r="GWY26" s="111"/>
      <c r="GWZ26" s="111"/>
      <c r="GXA26" s="111"/>
      <c r="GXB26" s="111"/>
      <c r="GXC26" s="112"/>
      <c r="GXD26" s="112"/>
      <c r="GXE26" s="113"/>
      <c r="GXF26" s="111"/>
      <c r="GXG26" s="111"/>
      <c r="GXH26" s="111"/>
      <c r="GXI26" s="111"/>
      <c r="GXJ26" s="111"/>
      <c r="GXK26" s="111"/>
      <c r="GXL26" s="112"/>
      <c r="GXM26" s="112"/>
      <c r="GXN26" s="113"/>
      <c r="GXO26" s="111"/>
      <c r="GXP26" s="111"/>
      <c r="GXQ26" s="111"/>
      <c r="GXR26" s="111"/>
      <c r="GXS26" s="111"/>
      <c r="GXT26" s="111"/>
      <c r="GXU26" s="112"/>
      <c r="GXV26" s="112"/>
      <c r="GXW26" s="113"/>
      <c r="GXX26" s="111"/>
      <c r="GXY26" s="111"/>
      <c r="GXZ26" s="111"/>
      <c r="GYA26" s="111"/>
      <c r="GYB26" s="111"/>
      <c r="GYC26" s="111"/>
      <c r="GYD26" s="112"/>
      <c r="GYE26" s="112"/>
      <c r="GYF26" s="113"/>
      <c r="GYG26" s="111"/>
      <c r="GYH26" s="111"/>
      <c r="GYI26" s="111"/>
      <c r="GYJ26" s="111"/>
      <c r="GYK26" s="111"/>
      <c r="GYL26" s="111"/>
      <c r="GYM26" s="112"/>
      <c r="GYN26" s="112"/>
      <c r="GYO26" s="113"/>
      <c r="GYP26" s="111"/>
      <c r="GYQ26" s="111"/>
      <c r="GYR26" s="111"/>
      <c r="GYS26" s="111"/>
      <c r="GYT26" s="111"/>
      <c r="GYU26" s="111"/>
      <c r="GYV26" s="112"/>
      <c r="GYW26" s="112"/>
      <c r="GYX26" s="113"/>
      <c r="GYY26" s="111"/>
      <c r="GYZ26" s="111"/>
      <c r="GZA26" s="111"/>
      <c r="GZB26" s="111"/>
      <c r="GZC26" s="111"/>
      <c r="GZD26" s="111"/>
      <c r="GZE26" s="112"/>
      <c r="GZF26" s="112"/>
      <c r="GZG26" s="113"/>
      <c r="GZH26" s="111"/>
      <c r="GZI26" s="111"/>
      <c r="GZJ26" s="111"/>
      <c r="GZK26" s="111"/>
      <c r="GZL26" s="111"/>
      <c r="GZM26" s="111"/>
      <c r="GZN26" s="112"/>
      <c r="GZO26" s="112"/>
      <c r="GZP26" s="113"/>
      <c r="GZQ26" s="111"/>
      <c r="GZR26" s="111"/>
      <c r="GZS26" s="111"/>
      <c r="GZT26" s="111"/>
      <c r="GZU26" s="111"/>
      <c r="GZV26" s="111"/>
      <c r="GZW26" s="112"/>
      <c r="GZX26" s="112"/>
      <c r="GZY26" s="113"/>
      <c r="GZZ26" s="111"/>
      <c r="HAA26" s="111"/>
      <c r="HAB26" s="111"/>
      <c r="HAC26" s="111"/>
      <c r="HAD26" s="111"/>
      <c r="HAE26" s="111"/>
      <c r="HAF26" s="112"/>
      <c r="HAG26" s="112"/>
      <c r="HAH26" s="113"/>
      <c r="HAI26" s="111"/>
      <c r="HAJ26" s="111"/>
      <c r="HAK26" s="111"/>
      <c r="HAL26" s="111"/>
      <c r="HAM26" s="111"/>
      <c r="HAN26" s="111"/>
      <c r="HAO26" s="112"/>
      <c r="HAP26" s="112"/>
      <c r="HAQ26" s="113"/>
      <c r="HAR26" s="111"/>
      <c r="HAS26" s="111"/>
      <c r="HAT26" s="111"/>
      <c r="HAU26" s="111"/>
      <c r="HAV26" s="111"/>
      <c r="HAW26" s="111"/>
      <c r="HAX26" s="112"/>
      <c r="HAY26" s="112"/>
      <c r="HAZ26" s="113"/>
      <c r="HBA26" s="111"/>
      <c r="HBB26" s="111"/>
      <c r="HBC26" s="111"/>
      <c r="HBD26" s="111"/>
      <c r="HBE26" s="111"/>
      <c r="HBF26" s="111"/>
      <c r="HBG26" s="112"/>
      <c r="HBH26" s="112"/>
      <c r="HBI26" s="113"/>
      <c r="HBJ26" s="111"/>
      <c r="HBK26" s="111"/>
      <c r="HBL26" s="111"/>
      <c r="HBM26" s="111"/>
      <c r="HBN26" s="111"/>
      <c r="HBO26" s="111"/>
      <c r="HBP26" s="112"/>
      <c r="HBQ26" s="112"/>
      <c r="HBR26" s="113"/>
      <c r="HBS26" s="111"/>
      <c r="HBT26" s="111"/>
      <c r="HBU26" s="111"/>
      <c r="HBV26" s="111"/>
      <c r="HBW26" s="111"/>
      <c r="HBX26" s="111"/>
      <c r="HBY26" s="112"/>
      <c r="HBZ26" s="112"/>
      <c r="HCA26" s="113"/>
      <c r="HCB26" s="111"/>
      <c r="HCC26" s="111"/>
      <c r="HCD26" s="111"/>
      <c r="HCE26" s="111"/>
      <c r="HCF26" s="111"/>
      <c r="HCG26" s="111"/>
      <c r="HCH26" s="112"/>
      <c r="HCI26" s="112"/>
      <c r="HCJ26" s="113"/>
      <c r="HCK26" s="111"/>
      <c r="HCL26" s="111"/>
      <c r="HCM26" s="111"/>
      <c r="HCN26" s="111"/>
      <c r="HCO26" s="111"/>
      <c r="HCP26" s="111"/>
      <c r="HCQ26" s="112"/>
      <c r="HCR26" s="112"/>
      <c r="HCS26" s="113"/>
      <c r="HCT26" s="111"/>
      <c r="HCU26" s="111"/>
      <c r="HCV26" s="111"/>
      <c r="HCW26" s="111"/>
      <c r="HCX26" s="111"/>
      <c r="HCY26" s="111"/>
      <c r="HCZ26" s="112"/>
      <c r="HDA26" s="112"/>
      <c r="HDB26" s="113"/>
      <c r="HDC26" s="111"/>
      <c r="HDD26" s="111"/>
      <c r="HDE26" s="111"/>
      <c r="HDF26" s="111"/>
      <c r="HDG26" s="111"/>
      <c r="HDH26" s="111"/>
      <c r="HDI26" s="112"/>
      <c r="HDJ26" s="112"/>
      <c r="HDK26" s="113"/>
      <c r="HDL26" s="111"/>
      <c r="HDM26" s="111"/>
      <c r="HDN26" s="111"/>
      <c r="HDO26" s="111"/>
      <c r="HDP26" s="111"/>
      <c r="HDQ26" s="111"/>
      <c r="HDR26" s="112"/>
      <c r="HDS26" s="112"/>
      <c r="HDT26" s="113"/>
      <c r="HDU26" s="111"/>
      <c r="HDV26" s="111"/>
      <c r="HDW26" s="111"/>
      <c r="HDX26" s="111"/>
      <c r="HDY26" s="111"/>
      <c r="HDZ26" s="111"/>
      <c r="HEA26" s="112"/>
      <c r="HEB26" s="112"/>
      <c r="HEC26" s="113"/>
      <c r="HED26" s="111"/>
      <c r="HEE26" s="111"/>
      <c r="HEF26" s="111"/>
      <c r="HEG26" s="111"/>
      <c r="HEH26" s="111"/>
      <c r="HEI26" s="111"/>
      <c r="HEJ26" s="112"/>
      <c r="HEK26" s="112"/>
      <c r="HEL26" s="113"/>
      <c r="HEM26" s="111"/>
      <c r="HEN26" s="111"/>
      <c r="HEO26" s="111"/>
      <c r="HEP26" s="111"/>
      <c r="HEQ26" s="111"/>
      <c r="HER26" s="111"/>
      <c r="HES26" s="112"/>
      <c r="HET26" s="112"/>
      <c r="HEU26" s="113"/>
      <c r="HEV26" s="111"/>
      <c r="HEW26" s="111"/>
      <c r="HEX26" s="111"/>
      <c r="HEY26" s="111"/>
      <c r="HEZ26" s="111"/>
      <c r="HFA26" s="111"/>
      <c r="HFB26" s="112"/>
      <c r="HFC26" s="112"/>
      <c r="HFD26" s="113"/>
      <c r="HFE26" s="111"/>
      <c r="HFF26" s="111"/>
      <c r="HFG26" s="111"/>
      <c r="HFH26" s="111"/>
      <c r="HFI26" s="111"/>
      <c r="HFJ26" s="111"/>
      <c r="HFK26" s="112"/>
      <c r="HFL26" s="112"/>
      <c r="HFM26" s="113"/>
      <c r="HFN26" s="111"/>
      <c r="HFO26" s="111"/>
      <c r="HFP26" s="111"/>
      <c r="HFQ26" s="111"/>
      <c r="HFR26" s="111"/>
      <c r="HFS26" s="111"/>
      <c r="HFT26" s="112"/>
      <c r="HFU26" s="112"/>
      <c r="HFV26" s="113"/>
      <c r="HFW26" s="111"/>
      <c r="HFX26" s="111"/>
      <c r="HFY26" s="111"/>
      <c r="HFZ26" s="111"/>
      <c r="HGA26" s="111"/>
      <c r="HGB26" s="111"/>
      <c r="HGC26" s="112"/>
      <c r="HGD26" s="112"/>
      <c r="HGE26" s="113"/>
      <c r="HGF26" s="111"/>
      <c r="HGG26" s="111"/>
      <c r="HGH26" s="111"/>
      <c r="HGI26" s="111"/>
      <c r="HGJ26" s="111"/>
      <c r="HGK26" s="111"/>
      <c r="HGL26" s="112"/>
      <c r="HGM26" s="112"/>
      <c r="HGN26" s="113"/>
      <c r="HGO26" s="111"/>
      <c r="HGP26" s="111"/>
      <c r="HGQ26" s="111"/>
      <c r="HGR26" s="111"/>
      <c r="HGS26" s="111"/>
      <c r="HGT26" s="111"/>
      <c r="HGU26" s="112"/>
      <c r="HGV26" s="112"/>
      <c r="HGW26" s="113"/>
      <c r="HGX26" s="111"/>
      <c r="HGY26" s="111"/>
      <c r="HGZ26" s="111"/>
      <c r="HHA26" s="111"/>
      <c r="HHB26" s="111"/>
      <c r="HHC26" s="111"/>
      <c r="HHD26" s="112"/>
      <c r="HHE26" s="112"/>
      <c r="HHF26" s="113"/>
      <c r="HHG26" s="111"/>
      <c r="HHH26" s="111"/>
      <c r="HHI26" s="111"/>
      <c r="HHJ26" s="111"/>
      <c r="HHK26" s="111"/>
      <c r="HHL26" s="111"/>
      <c r="HHM26" s="112"/>
      <c r="HHN26" s="112"/>
      <c r="HHO26" s="113"/>
      <c r="HHP26" s="111"/>
      <c r="HHQ26" s="111"/>
      <c r="HHR26" s="111"/>
      <c r="HHS26" s="111"/>
      <c r="HHT26" s="111"/>
      <c r="HHU26" s="111"/>
      <c r="HHV26" s="112"/>
      <c r="HHW26" s="112"/>
      <c r="HHX26" s="113"/>
      <c r="HHY26" s="111"/>
      <c r="HHZ26" s="111"/>
      <c r="HIA26" s="111"/>
      <c r="HIB26" s="111"/>
      <c r="HIC26" s="111"/>
      <c r="HID26" s="111"/>
      <c r="HIE26" s="112"/>
      <c r="HIF26" s="112"/>
      <c r="HIG26" s="113"/>
      <c r="HIH26" s="111"/>
      <c r="HII26" s="111"/>
      <c r="HIJ26" s="111"/>
      <c r="HIK26" s="111"/>
      <c r="HIL26" s="111"/>
      <c r="HIM26" s="111"/>
      <c r="HIN26" s="112"/>
      <c r="HIO26" s="112"/>
      <c r="HIP26" s="113"/>
      <c r="HIQ26" s="111"/>
      <c r="HIR26" s="111"/>
      <c r="HIS26" s="111"/>
      <c r="HIT26" s="111"/>
      <c r="HIU26" s="111"/>
      <c r="HIV26" s="111"/>
      <c r="HIW26" s="112"/>
      <c r="HIX26" s="112"/>
      <c r="HIY26" s="113"/>
      <c r="HIZ26" s="111"/>
      <c r="HJA26" s="111"/>
      <c r="HJB26" s="111"/>
      <c r="HJC26" s="111"/>
      <c r="HJD26" s="111"/>
      <c r="HJE26" s="111"/>
      <c r="HJF26" s="112"/>
      <c r="HJG26" s="112"/>
      <c r="HJH26" s="113"/>
      <c r="HJI26" s="111"/>
      <c r="HJJ26" s="111"/>
      <c r="HJK26" s="111"/>
      <c r="HJL26" s="111"/>
      <c r="HJM26" s="111"/>
      <c r="HJN26" s="111"/>
      <c r="HJO26" s="112"/>
      <c r="HJP26" s="112"/>
      <c r="HJQ26" s="113"/>
      <c r="HJR26" s="111"/>
      <c r="HJS26" s="111"/>
      <c r="HJT26" s="111"/>
      <c r="HJU26" s="111"/>
      <c r="HJV26" s="111"/>
      <c r="HJW26" s="111"/>
      <c r="HJX26" s="112"/>
      <c r="HJY26" s="112"/>
      <c r="HJZ26" s="113"/>
      <c r="HKA26" s="111"/>
      <c r="HKB26" s="111"/>
      <c r="HKC26" s="111"/>
      <c r="HKD26" s="111"/>
      <c r="HKE26" s="111"/>
      <c r="HKF26" s="111"/>
      <c r="HKG26" s="112"/>
      <c r="HKH26" s="112"/>
      <c r="HKI26" s="113"/>
      <c r="HKJ26" s="111"/>
      <c r="HKK26" s="111"/>
      <c r="HKL26" s="111"/>
      <c r="HKM26" s="111"/>
      <c r="HKN26" s="111"/>
      <c r="HKO26" s="111"/>
      <c r="HKP26" s="112"/>
      <c r="HKQ26" s="112"/>
      <c r="HKR26" s="113"/>
      <c r="HKS26" s="111"/>
      <c r="HKT26" s="111"/>
      <c r="HKU26" s="111"/>
      <c r="HKV26" s="111"/>
      <c r="HKW26" s="111"/>
      <c r="HKX26" s="111"/>
      <c r="HKY26" s="112"/>
      <c r="HKZ26" s="112"/>
      <c r="HLA26" s="113"/>
      <c r="HLB26" s="111"/>
      <c r="HLC26" s="111"/>
      <c r="HLD26" s="111"/>
      <c r="HLE26" s="111"/>
      <c r="HLF26" s="111"/>
      <c r="HLG26" s="111"/>
      <c r="HLH26" s="112"/>
      <c r="HLI26" s="112"/>
      <c r="HLJ26" s="113"/>
      <c r="HLK26" s="111"/>
      <c r="HLL26" s="111"/>
      <c r="HLM26" s="111"/>
      <c r="HLN26" s="111"/>
      <c r="HLO26" s="111"/>
      <c r="HLP26" s="111"/>
      <c r="HLQ26" s="112"/>
      <c r="HLR26" s="112"/>
      <c r="HLS26" s="113"/>
      <c r="HLT26" s="111"/>
      <c r="HLU26" s="111"/>
      <c r="HLV26" s="111"/>
      <c r="HLW26" s="111"/>
      <c r="HLX26" s="111"/>
      <c r="HLY26" s="111"/>
      <c r="HLZ26" s="112"/>
      <c r="HMA26" s="112"/>
      <c r="HMB26" s="113"/>
      <c r="HMC26" s="111"/>
      <c r="HMD26" s="111"/>
      <c r="HME26" s="111"/>
      <c r="HMF26" s="111"/>
      <c r="HMG26" s="111"/>
      <c r="HMH26" s="111"/>
      <c r="HMI26" s="112"/>
      <c r="HMJ26" s="112"/>
      <c r="HMK26" s="113"/>
      <c r="HML26" s="111"/>
      <c r="HMM26" s="111"/>
      <c r="HMN26" s="111"/>
      <c r="HMO26" s="111"/>
      <c r="HMP26" s="111"/>
      <c r="HMQ26" s="111"/>
      <c r="HMR26" s="112"/>
      <c r="HMS26" s="112"/>
      <c r="HMT26" s="113"/>
      <c r="HMU26" s="111"/>
      <c r="HMV26" s="111"/>
      <c r="HMW26" s="111"/>
      <c r="HMX26" s="111"/>
      <c r="HMY26" s="111"/>
      <c r="HMZ26" s="111"/>
      <c r="HNA26" s="112"/>
      <c r="HNB26" s="112"/>
      <c r="HNC26" s="113"/>
      <c r="HND26" s="111"/>
      <c r="HNE26" s="111"/>
      <c r="HNF26" s="111"/>
      <c r="HNG26" s="111"/>
      <c r="HNH26" s="111"/>
      <c r="HNI26" s="111"/>
      <c r="HNJ26" s="112"/>
      <c r="HNK26" s="112"/>
      <c r="HNL26" s="113"/>
      <c r="HNM26" s="111"/>
      <c r="HNN26" s="111"/>
      <c r="HNO26" s="111"/>
      <c r="HNP26" s="111"/>
      <c r="HNQ26" s="111"/>
      <c r="HNR26" s="111"/>
      <c r="HNS26" s="112"/>
      <c r="HNT26" s="112"/>
      <c r="HNU26" s="113"/>
      <c r="HNV26" s="111"/>
      <c r="HNW26" s="111"/>
      <c r="HNX26" s="111"/>
      <c r="HNY26" s="111"/>
      <c r="HNZ26" s="111"/>
      <c r="HOA26" s="111"/>
      <c r="HOB26" s="112"/>
      <c r="HOC26" s="112"/>
      <c r="HOD26" s="113"/>
      <c r="HOE26" s="111"/>
      <c r="HOF26" s="111"/>
      <c r="HOG26" s="111"/>
      <c r="HOH26" s="111"/>
      <c r="HOI26" s="111"/>
      <c r="HOJ26" s="111"/>
      <c r="HOK26" s="112"/>
      <c r="HOL26" s="112"/>
      <c r="HOM26" s="113"/>
      <c r="HON26" s="111"/>
      <c r="HOO26" s="111"/>
      <c r="HOP26" s="111"/>
      <c r="HOQ26" s="111"/>
      <c r="HOR26" s="111"/>
      <c r="HOS26" s="111"/>
      <c r="HOT26" s="112"/>
      <c r="HOU26" s="112"/>
      <c r="HOV26" s="113"/>
      <c r="HOW26" s="111"/>
      <c r="HOX26" s="111"/>
      <c r="HOY26" s="111"/>
      <c r="HOZ26" s="111"/>
      <c r="HPA26" s="111"/>
      <c r="HPB26" s="111"/>
      <c r="HPC26" s="112"/>
      <c r="HPD26" s="112"/>
      <c r="HPE26" s="113"/>
      <c r="HPF26" s="111"/>
      <c r="HPG26" s="111"/>
      <c r="HPH26" s="111"/>
      <c r="HPI26" s="111"/>
      <c r="HPJ26" s="111"/>
      <c r="HPK26" s="111"/>
      <c r="HPL26" s="112"/>
      <c r="HPM26" s="112"/>
      <c r="HPN26" s="113"/>
      <c r="HPO26" s="111"/>
      <c r="HPP26" s="111"/>
      <c r="HPQ26" s="111"/>
      <c r="HPR26" s="111"/>
      <c r="HPS26" s="111"/>
      <c r="HPT26" s="111"/>
      <c r="HPU26" s="112"/>
      <c r="HPV26" s="112"/>
      <c r="HPW26" s="113"/>
      <c r="HPX26" s="111"/>
      <c r="HPY26" s="111"/>
      <c r="HPZ26" s="111"/>
      <c r="HQA26" s="111"/>
      <c r="HQB26" s="111"/>
      <c r="HQC26" s="111"/>
      <c r="HQD26" s="112"/>
      <c r="HQE26" s="112"/>
      <c r="HQF26" s="113"/>
      <c r="HQG26" s="111"/>
      <c r="HQH26" s="111"/>
      <c r="HQI26" s="111"/>
      <c r="HQJ26" s="111"/>
      <c r="HQK26" s="111"/>
      <c r="HQL26" s="111"/>
      <c r="HQM26" s="112"/>
      <c r="HQN26" s="112"/>
      <c r="HQO26" s="113"/>
      <c r="HQP26" s="111"/>
      <c r="HQQ26" s="111"/>
      <c r="HQR26" s="111"/>
      <c r="HQS26" s="111"/>
      <c r="HQT26" s="111"/>
      <c r="HQU26" s="111"/>
      <c r="HQV26" s="112"/>
      <c r="HQW26" s="112"/>
      <c r="HQX26" s="113"/>
      <c r="HQY26" s="111"/>
      <c r="HQZ26" s="111"/>
      <c r="HRA26" s="111"/>
      <c r="HRB26" s="111"/>
      <c r="HRC26" s="111"/>
      <c r="HRD26" s="111"/>
      <c r="HRE26" s="112"/>
      <c r="HRF26" s="112"/>
      <c r="HRG26" s="113"/>
      <c r="HRH26" s="111"/>
      <c r="HRI26" s="111"/>
      <c r="HRJ26" s="111"/>
      <c r="HRK26" s="111"/>
      <c r="HRL26" s="111"/>
      <c r="HRM26" s="111"/>
      <c r="HRN26" s="112"/>
      <c r="HRO26" s="112"/>
      <c r="HRP26" s="113"/>
      <c r="HRQ26" s="111"/>
      <c r="HRR26" s="111"/>
      <c r="HRS26" s="111"/>
      <c r="HRT26" s="111"/>
      <c r="HRU26" s="111"/>
      <c r="HRV26" s="111"/>
      <c r="HRW26" s="112"/>
      <c r="HRX26" s="112"/>
      <c r="HRY26" s="113"/>
      <c r="HRZ26" s="111"/>
      <c r="HSA26" s="111"/>
      <c r="HSB26" s="111"/>
      <c r="HSC26" s="111"/>
      <c r="HSD26" s="111"/>
      <c r="HSE26" s="111"/>
      <c r="HSF26" s="112"/>
      <c r="HSG26" s="112"/>
      <c r="HSH26" s="113"/>
      <c r="HSI26" s="111"/>
      <c r="HSJ26" s="111"/>
      <c r="HSK26" s="111"/>
      <c r="HSL26" s="111"/>
      <c r="HSM26" s="111"/>
      <c r="HSN26" s="111"/>
      <c r="HSO26" s="112"/>
      <c r="HSP26" s="112"/>
      <c r="HSQ26" s="113"/>
      <c r="HSR26" s="111"/>
      <c r="HSS26" s="111"/>
      <c r="HST26" s="111"/>
      <c r="HSU26" s="111"/>
      <c r="HSV26" s="111"/>
      <c r="HSW26" s="111"/>
      <c r="HSX26" s="112"/>
      <c r="HSY26" s="112"/>
      <c r="HSZ26" s="113"/>
      <c r="HTA26" s="111"/>
      <c r="HTB26" s="111"/>
      <c r="HTC26" s="111"/>
      <c r="HTD26" s="111"/>
      <c r="HTE26" s="111"/>
      <c r="HTF26" s="111"/>
      <c r="HTG26" s="112"/>
      <c r="HTH26" s="112"/>
      <c r="HTI26" s="113"/>
      <c r="HTJ26" s="111"/>
      <c r="HTK26" s="111"/>
      <c r="HTL26" s="111"/>
      <c r="HTM26" s="111"/>
      <c r="HTN26" s="111"/>
      <c r="HTO26" s="111"/>
      <c r="HTP26" s="112"/>
      <c r="HTQ26" s="112"/>
      <c r="HTR26" s="113"/>
      <c r="HTS26" s="111"/>
      <c r="HTT26" s="111"/>
      <c r="HTU26" s="111"/>
      <c r="HTV26" s="111"/>
      <c r="HTW26" s="111"/>
      <c r="HTX26" s="111"/>
      <c r="HTY26" s="112"/>
      <c r="HTZ26" s="112"/>
      <c r="HUA26" s="113"/>
      <c r="HUB26" s="111"/>
      <c r="HUC26" s="111"/>
      <c r="HUD26" s="111"/>
      <c r="HUE26" s="111"/>
      <c r="HUF26" s="111"/>
      <c r="HUG26" s="111"/>
      <c r="HUH26" s="112"/>
      <c r="HUI26" s="112"/>
      <c r="HUJ26" s="113"/>
      <c r="HUK26" s="111"/>
      <c r="HUL26" s="111"/>
      <c r="HUM26" s="111"/>
      <c r="HUN26" s="111"/>
      <c r="HUO26" s="111"/>
      <c r="HUP26" s="111"/>
      <c r="HUQ26" s="112"/>
      <c r="HUR26" s="112"/>
      <c r="HUS26" s="113"/>
      <c r="HUT26" s="111"/>
      <c r="HUU26" s="111"/>
      <c r="HUV26" s="111"/>
      <c r="HUW26" s="111"/>
      <c r="HUX26" s="111"/>
      <c r="HUY26" s="111"/>
      <c r="HUZ26" s="112"/>
      <c r="HVA26" s="112"/>
      <c r="HVB26" s="113"/>
      <c r="HVC26" s="111"/>
      <c r="HVD26" s="111"/>
      <c r="HVE26" s="111"/>
      <c r="HVF26" s="111"/>
      <c r="HVG26" s="111"/>
      <c r="HVH26" s="111"/>
      <c r="HVI26" s="112"/>
      <c r="HVJ26" s="112"/>
      <c r="HVK26" s="113"/>
      <c r="HVL26" s="111"/>
      <c r="HVM26" s="111"/>
      <c r="HVN26" s="111"/>
      <c r="HVO26" s="111"/>
      <c r="HVP26" s="111"/>
      <c r="HVQ26" s="111"/>
      <c r="HVR26" s="112"/>
      <c r="HVS26" s="112"/>
      <c r="HVT26" s="113"/>
      <c r="HVU26" s="111"/>
      <c r="HVV26" s="111"/>
      <c r="HVW26" s="111"/>
      <c r="HVX26" s="111"/>
      <c r="HVY26" s="111"/>
      <c r="HVZ26" s="111"/>
      <c r="HWA26" s="112"/>
      <c r="HWB26" s="112"/>
      <c r="HWC26" s="113"/>
      <c r="HWD26" s="111"/>
      <c r="HWE26" s="111"/>
      <c r="HWF26" s="111"/>
      <c r="HWG26" s="111"/>
      <c r="HWH26" s="111"/>
      <c r="HWI26" s="111"/>
      <c r="HWJ26" s="112"/>
      <c r="HWK26" s="112"/>
      <c r="HWL26" s="113"/>
      <c r="HWM26" s="111"/>
      <c r="HWN26" s="111"/>
      <c r="HWO26" s="111"/>
      <c r="HWP26" s="111"/>
      <c r="HWQ26" s="111"/>
      <c r="HWR26" s="111"/>
      <c r="HWS26" s="112"/>
      <c r="HWT26" s="112"/>
      <c r="HWU26" s="113"/>
      <c r="HWV26" s="111"/>
      <c r="HWW26" s="111"/>
      <c r="HWX26" s="111"/>
      <c r="HWY26" s="111"/>
      <c r="HWZ26" s="111"/>
      <c r="HXA26" s="111"/>
      <c r="HXB26" s="112"/>
      <c r="HXC26" s="112"/>
      <c r="HXD26" s="113"/>
      <c r="HXE26" s="111"/>
      <c r="HXF26" s="111"/>
      <c r="HXG26" s="111"/>
      <c r="HXH26" s="111"/>
      <c r="HXI26" s="111"/>
      <c r="HXJ26" s="111"/>
      <c r="HXK26" s="112"/>
      <c r="HXL26" s="112"/>
      <c r="HXM26" s="113"/>
      <c r="HXN26" s="111"/>
      <c r="HXO26" s="111"/>
      <c r="HXP26" s="111"/>
      <c r="HXQ26" s="111"/>
      <c r="HXR26" s="111"/>
      <c r="HXS26" s="111"/>
      <c r="HXT26" s="112"/>
      <c r="HXU26" s="112"/>
      <c r="HXV26" s="113"/>
      <c r="HXW26" s="111"/>
      <c r="HXX26" s="111"/>
      <c r="HXY26" s="111"/>
      <c r="HXZ26" s="111"/>
      <c r="HYA26" s="111"/>
      <c r="HYB26" s="111"/>
      <c r="HYC26" s="112"/>
      <c r="HYD26" s="112"/>
      <c r="HYE26" s="113"/>
      <c r="HYF26" s="111"/>
      <c r="HYG26" s="111"/>
      <c r="HYH26" s="111"/>
      <c r="HYI26" s="111"/>
      <c r="HYJ26" s="111"/>
      <c r="HYK26" s="111"/>
      <c r="HYL26" s="112"/>
      <c r="HYM26" s="112"/>
      <c r="HYN26" s="113"/>
      <c r="HYO26" s="111"/>
      <c r="HYP26" s="111"/>
      <c r="HYQ26" s="111"/>
      <c r="HYR26" s="111"/>
      <c r="HYS26" s="111"/>
      <c r="HYT26" s="111"/>
      <c r="HYU26" s="112"/>
      <c r="HYV26" s="112"/>
      <c r="HYW26" s="113"/>
      <c r="HYX26" s="111"/>
      <c r="HYY26" s="111"/>
      <c r="HYZ26" s="111"/>
      <c r="HZA26" s="111"/>
      <c r="HZB26" s="111"/>
      <c r="HZC26" s="111"/>
      <c r="HZD26" s="112"/>
      <c r="HZE26" s="112"/>
      <c r="HZF26" s="113"/>
      <c r="HZG26" s="111"/>
      <c r="HZH26" s="111"/>
      <c r="HZI26" s="111"/>
      <c r="HZJ26" s="111"/>
      <c r="HZK26" s="111"/>
      <c r="HZL26" s="111"/>
      <c r="HZM26" s="112"/>
      <c r="HZN26" s="112"/>
      <c r="HZO26" s="113"/>
      <c r="HZP26" s="111"/>
      <c r="HZQ26" s="111"/>
      <c r="HZR26" s="111"/>
      <c r="HZS26" s="111"/>
      <c r="HZT26" s="111"/>
      <c r="HZU26" s="111"/>
      <c r="HZV26" s="112"/>
      <c r="HZW26" s="112"/>
      <c r="HZX26" s="113"/>
      <c r="HZY26" s="111"/>
      <c r="HZZ26" s="111"/>
      <c r="IAA26" s="111"/>
      <c r="IAB26" s="111"/>
      <c r="IAC26" s="111"/>
      <c r="IAD26" s="111"/>
      <c r="IAE26" s="112"/>
      <c r="IAF26" s="112"/>
      <c r="IAG26" s="113"/>
      <c r="IAH26" s="111"/>
      <c r="IAI26" s="111"/>
      <c r="IAJ26" s="111"/>
      <c r="IAK26" s="111"/>
      <c r="IAL26" s="111"/>
      <c r="IAM26" s="111"/>
      <c r="IAN26" s="112"/>
      <c r="IAO26" s="112"/>
      <c r="IAP26" s="113"/>
      <c r="IAQ26" s="111"/>
      <c r="IAR26" s="111"/>
      <c r="IAS26" s="111"/>
      <c r="IAT26" s="111"/>
      <c r="IAU26" s="111"/>
      <c r="IAV26" s="111"/>
      <c r="IAW26" s="112"/>
      <c r="IAX26" s="112"/>
      <c r="IAY26" s="113"/>
      <c r="IAZ26" s="111"/>
      <c r="IBA26" s="111"/>
      <c r="IBB26" s="111"/>
      <c r="IBC26" s="111"/>
      <c r="IBD26" s="111"/>
      <c r="IBE26" s="111"/>
      <c r="IBF26" s="112"/>
      <c r="IBG26" s="112"/>
      <c r="IBH26" s="113"/>
      <c r="IBI26" s="111"/>
      <c r="IBJ26" s="111"/>
      <c r="IBK26" s="111"/>
      <c r="IBL26" s="111"/>
      <c r="IBM26" s="111"/>
      <c r="IBN26" s="111"/>
      <c r="IBO26" s="112"/>
      <c r="IBP26" s="112"/>
      <c r="IBQ26" s="113"/>
      <c r="IBR26" s="111"/>
      <c r="IBS26" s="111"/>
      <c r="IBT26" s="111"/>
      <c r="IBU26" s="111"/>
      <c r="IBV26" s="111"/>
      <c r="IBW26" s="111"/>
      <c r="IBX26" s="112"/>
      <c r="IBY26" s="112"/>
      <c r="IBZ26" s="113"/>
      <c r="ICA26" s="111"/>
      <c r="ICB26" s="111"/>
      <c r="ICC26" s="111"/>
      <c r="ICD26" s="111"/>
      <c r="ICE26" s="111"/>
      <c r="ICF26" s="111"/>
      <c r="ICG26" s="112"/>
      <c r="ICH26" s="112"/>
      <c r="ICI26" s="113"/>
      <c r="ICJ26" s="111"/>
      <c r="ICK26" s="111"/>
      <c r="ICL26" s="111"/>
      <c r="ICM26" s="111"/>
      <c r="ICN26" s="111"/>
      <c r="ICO26" s="111"/>
      <c r="ICP26" s="112"/>
      <c r="ICQ26" s="112"/>
      <c r="ICR26" s="113"/>
      <c r="ICS26" s="111"/>
      <c r="ICT26" s="111"/>
      <c r="ICU26" s="111"/>
      <c r="ICV26" s="111"/>
      <c r="ICW26" s="111"/>
      <c r="ICX26" s="111"/>
      <c r="ICY26" s="112"/>
      <c r="ICZ26" s="112"/>
      <c r="IDA26" s="113"/>
      <c r="IDB26" s="111"/>
      <c r="IDC26" s="111"/>
      <c r="IDD26" s="111"/>
      <c r="IDE26" s="111"/>
      <c r="IDF26" s="111"/>
      <c r="IDG26" s="111"/>
      <c r="IDH26" s="112"/>
      <c r="IDI26" s="112"/>
      <c r="IDJ26" s="113"/>
      <c r="IDK26" s="111"/>
      <c r="IDL26" s="111"/>
      <c r="IDM26" s="111"/>
      <c r="IDN26" s="111"/>
      <c r="IDO26" s="111"/>
      <c r="IDP26" s="111"/>
      <c r="IDQ26" s="112"/>
      <c r="IDR26" s="112"/>
      <c r="IDS26" s="113"/>
      <c r="IDT26" s="111"/>
      <c r="IDU26" s="111"/>
      <c r="IDV26" s="111"/>
      <c r="IDW26" s="111"/>
      <c r="IDX26" s="111"/>
      <c r="IDY26" s="111"/>
      <c r="IDZ26" s="112"/>
      <c r="IEA26" s="112"/>
      <c r="IEB26" s="113"/>
      <c r="IEC26" s="111"/>
      <c r="IED26" s="111"/>
      <c r="IEE26" s="111"/>
      <c r="IEF26" s="111"/>
      <c r="IEG26" s="111"/>
      <c r="IEH26" s="111"/>
      <c r="IEI26" s="112"/>
      <c r="IEJ26" s="112"/>
      <c r="IEK26" s="113"/>
      <c r="IEL26" s="111"/>
      <c r="IEM26" s="111"/>
      <c r="IEN26" s="111"/>
      <c r="IEO26" s="111"/>
      <c r="IEP26" s="111"/>
      <c r="IEQ26" s="111"/>
      <c r="IER26" s="112"/>
      <c r="IES26" s="112"/>
      <c r="IET26" s="113"/>
      <c r="IEU26" s="111"/>
      <c r="IEV26" s="111"/>
      <c r="IEW26" s="111"/>
      <c r="IEX26" s="111"/>
      <c r="IEY26" s="111"/>
      <c r="IEZ26" s="111"/>
      <c r="IFA26" s="112"/>
      <c r="IFB26" s="112"/>
      <c r="IFC26" s="113"/>
      <c r="IFD26" s="111"/>
      <c r="IFE26" s="111"/>
      <c r="IFF26" s="111"/>
      <c r="IFG26" s="111"/>
      <c r="IFH26" s="111"/>
      <c r="IFI26" s="111"/>
      <c r="IFJ26" s="112"/>
      <c r="IFK26" s="112"/>
      <c r="IFL26" s="113"/>
      <c r="IFM26" s="111"/>
      <c r="IFN26" s="111"/>
      <c r="IFO26" s="111"/>
      <c r="IFP26" s="111"/>
      <c r="IFQ26" s="111"/>
      <c r="IFR26" s="111"/>
      <c r="IFS26" s="112"/>
      <c r="IFT26" s="112"/>
      <c r="IFU26" s="113"/>
      <c r="IFV26" s="111"/>
      <c r="IFW26" s="111"/>
      <c r="IFX26" s="111"/>
      <c r="IFY26" s="111"/>
      <c r="IFZ26" s="111"/>
      <c r="IGA26" s="111"/>
      <c r="IGB26" s="112"/>
      <c r="IGC26" s="112"/>
      <c r="IGD26" s="113"/>
      <c r="IGE26" s="111"/>
      <c r="IGF26" s="111"/>
      <c r="IGG26" s="111"/>
      <c r="IGH26" s="111"/>
      <c r="IGI26" s="111"/>
      <c r="IGJ26" s="111"/>
      <c r="IGK26" s="112"/>
      <c r="IGL26" s="112"/>
      <c r="IGM26" s="113"/>
      <c r="IGN26" s="111"/>
      <c r="IGO26" s="111"/>
      <c r="IGP26" s="111"/>
      <c r="IGQ26" s="111"/>
      <c r="IGR26" s="111"/>
      <c r="IGS26" s="111"/>
      <c r="IGT26" s="112"/>
      <c r="IGU26" s="112"/>
      <c r="IGV26" s="113"/>
      <c r="IGW26" s="111"/>
      <c r="IGX26" s="111"/>
      <c r="IGY26" s="111"/>
      <c r="IGZ26" s="111"/>
      <c r="IHA26" s="111"/>
      <c r="IHB26" s="111"/>
      <c r="IHC26" s="112"/>
      <c r="IHD26" s="112"/>
      <c r="IHE26" s="113"/>
      <c r="IHF26" s="111"/>
      <c r="IHG26" s="111"/>
      <c r="IHH26" s="111"/>
      <c r="IHI26" s="111"/>
      <c r="IHJ26" s="111"/>
      <c r="IHK26" s="111"/>
      <c r="IHL26" s="112"/>
      <c r="IHM26" s="112"/>
      <c r="IHN26" s="113"/>
      <c r="IHO26" s="111"/>
      <c r="IHP26" s="111"/>
      <c r="IHQ26" s="111"/>
      <c r="IHR26" s="111"/>
      <c r="IHS26" s="111"/>
      <c r="IHT26" s="111"/>
      <c r="IHU26" s="112"/>
      <c r="IHV26" s="112"/>
      <c r="IHW26" s="113"/>
      <c r="IHX26" s="111"/>
      <c r="IHY26" s="111"/>
      <c r="IHZ26" s="111"/>
      <c r="IIA26" s="111"/>
      <c r="IIB26" s="111"/>
      <c r="IIC26" s="111"/>
      <c r="IID26" s="112"/>
      <c r="IIE26" s="112"/>
      <c r="IIF26" s="113"/>
      <c r="IIG26" s="111"/>
      <c r="IIH26" s="111"/>
      <c r="III26" s="111"/>
      <c r="IIJ26" s="111"/>
      <c r="IIK26" s="111"/>
      <c r="IIL26" s="111"/>
      <c r="IIM26" s="112"/>
      <c r="IIN26" s="112"/>
      <c r="IIO26" s="113"/>
      <c r="IIP26" s="111"/>
      <c r="IIQ26" s="111"/>
      <c r="IIR26" s="111"/>
      <c r="IIS26" s="111"/>
      <c r="IIT26" s="111"/>
      <c r="IIU26" s="111"/>
      <c r="IIV26" s="112"/>
      <c r="IIW26" s="112"/>
      <c r="IIX26" s="113"/>
      <c r="IIY26" s="111"/>
      <c r="IIZ26" s="111"/>
      <c r="IJA26" s="111"/>
      <c r="IJB26" s="111"/>
      <c r="IJC26" s="111"/>
      <c r="IJD26" s="111"/>
      <c r="IJE26" s="112"/>
      <c r="IJF26" s="112"/>
      <c r="IJG26" s="113"/>
      <c r="IJH26" s="111"/>
      <c r="IJI26" s="111"/>
      <c r="IJJ26" s="111"/>
      <c r="IJK26" s="111"/>
      <c r="IJL26" s="111"/>
      <c r="IJM26" s="111"/>
      <c r="IJN26" s="112"/>
      <c r="IJO26" s="112"/>
      <c r="IJP26" s="113"/>
      <c r="IJQ26" s="111"/>
      <c r="IJR26" s="111"/>
      <c r="IJS26" s="111"/>
      <c r="IJT26" s="111"/>
      <c r="IJU26" s="111"/>
      <c r="IJV26" s="111"/>
      <c r="IJW26" s="112"/>
      <c r="IJX26" s="112"/>
      <c r="IJY26" s="113"/>
      <c r="IJZ26" s="111"/>
      <c r="IKA26" s="111"/>
      <c r="IKB26" s="111"/>
      <c r="IKC26" s="111"/>
      <c r="IKD26" s="111"/>
      <c r="IKE26" s="111"/>
      <c r="IKF26" s="112"/>
      <c r="IKG26" s="112"/>
      <c r="IKH26" s="113"/>
      <c r="IKI26" s="111"/>
      <c r="IKJ26" s="111"/>
      <c r="IKK26" s="111"/>
      <c r="IKL26" s="111"/>
      <c r="IKM26" s="111"/>
      <c r="IKN26" s="111"/>
      <c r="IKO26" s="112"/>
      <c r="IKP26" s="112"/>
      <c r="IKQ26" s="113"/>
      <c r="IKR26" s="111"/>
      <c r="IKS26" s="111"/>
      <c r="IKT26" s="111"/>
      <c r="IKU26" s="111"/>
      <c r="IKV26" s="111"/>
      <c r="IKW26" s="111"/>
      <c r="IKX26" s="112"/>
      <c r="IKY26" s="112"/>
      <c r="IKZ26" s="113"/>
      <c r="ILA26" s="111"/>
      <c r="ILB26" s="111"/>
      <c r="ILC26" s="111"/>
      <c r="ILD26" s="111"/>
      <c r="ILE26" s="111"/>
      <c r="ILF26" s="111"/>
      <c r="ILG26" s="112"/>
      <c r="ILH26" s="112"/>
      <c r="ILI26" s="113"/>
      <c r="ILJ26" s="111"/>
      <c r="ILK26" s="111"/>
      <c r="ILL26" s="111"/>
      <c r="ILM26" s="111"/>
      <c r="ILN26" s="111"/>
      <c r="ILO26" s="111"/>
      <c r="ILP26" s="112"/>
      <c r="ILQ26" s="112"/>
      <c r="ILR26" s="113"/>
      <c r="ILS26" s="111"/>
      <c r="ILT26" s="111"/>
      <c r="ILU26" s="111"/>
      <c r="ILV26" s="111"/>
      <c r="ILW26" s="111"/>
      <c r="ILX26" s="111"/>
      <c r="ILY26" s="112"/>
      <c r="ILZ26" s="112"/>
      <c r="IMA26" s="113"/>
      <c r="IMB26" s="111"/>
      <c r="IMC26" s="111"/>
      <c r="IMD26" s="111"/>
      <c r="IME26" s="111"/>
      <c r="IMF26" s="111"/>
      <c r="IMG26" s="111"/>
      <c r="IMH26" s="112"/>
      <c r="IMI26" s="112"/>
      <c r="IMJ26" s="113"/>
      <c r="IMK26" s="111"/>
      <c r="IML26" s="111"/>
      <c r="IMM26" s="111"/>
      <c r="IMN26" s="111"/>
      <c r="IMO26" s="111"/>
      <c r="IMP26" s="111"/>
      <c r="IMQ26" s="112"/>
      <c r="IMR26" s="112"/>
      <c r="IMS26" s="113"/>
      <c r="IMT26" s="111"/>
      <c r="IMU26" s="111"/>
      <c r="IMV26" s="111"/>
      <c r="IMW26" s="111"/>
      <c r="IMX26" s="111"/>
      <c r="IMY26" s="111"/>
      <c r="IMZ26" s="112"/>
      <c r="INA26" s="112"/>
      <c r="INB26" s="113"/>
      <c r="INC26" s="111"/>
      <c r="IND26" s="111"/>
      <c r="INE26" s="111"/>
      <c r="INF26" s="111"/>
      <c r="ING26" s="111"/>
      <c r="INH26" s="111"/>
      <c r="INI26" s="112"/>
      <c r="INJ26" s="112"/>
      <c r="INK26" s="113"/>
      <c r="INL26" s="111"/>
      <c r="INM26" s="111"/>
      <c r="INN26" s="111"/>
      <c r="INO26" s="111"/>
      <c r="INP26" s="111"/>
      <c r="INQ26" s="111"/>
      <c r="INR26" s="112"/>
      <c r="INS26" s="112"/>
      <c r="INT26" s="113"/>
      <c r="INU26" s="111"/>
      <c r="INV26" s="111"/>
      <c r="INW26" s="111"/>
      <c r="INX26" s="111"/>
      <c r="INY26" s="111"/>
      <c r="INZ26" s="111"/>
      <c r="IOA26" s="112"/>
      <c r="IOB26" s="112"/>
      <c r="IOC26" s="113"/>
      <c r="IOD26" s="111"/>
      <c r="IOE26" s="111"/>
      <c r="IOF26" s="111"/>
      <c r="IOG26" s="111"/>
      <c r="IOH26" s="111"/>
      <c r="IOI26" s="111"/>
      <c r="IOJ26" s="112"/>
      <c r="IOK26" s="112"/>
      <c r="IOL26" s="113"/>
      <c r="IOM26" s="111"/>
      <c r="ION26" s="111"/>
      <c r="IOO26" s="111"/>
      <c r="IOP26" s="111"/>
      <c r="IOQ26" s="111"/>
      <c r="IOR26" s="111"/>
      <c r="IOS26" s="112"/>
      <c r="IOT26" s="112"/>
      <c r="IOU26" s="113"/>
      <c r="IOV26" s="111"/>
      <c r="IOW26" s="111"/>
      <c r="IOX26" s="111"/>
      <c r="IOY26" s="111"/>
      <c r="IOZ26" s="111"/>
      <c r="IPA26" s="111"/>
      <c r="IPB26" s="112"/>
      <c r="IPC26" s="112"/>
      <c r="IPD26" s="113"/>
      <c r="IPE26" s="111"/>
      <c r="IPF26" s="111"/>
      <c r="IPG26" s="111"/>
      <c r="IPH26" s="111"/>
      <c r="IPI26" s="111"/>
      <c r="IPJ26" s="111"/>
      <c r="IPK26" s="112"/>
      <c r="IPL26" s="112"/>
      <c r="IPM26" s="113"/>
      <c r="IPN26" s="111"/>
      <c r="IPO26" s="111"/>
      <c r="IPP26" s="111"/>
      <c r="IPQ26" s="111"/>
      <c r="IPR26" s="111"/>
      <c r="IPS26" s="111"/>
      <c r="IPT26" s="112"/>
      <c r="IPU26" s="112"/>
      <c r="IPV26" s="113"/>
      <c r="IPW26" s="111"/>
      <c r="IPX26" s="111"/>
      <c r="IPY26" s="111"/>
      <c r="IPZ26" s="111"/>
      <c r="IQA26" s="111"/>
      <c r="IQB26" s="111"/>
      <c r="IQC26" s="112"/>
      <c r="IQD26" s="112"/>
      <c r="IQE26" s="113"/>
      <c r="IQF26" s="111"/>
      <c r="IQG26" s="111"/>
      <c r="IQH26" s="111"/>
      <c r="IQI26" s="111"/>
      <c r="IQJ26" s="111"/>
      <c r="IQK26" s="111"/>
      <c r="IQL26" s="112"/>
      <c r="IQM26" s="112"/>
      <c r="IQN26" s="113"/>
      <c r="IQO26" s="111"/>
      <c r="IQP26" s="111"/>
      <c r="IQQ26" s="111"/>
      <c r="IQR26" s="111"/>
      <c r="IQS26" s="111"/>
      <c r="IQT26" s="111"/>
      <c r="IQU26" s="112"/>
      <c r="IQV26" s="112"/>
      <c r="IQW26" s="113"/>
      <c r="IQX26" s="111"/>
      <c r="IQY26" s="111"/>
      <c r="IQZ26" s="111"/>
      <c r="IRA26" s="111"/>
      <c r="IRB26" s="111"/>
      <c r="IRC26" s="111"/>
      <c r="IRD26" s="112"/>
      <c r="IRE26" s="112"/>
      <c r="IRF26" s="113"/>
      <c r="IRG26" s="111"/>
      <c r="IRH26" s="111"/>
      <c r="IRI26" s="111"/>
      <c r="IRJ26" s="111"/>
      <c r="IRK26" s="111"/>
      <c r="IRL26" s="111"/>
      <c r="IRM26" s="112"/>
      <c r="IRN26" s="112"/>
      <c r="IRO26" s="113"/>
      <c r="IRP26" s="111"/>
      <c r="IRQ26" s="111"/>
      <c r="IRR26" s="111"/>
      <c r="IRS26" s="111"/>
      <c r="IRT26" s="111"/>
      <c r="IRU26" s="111"/>
      <c r="IRV26" s="112"/>
      <c r="IRW26" s="112"/>
      <c r="IRX26" s="113"/>
      <c r="IRY26" s="111"/>
      <c r="IRZ26" s="111"/>
      <c r="ISA26" s="111"/>
      <c r="ISB26" s="111"/>
      <c r="ISC26" s="111"/>
      <c r="ISD26" s="111"/>
      <c r="ISE26" s="112"/>
      <c r="ISF26" s="112"/>
      <c r="ISG26" s="113"/>
      <c r="ISH26" s="111"/>
      <c r="ISI26" s="111"/>
      <c r="ISJ26" s="111"/>
      <c r="ISK26" s="111"/>
      <c r="ISL26" s="111"/>
      <c r="ISM26" s="111"/>
      <c r="ISN26" s="112"/>
      <c r="ISO26" s="112"/>
      <c r="ISP26" s="113"/>
      <c r="ISQ26" s="111"/>
      <c r="ISR26" s="111"/>
      <c r="ISS26" s="111"/>
      <c r="IST26" s="111"/>
      <c r="ISU26" s="111"/>
      <c r="ISV26" s="111"/>
      <c r="ISW26" s="112"/>
      <c r="ISX26" s="112"/>
      <c r="ISY26" s="113"/>
      <c r="ISZ26" s="111"/>
      <c r="ITA26" s="111"/>
      <c r="ITB26" s="111"/>
      <c r="ITC26" s="111"/>
      <c r="ITD26" s="111"/>
      <c r="ITE26" s="111"/>
      <c r="ITF26" s="112"/>
      <c r="ITG26" s="112"/>
      <c r="ITH26" s="113"/>
      <c r="ITI26" s="111"/>
      <c r="ITJ26" s="111"/>
      <c r="ITK26" s="111"/>
      <c r="ITL26" s="111"/>
      <c r="ITM26" s="111"/>
      <c r="ITN26" s="111"/>
      <c r="ITO26" s="112"/>
      <c r="ITP26" s="112"/>
      <c r="ITQ26" s="113"/>
      <c r="ITR26" s="111"/>
      <c r="ITS26" s="111"/>
      <c r="ITT26" s="111"/>
      <c r="ITU26" s="111"/>
      <c r="ITV26" s="111"/>
      <c r="ITW26" s="111"/>
      <c r="ITX26" s="112"/>
      <c r="ITY26" s="112"/>
      <c r="ITZ26" s="113"/>
      <c r="IUA26" s="111"/>
      <c r="IUB26" s="111"/>
      <c r="IUC26" s="111"/>
      <c r="IUD26" s="111"/>
      <c r="IUE26" s="111"/>
      <c r="IUF26" s="111"/>
      <c r="IUG26" s="112"/>
      <c r="IUH26" s="112"/>
      <c r="IUI26" s="113"/>
      <c r="IUJ26" s="111"/>
      <c r="IUK26" s="111"/>
      <c r="IUL26" s="111"/>
      <c r="IUM26" s="111"/>
      <c r="IUN26" s="111"/>
      <c r="IUO26" s="111"/>
      <c r="IUP26" s="112"/>
      <c r="IUQ26" s="112"/>
      <c r="IUR26" s="113"/>
      <c r="IUS26" s="111"/>
      <c r="IUT26" s="111"/>
      <c r="IUU26" s="111"/>
      <c r="IUV26" s="111"/>
      <c r="IUW26" s="111"/>
      <c r="IUX26" s="111"/>
      <c r="IUY26" s="112"/>
      <c r="IUZ26" s="112"/>
      <c r="IVA26" s="113"/>
      <c r="IVB26" s="111"/>
      <c r="IVC26" s="111"/>
      <c r="IVD26" s="111"/>
      <c r="IVE26" s="111"/>
      <c r="IVF26" s="111"/>
      <c r="IVG26" s="111"/>
      <c r="IVH26" s="112"/>
      <c r="IVI26" s="112"/>
      <c r="IVJ26" s="113"/>
      <c r="IVK26" s="111"/>
      <c r="IVL26" s="111"/>
      <c r="IVM26" s="111"/>
      <c r="IVN26" s="111"/>
      <c r="IVO26" s="111"/>
      <c r="IVP26" s="111"/>
      <c r="IVQ26" s="112"/>
      <c r="IVR26" s="112"/>
      <c r="IVS26" s="113"/>
      <c r="IVT26" s="111"/>
      <c r="IVU26" s="111"/>
      <c r="IVV26" s="111"/>
      <c r="IVW26" s="111"/>
      <c r="IVX26" s="111"/>
      <c r="IVY26" s="111"/>
      <c r="IVZ26" s="112"/>
      <c r="IWA26" s="112"/>
      <c r="IWB26" s="113"/>
      <c r="IWC26" s="111"/>
      <c r="IWD26" s="111"/>
      <c r="IWE26" s="111"/>
      <c r="IWF26" s="111"/>
      <c r="IWG26" s="111"/>
      <c r="IWH26" s="111"/>
      <c r="IWI26" s="112"/>
      <c r="IWJ26" s="112"/>
      <c r="IWK26" s="113"/>
      <c r="IWL26" s="111"/>
      <c r="IWM26" s="111"/>
      <c r="IWN26" s="111"/>
      <c r="IWO26" s="111"/>
      <c r="IWP26" s="111"/>
      <c r="IWQ26" s="111"/>
      <c r="IWR26" s="112"/>
      <c r="IWS26" s="112"/>
      <c r="IWT26" s="113"/>
      <c r="IWU26" s="111"/>
      <c r="IWV26" s="111"/>
      <c r="IWW26" s="111"/>
      <c r="IWX26" s="111"/>
      <c r="IWY26" s="111"/>
      <c r="IWZ26" s="111"/>
      <c r="IXA26" s="112"/>
      <c r="IXB26" s="112"/>
      <c r="IXC26" s="113"/>
      <c r="IXD26" s="111"/>
      <c r="IXE26" s="111"/>
      <c r="IXF26" s="111"/>
      <c r="IXG26" s="111"/>
      <c r="IXH26" s="111"/>
      <c r="IXI26" s="111"/>
      <c r="IXJ26" s="112"/>
      <c r="IXK26" s="112"/>
      <c r="IXL26" s="113"/>
      <c r="IXM26" s="111"/>
      <c r="IXN26" s="111"/>
      <c r="IXO26" s="111"/>
      <c r="IXP26" s="111"/>
      <c r="IXQ26" s="111"/>
      <c r="IXR26" s="111"/>
      <c r="IXS26" s="112"/>
      <c r="IXT26" s="112"/>
      <c r="IXU26" s="113"/>
      <c r="IXV26" s="111"/>
      <c r="IXW26" s="111"/>
      <c r="IXX26" s="111"/>
      <c r="IXY26" s="111"/>
      <c r="IXZ26" s="111"/>
      <c r="IYA26" s="111"/>
      <c r="IYB26" s="112"/>
      <c r="IYC26" s="112"/>
      <c r="IYD26" s="113"/>
      <c r="IYE26" s="111"/>
      <c r="IYF26" s="111"/>
      <c r="IYG26" s="111"/>
      <c r="IYH26" s="111"/>
      <c r="IYI26" s="111"/>
      <c r="IYJ26" s="111"/>
      <c r="IYK26" s="112"/>
      <c r="IYL26" s="112"/>
      <c r="IYM26" s="113"/>
      <c r="IYN26" s="111"/>
      <c r="IYO26" s="111"/>
      <c r="IYP26" s="111"/>
      <c r="IYQ26" s="111"/>
      <c r="IYR26" s="111"/>
      <c r="IYS26" s="111"/>
      <c r="IYT26" s="112"/>
      <c r="IYU26" s="112"/>
      <c r="IYV26" s="113"/>
      <c r="IYW26" s="111"/>
      <c r="IYX26" s="111"/>
      <c r="IYY26" s="111"/>
      <c r="IYZ26" s="111"/>
      <c r="IZA26" s="111"/>
      <c r="IZB26" s="111"/>
      <c r="IZC26" s="112"/>
      <c r="IZD26" s="112"/>
      <c r="IZE26" s="113"/>
      <c r="IZF26" s="111"/>
      <c r="IZG26" s="111"/>
      <c r="IZH26" s="111"/>
      <c r="IZI26" s="111"/>
      <c r="IZJ26" s="111"/>
      <c r="IZK26" s="111"/>
      <c r="IZL26" s="112"/>
      <c r="IZM26" s="112"/>
      <c r="IZN26" s="113"/>
      <c r="IZO26" s="111"/>
      <c r="IZP26" s="111"/>
      <c r="IZQ26" s="111"/>
      <c r="IZR26" s="111"/>
      <c r="IZS26" s="111"/>
      <c r="IZT26" s="111"/>
      <c r="IZU26" s="112"/>
      <c r="IZV26" s="112"/>
      <c r="IZW26" s="113"/>
      <c r="IZX26" s="111"/>
      <c r="IZY26" s="111"/>
      <c r="IZZ26" s="111"/>
      <c r="JAA26" s="111"/>
      <c r="JAB26" s="111"/>
      <c r="JAC26" s="111"/>
      <c r="JAD26" s="112"/>
      <c r="JAE26" s="112"/>
      <c r="JAF26" s="113"/>
      <c r="JAG26" s="111"/>
      <c r="JAH26" s="111"/>
      <c r="JAI26" s="111"/>
      <c r="JAJ26" s="111"/>
      <c r="JAK26" s="111"/>
      <c r="JAL26" s="111"/>
      <c r="JAM26" s="112"/>
      <c r="JAN26" s="112"/>
      <c r="JAO26" s="113"/>
      <c r="JAP26" s="111"/>
      <c r="JAQ26" s="111"/>
      <c r="JAR26" s="111"/>
      <c r="JAS26" s="111"/>
      <c r="JAT26" s="111"/>
      <c r="JAU26" s="111"/>
      <c r="JAV26" s="112"/>
      <c r="JAW26" s="112"/>
      <c r="JAX26" s="113"/>
      <c r="JAY26" s="111"/>
      <c r="JAZ26" s="111"/>
      <c r="JBA26" s="111"/>
      <c r="JBB26" s="111"/>
      <c r="JBC26" s="111"/>
      <c r="JBD26" s="111"/>
      <c r="JBE26" s="112"/>
      <c r="JBF26" s="112"/>
      <c r="JBG26" s="113"/>
      <c r="JBH26" s="111"/>
      <c r="JBI26" s="111"/>
      <c r="JBJ26" s="111"/>
      <c r="JBK26" s="111"/>
      <c r="JBL26" s="111"/>
      <c r="JBM26" s="111"/>
      <c r="JBN26" s="112"/>
      <c r="JBO26" s="112"/>
      <c r="JBP26" s="113"/>
      <c r="JBQ26" s="111"/>
      <c r="JBR26" s="111"/>
      <c r="JBS26" s="111"/>
      <c r="JBT26" s="111"/>
      <c r="JBU26" s="111"/>
      <c r="JBV26" s="111"/>
      <c r="JBW26" s="112"/>
      <c r="JBX26" s="112"/>
      <c r="JBY26" s="113"/>
      <c r="JBZ26" s="111"/>
      <c r="JCA26" s="111"/>
      <c r="JCB26" s="111"/>
      <c r="JCC26" s="111"/>
      <c r="JCD26" s="111"/>
      <c r="JCE26" s="111"/>
      <c r="JCF26" s="112"/>
      <c r="JCG26" s="112"/>
      <c r="JCH26" s="113"/>
      <c r="JCI26" s="111"/>
      <c r="JCJ26" s="111"/>
      <c r="JCK26" s="111"/>
      <c r="JCL26" s="111"/>
      <c r="JCM26" s="111"/>
      <c r="JCN26" s="111"/>
      <c r="JCO26" s="112"/>
      <c r="JCP26" s="112"/>
      <c r="JCQ26" s="113"/>
      <c r="JCR26" s="111"/>
      <c r="JCS26" s="111"/>
      <c r="JCT26" s="111"/>
      <c r="JCU26" s="111"/>
      <c r="JCV26" s="111"/>
      <c r="JCW26" s="111"/>
      <c r="JCX26" s="112"/>
      <c r="JCY26" s="112"/>
      <c r="JCZ26" s="113"/>
      <c r="JDA26" s="111"/>
      <c r="JDB26" s="111"/>
      <c r="JDC26" s="111"/>
      <c r="JDD26" s="111"/>
      <c r="JDE26" s="111"/>
      <c r="JDF26" s="111"/>
      <c r="JDG26" s="112"/>
      <c r="JDH26" s="112"/>
      <c r="JDI26" s="113"/>
      <c r="JDJ26" s="111"/>
      <c r="JDK26" s="111"/>
      <c r="JDL26" s="111"/>
      <c r="JDM26" s="111"/>
      <c r="JDN26" s="111"/>
      <c r="JDO26" s="111"/>
      <c r="JDP26" s="112"/>
      <c r="JDQ26" s="112"/>
      <c r="JDR26" s="113"/>
      <c r="JDS26" s="111"/>
      <c r="JDT26" s="111"/>
      <c r="JDU26" s="111"/>
      <c r="JDV26" s="111"/>
      <c r="JDW26" s="111"/>
      <c r="JDX26" s="111"/>
      <c r="JDY26" s="112"/>
      <c r="JDZ26" s="112"/>
      <c r="JEA26" s="113"/>
      <c r="JEB26" s="111"/>
      <c r="JEC26" s="111"/>
      <c r="JED26" s="111"/>
      <c r="JEE26" s="111"/>
      <c r="JEF26" s="111"/>
      <c r="JEG26" s="111"/>
      <c r="JEH26" s="112"/>
      <c r="JEI26" s="112"/>
      <c r="JEJ26" s="113"/>
      <c r="JEK26" s="111"/>
      <c r="JEL26" s="111"/>
      <c r="JEM26" s="111"/>
      <c r="JEN26" s="111"/>
      <c r="JEO26" s="111"/>
      <c r="JEP26" s="111"/>
      <c r="JEQ26" s="112"/>
      <c r="JER26" s="112"/>
      <c r="JES26" s="113"/>
      <c r="JET26" s="111"/>
      <c r="JEU26" s="111"/>
      <c r="JEV26" s="111"/>
      <c r="JEW26" s="111"/>
      <c r="JEX26" s="111"/>
      <c r="JEY26" s="111"/>
      <c r="JEZ26" s="112"/>
      <c r="JFA26" s="112"/>
      <c r="JFB26" s="113"/>
      <c r="JFC26" s="111"/>
      <c r="JFD26" s="111"/>
      <c r="JFE26" s="111"/>
      <c r="JFF26" s="111"/>
      <c r="JFG26" s="111"/>
      <c r="JFH26" s="111"/>
      <c r="JFI26" s="112"/>
      <c r="JFJ26" s="112"/>
      <c r="JFK26" s="113"/>
      <c r="JFL26" s="111"/>
      <c r="JFM26" s="111"/>
      <c r="JFN26" s="111"/>
      <c r="JFO26" s="111"/>
      <c r="JFP26" s="111"/>
      <c r="JFQ26" s="111"/>
      <c r="JFR26" s="112"/>
      <c r="JFS26" s="112"/>
      <c r="JFT26" s="113"/>
      <c r="JFU26" s="111"/>
      <c r="JFV26" s="111"/>
      <c r="JFW26" s="111"/>
      <c r="JFX26" s="111"/>
      <c r="JFY26" s="111"/>
      <c r="JFZ26" s="111"/>
      <c r="JGA26" s="112"/>
      <c r="JGB26" s="112"/>
      <c r="JGC26" s="113"/>
      <c r="JGD26" s="111"/>
      <c r="JGE26" s="111"/>
      <c r="JGF26" s="111"/>
      <c r="JGG26" s="111"/>
      <c r="JGH26" s="111"/>
      <c r="JGI26" s="111"/>
      <c r="JGJ26" s="112"/>
      <c r="JGK26" s="112"/>
      <c r="JGL26" s="113"/>
      <c r="JGM26" s="111"/>
      <c r="JGN26" s="111"/>
      <c r="JGO26" s="111"/>
      <c r="JGP26" s="111"/>
      <c r="JGQ26" s="111"/>
      <c r="JGR26" s="111"/>
      <c r="JGS26" s="112"/>
      <c r="JGT26" s="112"/>
      <c r="JGU26" s="113"/>
      <c r="JGV26" s="111"/>
      <c r="JGW26" s="111"/>
      <c r="JGX26" s="111"/>
      <c r="JGY26" s="111"/>
      <c r="JGZ26" s="111"/>
      <c r="JHA26" s="111"/>
      <c r="JHB26" s="112"/>
      <c r="JHC26" s="112"/>
      <c r="JHD26" s="113"/>
      <c r="JHE26" s="111"/>
      <c r="JHF26" s="111"/>
      <c r="JHG26" s="111"/>
      <c r="JHH26" s="111"/>
      <c r="JHI26" s="111"/>
      <c r="JHJ26" s="111"/>
      <c r="JHK26" s="112"/>
      <c r="JHL26" s="112"/>
      <c r="JHM26" s="113"/>
      <c r="JHN26" s="111"/>
      <c r="JHO26" s="111"/>
      <c r="JHP26" s="111"/>
      <c r="JHQ26" s="111"/>
      <c r="JHR26" s="111"/>
      <c r="JHS26" s="111"/>
      <c r="JHT26" s="112"/>
      <c r="JHU26" s="112"/>
      <c r="JHV26" s="113"/>
      <c r="JHW26" s="111"/>
      <c r="JHX26" s="111"/>
      <c r="JHY26" s="111"/>
      <c r="JHZ26" s="111"/>
      <c r="JIA26" s="111"/>
      <c r="JIB26" s="111"/>
      <c r="JIC26" s="112"/>
      <c r="JID26" s="112"/>
      <c r="JIE26" s="113"/>
      <c r="JIF26" s="111"/>
      <c r="JIG26" s="111"/>
      <c r="JIH26" s="111"/>
      <c r="JII26" s="111"/>
      <c r="JIJ26" s="111"/>
      <c r="JIK26" s="111"/>
      <c r="JIL26" s="112"/>
      <c r="JIM26" s="112"/>
      <c r="JIN26" s="113"/>
      <c r="JIO26" s="111"/>
      <c r="JIP26" s="111"/>
      <c r="JIQ26" s="111"/>
      <c r="JIR26" s="111"/>
      <c r="JIS26" s="111"/>
      <c r="JIT26" s="111"/>
      <c r="JIU26" s="112"/>
      <c r="JIV26" s="112"/>
      <c r="JIW26" s="113"/>
      <c r="JIX26" s="111"/>
      <c r="JIY26" s="111"/>
      <c r="JIZ26" s="111"/>
      <c r="JJA26" s="111"/>
      <c r="JJB26" s="111"/>
      <c r="JJC26" s="111"/>
      <c r="JJD26" s="112"/>
      <c r="JJE26" s="112"/>
      <c r="JJF26" s="113"/>
      <c r="JJG26" s="111"/>
      <c r="JJH26" s="111"/>
      <c r="JJI26" s="111"/>
      <c r="JJJ26" s="111"/>
      <c r="JJK26" s="111"/>
      <c r="JJL26" s="111"/>
      <c r="JJM26" s="112"/>
      <c r="JJN26" s="112"/>
      <c r="JJO26" s="113"/>
      <c r="JJP26" s="111"/>
      <c r="JJQ26" s="111"/>
      <c r="JJR26" s="111"/>
      <c r="JJS26" s="111"/>
      <c r="JJT26" s="111"/>
      <c r="JJU26" s="111"/>
      <c r="JJV26" s="112"/>
      <c r="JJW26" s="112"/>
      <c r="JJX26" s="113"/>
      <c r="JJY26" s="111"/>
      <c r="JJZ26" s="111"/>
      <c r="JKA26" s="111"/>
      <c r="JKB26" s="111"/>
      <c r="JKC26" s="111"/>
      <c r="JKD26" s="111"/>
      <c r="JKE26" s="112"/>
      <c r="JKF26" s="112"/>
      <c r="JKG26" s="113"/>
      <c r="JKH26" s="111"/>
      <c r="JKI26" s="111"/>
      <c r="JKJ26" s="111"/>
      <c r="JKK26" s="111"/>
      <c r="JKL26" s="111"/>
      <c r="JKM26" s="111"/>
      <c r="JKN26" s="112"/>
      <c r="JKO26" s="112"/>
      <c r="JKP26" s="113"/>
      <c r="JKQ26" s="111"/>
      <c r="JKR26" s="111"/>
      <c r="JKS26" s="111"/>
      <c r="JKT26" s="111"/>
      <c r="JKU26" s="111"/>
      <c r="JKV26" s="111"/>
      <c r="JKW26" s="112"/>
      <c r="JKX26" s="112"/>
      <c r="JKY26" s="113"/>
      <c r="JKZ26" s="111"/>
      <c r="JLA26" s="111"/>
      <c r="JLB26" s="111"/>
      <c r="JLC26" s="111"/>
      <c r="JLD26" s="111"/>
      <c r="JLE26" s="111"/>
      <c r="JLF26" s="112"/>
      <c r="JLG26" s="112"/>
      <c r="JLH26" s="113"/>
      <c r="JLI26" s="111"/>
      <c r="JLJ26" s="111"/>
      <c r="JLK26" s="111"/>
      <c r="JLL26" s="111"/>
      <c r="JLM26" s="111"/>
      <c r="JLN26" s="111"/>
      <c r="JLO26" s="112"/>
      <c r="JLP26" s="112"/>
      <c r="JLQ26" s="113"/>
      <c r="JLR26" s="111"/>
      <c r="JLS26" s="111"/>
      <c r="JLT26" s="111"/>
      <c r="JLU26" s="111"/>
      <c r="JLV26" s="111"/>
      <c r="JLW26" s="111"/>
      <c r="JLX26" s="112"/>
      <c r="JLY26" s="112"/>
      <c r="JLZ26" s="113"/>
      <c r="JMA26" s="111"/>
      <c r="JMB26" s="111"/>
      <c r="JMC26" s="111"/>
      <c r="JMD26" s="111"/>
      <c r="JME26" s="111"/>
      <c r="JMF26" s="111"/>
      <c r="JMG26" s="112"/>
      <c r="JMH26" s="112"/>
      <c r="JMI26" s="113"/>
      <c r="JMJ26" s="111"/>
      <c r="JMK26" s="111"/>
      <c r="JML26" s="111"/>
      <c r="JMM26" s="111"/>
      <c r="JMN26" s="111"/>
      <c r="JMO26" s="111"/>
      <c r="JMP26" s="112"/>
      <c r="JMQ26" s="112"/>
      <c r="JMR26" s="113"/>
      <c r="JMS26" s="111"/>
      <c r="JMT26" s="111"/>
      <c r="JMU26" s="111"/>
      <c r="JMV26" s="111"/>
      <c r="JMW26" s="111"/>
      <c r="JMX26" s="111"/>
      <c r="JMY26" s="112"/>
      <c r="JMZ26" s="112"/>
      <c r="JNA26" s="113"/>
      <c r="JNB26" s="111"/>
      <c r="JNC26" s="111"/>
      <c r="JND26" s="111"/>
      <c r="JNE26" s="111"/>
      <c r="JNF26" s="111"/>
      <c r="JNG26" s="111"/>
      <c r="JNH26" s="112"/>
      <c r="JNI26" s="112"/>
      <c r="JNJ26" s="113"/>
      <c r="JNK26" s="111"/>
      <c r="JNL26" s="111"/>
      <c r="JNM26" s="111"/>
      <c r="JNN26" s="111"/>
      <c r="JNO26" s="111"/>
      <c r="JNP26" s="111"/>
      <c r="JNQ26" s="112"/>
      <c r="JNR26" s="112"/>
      <c r="JNS26" s="113"/>
      <c r="JNT26" s="111"/>
      <c r="JNU26" s="111"/>
      <c r="JNV26" s="111"/>
      <c r="JNW26" s="111"/>
      <c r="JNX26" s="111"/>
      <c r="JNY26" s="111"/>
      <c r="JNZ26" s="112"/>
      <c r="JOA26" s="112"/>
      <c r="JOB26" s="113"/>
      <c r="JOC26" s="111"/>
      <c r="JOD26" s="111"/>
      <c r="JOE26" s="111"/>
      <c r="JOF26" s="111"/>
      <c r="JOG26" s="111"/>
      <c r="JOH26" s="111"/>
      <c r="JOI26" s="112"/>
      <c r="JOJ26" s="112"/>
      <c r="JOK26" s="113"/>
      <c r="JOL26" s="111"/>
      <c r="JOM26" s="111"/>
      <c r="JON26" s="111"/>
      <c r="JOO26" s="111"/>
      <c r="JOP26" s="111"/>
      <c r="JOQ26" s="111"/>
      <c r="JOR26" s="112"/>
      <c r="JOS26" s="112"/>
      <c r="JOT26" s="113"/>
      <c r="JOU26" s="111"/>
      <c r="JOV26" s="111"/>
      <c r="JOW26" s="111"/>
      <c r="JOX26" s="111"/>
      <c r="JOY26" s="111"/>
      <c r="JOZ26" s="111"/>
      <c r="JPA26" s="112"/>
      <c r="JPB26" s="112"/>
      <c r="JPC26" s="113"/>
      <c r="JPD26" s="111"/>
      <c r="JPE26" s="111"/>
      <c r="JPF26" s="111"/>
      <c r="JPG26" s="111"/>
      <c r="JPH26" s="111"/>
      <c r="JPI26" s="111"/>
      <c r="JPJ26" s="112"/>
      <c r="JPK26" s="112"/>
      <c r="JPL26" s="113"/>
      <c r="JPM26" s="111"/>
      <c r="JPN26" s="111"/>
      <c r="JPO26" s="111"/>
      <c r="JPP26" s="111"/>
      <c r="JPQ26" s="111"/>
      <c r="JPR26" s="111"/>
      <c r="JPS26" s="112"/>
      <c r="JPT26" s="112"/>
      <c r="JPU26" s="113"/>
      <c r="JPV26" s="111"/>
      <c r="JPW26" s="111"/>
      <c r="JPX26" s="111"/>
      <c r="JPY26" s="111"/>
      <c r="JPZ26" s="111"/>
      <c r="JQA26" s="111"/>
      <c r="JQB26" s="112"/>
      <c r="JQC26" s="112"/>
      <c r="JQD26" s="113"/>
      <c r="JQE26" s="111"/>
      <c r="JQF26" s="111"/>
      <c r="JQG26" s="111"/>
      <c r="JQH26" s="111"/>
      <c r="JQI26" s="111"/>
      <c r="JQJ26" s="111"/>
      <c r="JQK26" s="112"/>
      <c r="JQL26" s="112"/>
      <c r="JQM26" s="113"/>
      <c r="JQN26" s="111"/>
      <c r="JQO26" s="111"/>
      <c r="JQP26" s="111"/>
      <c r="JQQ26" s="111"/>
      <c r="JQR26" s="111"/>
      <c r="JQS26" s="111"/>
      <c r="JQT26" s="112"/>
      <c r="JQU26" s="112"/>
      <c r="JQV26" s="113"/>
      <c r="JQW26" s="111"/>
      <c r="JQX26" s="111"/>
      <c r="JQY26" s="111"/>
      <c r="JQZ26" s="111"/>
      <c r="JRA26" s="111"/>
      <c r="JRB26" s="111"/>
      <c r="JRC26" s="112"/>
      <c r="JRD26" s="112"/>
      <c r="JRE26" s="113"/>
      <c r="JRF26" s="111"/>
      <c r="JRG26" s="111"/>
      <c r="JRH26" s="111"/>
      <c r="JRI26" s="111"/>
      <c r="JRJ26" s="111"/>
      <c r="JRK26" s="111"/>
      <c r="JRL26" s="112"/>
      <c r="JRM26" s="112"/>
      <c r="JRN26" s="113"/>
      <c r="JRO26" s="111"/>
      <c r="JRP26" s="111"/>
      <c r="JRQ26" s="111"/>
      <c r="JRR26" s="111"/>
      <c r="JRS26" s="111"/>
      <c r="JRT26" s="111"/>
      <c r="JRU26" s="112"/>
      <c r="JRV26" s="112"/>
      <c r="JRW26" s="113"/>
      <c r="JRX26" s="111"/>
      <c r="JRY26" s="111"/>
      <c r="JRZ26" s="111"/>
      <c r="JSA26" s="111"/>
      <c r="JSB26" s="111"/>
      <c r="JSC26" s="111"/>
      <c r="JSD26" s="112"/>
      <c r="JSE26" s="112"/>
      <c r="JSF26" s="113"/>
      <c r="JSG26" s="111"/>
      <c r="JSH26" s="111"/>
      <c r="JSI26" s="111"/>
      <c r="JSJ26" s="111"/>
      <c r="JSK26" s="111"/>
      <c r="JSL26" s="111"/>
      <c r="JSM26" s="112"/>
      <c r="JSN26" s="112"/>
      <c r="JSO26" s="113"/>
      <c r="JSP26" s="111"/>
      <c r="JSQ26" s="111"/>
      <c r="JSR26" s="111"/>
      <c r="JSS26" s="111"/>
      <c r="JST26" s="111"/>
      <c r="JSU26" s="111"/>
      <c r="JSV26" s="112"/>
      <c r="JSW26" s="112"/>
      <c r="JSX26" s="113"/>
      <c r="JSY26" s="111"/>
      <c r="JSZ26" s="111"/>
      <c r="JTA26" s="111"/>
      <c r="JTB26" s="111"/>
      <c r="JTC26" s="111"/>
      <c r="JTD26" s="111"/>
      <c r="JTE26" s="112"/>
      <c r="JTF26" s="112"/>
      <c r="JTG26" s="113"/>
      <c r="JTH26" s="111"/>
      <c r="JTI26" s="111"/>
      <c r="JTJ26" s="111"/>
      <c r="JTK26" s="111"/>
      <c r="JTL26" s="111"/>
      <c r="JTM26" s="111"/>
      <c r="JTN26" s="112"/>
      <c r="JTO26" s="112"/>
      <c r="JTP26" s="113"/>
      <c r="JTQ26" s="111"/>
      <c r="JTR26" s="111"/>
      <c r="JTS26" s="111"/>
      <c r="JTT26" s="111"/>
      <c r="JTU26" s="111"/>
      <c r="JTV26" s="111"/>
      <c r="JTW26" s="112"/>
      <c r="JTX26" s="112"/>
      <c r="JTY26" s="113"/>
      <c r="JTZ26" s="111"/>
      <c r="JUA26" s="111"/>
      <c r="JUB26" s="111"/>
      <c r="JUC26" s="111"/>
      <c r="JUD26" s="111"/>
      <c r="JUE26" s="111"/>
      <c r="JUF26" s="112"/>
      <c r="JUG26" s="112"/>
      <c r="JUH26" s="113"/>
      <c r="JUI26" s="111"/>
      <c r="JUJ26" s="111"/>
      <c r="JUK26" s="111"/>
      <c r="JUL26" s="111"/>
      <c r="JUM26" s="111"/>
      <c r="JUN26" s="111"/>
      <c r="JUO26" s="112"/>
      <c r="JUP26" s="112"/>
      <c r="JUQ26" s="113"/>
      <c r="JUR26" s="111"/>
      <c r="JUS26" s="111"/>
      <c r="JUT26" s="111"/>
      <c r="JUU26" s="111"/>
      <c r="JUV26" s="111"/>
      <c r="JUW26" s="111"/>
      <c r="JUX26" s="112"/>
      <c r="JUY26" s="112"/>
      <c r="JUZ26" s="113"/>
      <c r="JVA26" s="111"/>
      <c r="JVB26" s="111"/>
      <c r="JVC26" s="111"/>
      <c r="JVD26" s="111"/>
      <c r="JVE26" s="111"/>
      <c r="JVF26" s="111"/>
      <c r="JVG26" s="112"/>
      <c r="JVH26" s="112"/>
      <c r="JVI26" s="113"/>
      <c r="JVJ26" s="111"/>
      <c r="JVK26" s="111"/>
      <c r="JVL26" s="111"/>
      <c r="JVM26" s="111"/>
      <c r="JVN26" s="111"/>
      <c r="JVO26" s="111"/>
      <c r="JVP26" s="112"/>
      <c r="JVQ26" s="112"/>
      <c r="JVR26" s="113"/>
      <c r="JVS26" s="111"/>
      <c r="JVT26" s="111"/>
      <c r="JVU26" s="111"/>
      <c r="JVV26" s="111"/>
      <c r="JVW26" s="111"/>
      <c r="JVX26" s="111"/>
      <c r="JVY26" s="112"/>
      <c r="JVZ26" s="112"/>
      <c r="JWA26" s="113"/>
      <c r="JWB26" s="111"/>
      <c r="JWC26" s="111"/>
      <c r="JWD26" s="111"/>
      <c r="JWE26" s="111"/>
      <c r="JWF26" s="111"/>
      <c r="JWG26" s="111"/>
      <c r="JWH26" s="112"/>
      <c r="JWI26" s="112"/>
      <c r="JWJ26" s="113"/>
      <c r="JWK26" s="111"/>
      <c r="JWL26" s="111"/>
      <c r="JWM26" s="111"/>
      <c r="JWN26" s="111"/>
      <c r="JWO26" s="111"/>
      <c r="JWP26" s="111"/>
      <c r="JWQ26" s="112"/>
      <c r="JWR26" s="112"/>
      <c r="JWS26" s="113"/>
      <c r="JWT26" s="111"/>
      <c r="JWU26" s="111"/>
      <c r="JWV26" s="111"/>
      <c r="JWW26" s="111"/>
      <c r="JWX26" s="111"/>
      <c r="JWY26" s="111"/>
      <c r="JWZ26" s="112"/>
      <c r="JXA26" s="112"/>
      <c r="JXB26" s="113"/>
      <c r="JXC26" s="111"/>
      <c r="JXD26" s="111"/>
      <c r="JXE26" s="111"/>
      <c r="JXF26" s="111"/>
      <c r="JXG26" s="111"/>
      <c r="JXH26" s="111"/>
      <c r="JXI26" s="112"/>
      <c r="JXJ26" s="112"/>
      <c r="JXK26" s="113"/>
      <c r="JXL26" s="111"/>
      <c r="JXM26" s="111"/>
      <c r="JXN26" s="111"/>
      <c r="JXO26" s="111"/>
      <c r="JXP26" s="111"/>
      <c r="JXQ26" s="111"/>
      <c r="JXR26" s="112"/>
      <c r="JXS26" s="112"/>
      <c r="JXT26" s="113"/>
      <c r="JXU26" s="111"/>
      <c r="JXV26" s="111"/>
      <c r="JXW26" s="111"/>
      <c r="JXX26" s="111"/>
      <c r="JXY26" s="111"/>
      <c r="JXZ26" s="111"/>
      <c r="JYA26" s="112"/>
      <c r="JYB26" s="112"/>
      <c r="JYC26" s="113"/>
      <c r="JYD26" s="111"/>
      <c r="JYE26" s="111"/>
      <c r="JYF26" s="111"/>
      <c r="JYG26" s="111"/>
      <c r="JYH26" s="111"/>
      <c r="JYI26" s="111"/>
      <c r="JYJ26" s="112"/>
      <c r="JYK26" s="112"/>
      <c r="JYL26" s="113"/>
      <c r="JYM26" s="111"/>
      <c r="JYN26" s="111"/>
      <c r="JYO26" s="111"/>
      <c r="JYP26" s="111"/>
      <c r="JYQ26" s="111"/>
      <c r="JYR26" s="111"/>
      <c r="JYS26" s="112"/>
      <c r="JYT26" s="112"/>
      <c r="JYU26" s="113"/>
      <c r="JYV26" s="111"/>
      <c r="JYW26" s="111"/>
      <c r="JYX26" s="111"/>
      <c r="JYY26" s="111"/>
      <c r="JYZ26" s="111"/>
      <c r="JZA26" s="111"/>
      <c r="JZB26" s="112"/>
      <c r="JZC26" s="112"/>
      <c r="JZD26" s="113"/>
      <c r="JZE26" s="111"/>
      <c r="JZF26" s="111"/>
      <c r="JZG26" s="111"/>
      <c r="JZH26" s="111"/>
      <c r="JZI26" s="111"/>
      <c r="JZJ26" s="111"/>
      <c r="JZK26" s="112"/>
      <c r="JZL26" s="112"/>
      <c r="JZM26" s="113"/>
      <c r="JZN26" s="111"/>
      <c r="JZO26" s="111"/>
      <c r="JZP26" s="111"/>
      <c r="JZQ26" s="111"/>
      <c r="JZR26" s="111"/>
      <c r="JZS26" s="111"/>
      <c r="JZT26" s="112"/>
      <c r="JZU26" s="112"/>
      <c r="JZV26" s="113"/>
      <c r="JZW26" s="111"/>
      <c r="JZX26" s="111"/>
      <c r="JZY26" s="111"/>
      <c r="JZZ26" s="111"/>
      <c r="KAA26" s="111"/>
      <c r="KAB26" s="111"/>
      <c r="KAC26" s="112"/>
      <c r="KAD26" s="112"/>
      <c r="KAE26" s="113"/>
      <c r="KAF26" s="111"/>
      <c r="KAG26" s="111"/>
      <c r="KAH26" s="111"/>
      <c r="KAI26" s="111"/>
      <c r="KAJ26" s="111"/>
      <c r="KAK26" s="111"/>
      <c r="KAL26" s="112"/>
      <c r="KAM26" s="112"/>
      <c r="KAN26" s="113"/>
      <c r="KAO26" s="111"/>
      <c r="KAP26" s="111"/>
      <c r="KAQ26" s="111"/>
      <c r="KAR26" s="111"/>
      <c r="KAS26" s="111"/>
      <c r="KAT26" s="111"/>
      <c r="KAU26" s="112"/>
      <c r="KAV26" s="112"/>
      <c r="KAW26" s="113"/>
      <c r="KAX26" s="111"/>
      <c r="KAY26" s="111"/>
      <c r="KAZ26" s="111"/>
      <c r="KBA26" s="111"/>
      <c r="KBB26" s="111"/>
      <c r="KBC26" s="111"/>
      <c r="KBD26" s="112"/>
      <c r="KBE26" s="112"/>
      <c r="KBF26" s="113"/>
      <c r="KBG26" s="111"/>
      <c r="KBH26" s="111"/>
      <c r="KBI26" s="111"/>
      <c r="KBJ26" s="111"/>
      <c r="KBK26" s="111"/>
      <c r="KBL26" s="111"/>
      <c r="KBM26" s="112"/>
      <c r="KBN26" s="112"/>
      <c r="KBO26" s="113"/>
      <c r="KBP26" s="111"/>
      <c r="KBQ26" s="111"/>
      <c r="KBR26" s="111"/>
      <c r="KBS26" s="111"/>
      <c r="KBT26" s="111"/>
      <c r="KBU26" s="111"/>
      <c r="KBV26" s="112"/>
      <c r="KBW26" s="112"/>
      <c r="KBX26" s="113"/>
      <c r="KBY26" s="111"/>
      <c r="KBZ26" s="111"/>
      <c r="KCA26" s="111"/>
      <c r="KCB26" s="111"/>
      <c r="KCC26" s="111"/>
      <c r="KCD26" s="111"/>
      <c r="KCE26" s="112"/>
      <c r="KCF26" s="112"/>
      <c r="KCG26" s="113"/>
      <c r="KCH26" s="111"/>
      <c r="KCI26" s="111"/>
      <c r="KCJ26" s="111"/>
      <c r="KCK26" s="111"/>
      <c r="KCL26" s="111"/>
      <c r="KCM26" s="111"/>
      <c r="KCN26" s="112"/>
      <c r="KCO26" s="112"/>
      <c r="KCP26" s="113"/>
      <c r="KCQ26" s="111"/>
      <c r="KCR26" s="111"/>
      <c r="KCS26" s="111"/>
      <c r="KCT26" s="111"/>
      <c r="KCU26" s="111"/>
      <c r="KCV26" s="111"/>
      <c r="KCW26" s="112"/>
      <c r="KCX26" s="112"/>
      <c r="KCY26" s="113"/>
      <c r="KCZ26" s="111"/>
      <c r="KDA26" s="111"/>
      <c r="KDB26" s="111"/>
      <c r="KDC26" s="111"/>
      <c r="KDD26" s="111"/>
      <c r="KDE26" s="111"/>
      <c r="KDF26" s="112"/>
      <c r="KDG26" s="112"/>
      <c r="KDH26" s="113"/>
      <c r="KDI26" s="111"/>
      <c r="KDJ26" s="111"/>
      <c r="KDK26" s="111"/>
      <c r="KDL26" s="111"/>
      <c r="KDM26" s="111"/>
      <c r="KDN26" s="111"/>
      <c r="KDO26" s="112"/>
      <c r="KDP26" s="112"/>
      <c r="KDQ26" s="113"/>
      <c r="KDR26" s="111"/>
      <c r="KDS26" s="111"/>
      <c r="KDT26" s="111"/>
      <c r="KDU26" s="111"/>
      <c r="KDV26" s="111"/>
      <c r="KDW26" s="111"/>
      <c r="KDX26" s="112"/>
      <c r="KDY26" s="112"/>
      <c r="KDZ26" s="113"/>
      <c r="KEA26" s="111"/>
      <c r="KEB26" s="111"/>
      <c r="KEC26" s="111"/>
      <c r="KED26" s="111"/>
      <c r="KEE26" s="111"/>
      <c r="KEF26" s="111"/>
      <c r="KEG26" s="112"/>
      <c r="KEH26" s="112"/>
      <c r="KEI26" s="113"/>
      <c r="KEJ26" s="111"/>
      <c r="KEK26" s="111"/>
      <c r="KEL26" s="111"/>
      <c r="KEM26" s="111"/>
      <c r="KEN26" s="111"/>
      <c r="KEO26" s="111"/>
      <c r="KEP26" s="112"/>
      <c r="KEQ26" s="112"/>
      <c r="KER26" s="113"/>
      <c r="KES26" s="111"/>
      <c r="KET26" s="111"/>
      <c r="KEU26" s="111"/>
      <c r="KEV26" s="111"/>
      <c r="KEW26" s="111"/>
      <c r="KEX26" s="111"/>
      <c r="KEY26" s="112"/>
      <c r="KEZ26" s="112"/>
      <c r="KFA26" s="113"/>
      <c r="KFB26" s="111"/>
      <c r="KFC26" s="111"/>
      <c r="KFD26" s="111"/>
      <c r="KFE26" s="111"/>
      <c r="KFF26" s="111"/>
      <c r="KFG26" s="111"/>
      <c r="KFH26" s="112"/>
      <c r="KFI26" s="112"/>
      <c r="KFJ26" s="113"/>
      <c r="KFK26" s="111"/>
      <c r="KFL26" s="111"/>
      <c r="KFM26" s="111"/>
      <c r="KFN26" s="111"/>
      <c r="KFO26" s="111"/>
      <c r="KFP26" s="111"/>
      <c r="KFQ26" s="112"/>
      <c r="KFR26" s="112"/>
      <c r="KFS26" s="113"/>
      <c r="KFT26" s="111"/>
      <c r="KFU26" s="111"/>
      <c r="KFV26" s="111"/>
      <c r="KFW26" s="111"/>
      <c r="KFX26" s="111"/>
      <c r="KFY26" s="111"/>
      <c r="KFZ26" s="112"/>
      <c r="KGA26" s="112"/>
      <c r="KGB26" s="113"/>
      <c r="KGC26" s="111"/>
      <c r="KGD26" s="111"/>
      <c r="KGE26" s="111"/>
      <c r="KGF26" s="111"/>
      <c r="KGG26" s="111"/>
      <c r="KGH26" s="111"/>
      <c r="KGI26" s="112"/>
      <c r="KGJ26" s="112"/>
      <c r="KGK26" s="113"/>
      <c r="KGL26" s="111"/>
      <c r="KGM26" s="111"/>
      <c r="KGN26" s="111"/>
      <c r="KGO26" s="111"/>
      <c r="KGP26" s="111"/>
      <c r="KGQ26" s="111"/>
      <c r="KGR26" s="112"/>
      <c r="KGS26" s="112"/>
      <c r="KGT26" s="113"/>
      <c r="KGU26" s="111"/>
      <c r="KGV26" s="111"/>
      <c r="KGW26" s="111"/>
      <c r="KGX26" s="111"/>
      <c r="KGY26" s="111"/>
      <c r="KGZ26" s="111"/>
      <c r="KHA26" s="112"/>
      <c r="KHB26" s="112"/>
      <c r="KHC26" s="113"/>
      <c r="KHD26" s="111"/>
      <c r="KHE26" s="111"/>
      <c r="KHF26" s="111"/>
      <c r="KHG26" s="111"/>
      <c r="KHH26" s="111"/>
      <c r="KHI26" s="111"/>
      <c r="KHJ26" s="112"/>
      <c r="KHK26" s="112"/>
      <c r="KHL26" s="113"/>
      <c r="KHM26" s="111"/>
      <c r="KHN26" s="111"/>
      <c r="KHO26" s="111"/>
      <c r="KHP26" s="111"/>
      <c r="KHQ26" s="111"/>
      <c r="KHR26" s="111"/>
      <c r="KHS26" s="112"/>
      <c r="KHT26" s="112"/>
      <c r="KHU26" s="113"/>
      <c r="KHV26" s="111"/>
      <c r="KHW26" s="111"/>
      <c r="KHX26" s="111"/>
      <c r="KHY26" s="111"/>
      <c r="KHZ26" s="111"/>
      <c r="KIA26" s="111"/>
      <c r="KIB26" s="112"/>
      <c r="KIC26" s="112"/>
      <c r="KID26" s="113"/>
      <c r="KIE26" s="111"/>
      <c r="KIF26" s="111"/>
      <c r="KIG26" s="111"/>
      <c r="KIH26" s="111"/>
      <c r="KII26" s="111"/>
      <c r="KIJ26" s="111"/>
      <c r="KIK26" s="112"/>
      <c r="KIL26" s="112"/>
      <c r="KIM26" s="113"/>
      <c r="KIN26" s="111"/>
      <c r="KIO26" s="111"/>
      <c r="KIP26" s="111"/>
      <c r="KIQ26" s="111"/>
      <c r="KIR26" s="111"/>
      <c r="KIS26" s="111"/>
      <c r="KIT26" s="112"/>
      <c r="KIU26" s="112"/>
      <c r="KIV26" s="113"/>
      <c r="KIW26" s="111"/>
      <c r="KIX26" s="111"/>
      <c r="KIY26" s="111"/>
      <c r="KIZ26" s="111"/>
      <c r="KJA26" s="111"/>
      <c r="KJB26" s="111"/>
      <c r="KJC26" s="112"/>
      <c r="KJD26" s="112"/>
      <c r="KJE26" s="113"/>
      <c r="KJF26" s="111"/>
      <c r="KJG26" s="111"/>
      <c r="KJH26" s="111"/>
      <c r="KJI26" s="111"/>
      <c r="KJJ26" s="111"/>
      <c r="KJK26" s="111"/>
      <c r="KJL26" s="112"/>
      <c r="KJM26" s="112"/>
      <c r="KJN26" s="113"/>
      <c r="KJO26" s="111"/>
      <c r="KJP26" s="111"/>
      <c r="KJQ26" s="111"/>
      <c r="KJR26" s="111"/>
      <c r="KJS26" s="111"/>
      <c r="KJT26" s="111"/>
      <c r="KJU26" s="112"/>
      <c r="KJV26" s="112"/>
      <c r="KJW26" s="113"/>
      <c r="KJX26" s="111"/>
      <c r="KJY26" s="111"/>
      <c r="KJZ26" s="111"/>
      <c r="KKA26" s="111"/>
      <c r="KKB26" s="111"/>
      <c r="KKC26" s="111"/>
      <c r="KKD26" s="112"/>
      <c r="KKE26" s="112"/>
      <c r="KKF26" s="113"/>
      <c r="KKG26" s="111"/>
      <c r="KKH26" s="111"/>
      <c r="KKI26" s="111"/>
      <c r="KKJ26" s="111"/>
      <c r="KKK26" s="111"/>
      <c r="KKL26" s="111"/>
      <c r="KKM26" s="112"/>
      <c r="KKN26" s="112"/>
      <c r="KKO26" s="113"/>
      <c r="KKP26" s="111"/>
      <c r="KKQ26" s="111"/>
      <c r="KKR26" s="111"/>
      <c r="KKS26" s="111"/>
      <c r="KKT26" s="111"/>
      <c r="KKU26" s="111"/>
      <c r="KKV26" s="112"/>
      <c r="KKW26" s="112"/>
      <c r="KKX26" s="113"/>
      <c r="KKY26" s="111"/>
      <c r="KKZ26" s="111"/>
      <c r="KLA26" s="111"/>
      <c r="KLB26" s="111"/>
      <c r="KLC26" s="111"/>
      <c r="KLD26" s="111"/>
      <c r="KLE26" s="112"/>
      <c r="KLF26" s="112"/>
      <c r="KLG26" s="113"/>
      <c r="KLH26" s="111"/>
      <c r="KLI26" s="111"/>
      <c r="KLJ26" s="111"/>
      <c r="KLK26" s="111"/>
      <c r="KLL26" s="111"/>
      <c r="KLM26" s="111"/>
      <c r="KLN26" s="112"/>
      <c r="KLO26" s="112"/>
      <c r="KLP26" s="113"/>
      <c r="KLQ26" s="111"/>
      <c r="KLR26" s="111"/>
      <c r="KLS26" s="111"/>
      <c r="KLT26" s="111"/>
      <c r="KLU26" s="111"/>
      <c r="KLV26" s="111"/>
      <c r="KLW26" s="112"/>
      <c r="KLX26" s="112"/>
      <c r="KLY26" s="113"/>
      <c r="KLZ26" s="111"/>
      <c r="KMA26" s="111"/>
      <c r="KMB26" s="111"/>
      <c r="KMC26" s="111"/>
      <c r="KMD26" s="111"/>
      <c r="KME26" s="111"/>
      <c r="KMF26" s="112"/>
      <c r="KMG26" s="112"/>
      <c r="KMH26" s="113"/>
      <c r="KMI26" s="111"/>
      <c r="KMJ26" s="111"/>
      <c r="KMK26" s="111"/>
      <c r="KML26" s="111"/>
      <c r="KMM26" s="111"/>
      <c r="KMN26" s="111"/>
      <c r="KMO26" s="112"/>
      <c r="KMP26" s="112"/>
      <c r="KMQ26" s="113"/>
      <c r="KMR26" s="111"/>
      <c r="KMS26" s="111"/>
      <c r="KMT26" s="111"/>
      <c r="KMU26" s="111"/>
      <c r="KMV26" s="111"/>
      <c r="KMW26" s="111"/>
      <c r="KMX26" s="112"/>
      <c r="KMY26" s="112"/>
      <c r="KMZ26" s="113"/>
      <c r="KNA26" s="111"/>
      <c r="KNB26" s="111"/>
      <c r="KNC26" s="111"/>
      <c r="KND26" s="111"/>
      <c r="KNE26" s="111"/>
      <c r="KNF26" s="111"/>
      <c r="KNG26" s="112"/>
      <c r="KNH26" s="112"/>
      <c r="KNI26" s="113"/>
      <c r="KNJ26" s="111"/>
      <c r="KNK26" s="111"/>
      <c r="KNL26" s="111"/>
      <c r="KNM26" s="111"/>
      <c r="KNN26" s="111"/>
      <c r="KNO26" s="111"/>
      <c r="KNP26" s="112"/>
      <c r="KNQ26" s="112"/>
      <c r="KNR26" s="113"/>
      <c r="KNS26" s="111"/>
      <c r="KNT26" s="111"/>
      <c r="KNU26" s="111"/>
      <c r="KNV26" s="111"/>
      <c r="KNW26" s="111"/>
      <c r="KNX26" s="111"/>
      <c r="KNY26" s="112"/>
      <c r="KNZ26" s="112"/>
      <c r="KOA26" s="113"/>
      <c r="KOB26" s="111"/>
      <c r="KOC26" s="111"/>
      <c r="KOD26" s="111"/>
      <c r="KOE26" s="111"/>
      <c r="KOF26" s="111"/>
      <c r="KOG26" s="111"/>
      <c r="KOH26" s="112"/>
      <c r="KOI26" s="112"/>
      <c r="KOJ26" s="113"/>
      <c r="KOK26" s="111"/>
      <c r="KOL26" s="111"/>
      <c r="KOM26" s="111"/>
      <c r="KON26" s="111"/>
      <c r="KOO26" s="111"/>
      <c r="KOP26" s="111"/>
      <c r="KOQ26" s="112"/>
      <c r="KOR26" s="112"/>
      <c r="KOS26" s="113"/>
      <c r="KOT26" s="111"/>
      <c r="KOU26" s="111"/>
      <c r="KOV26" s="111"/>
      <c r="KOW26" s="111"/>
      <c r="KOX26" s="111"/>
      <c r="KOY26" s="111"/>
      <c r="KOZ26" s="112"/>
      <c r="KPA26" s="112"/>
      <c r="KPB26" s="113"/>
      <c r="KPC26" s="111"/>
      <c r="KPD26" s="111"/>
      <c r="KPE26" s="111"/>
      <c r="KPF26" s="111"/>
      <c r="KPG26" s="111"/>
      <c r="KPH26" s="111"/>
      <c r="KPI26" s="112"/>
      <c r="KPJ26" s="112"/>
      <c r="KPK26" s="113"/>
      <c r="KPL26" s="111"/>
      <c r="KPM26" s="111"/>
      <c r="KPN26" s="111"/>
      <c r="KPO26" s="111"/>
      <c r="KPP26" s="111"/>
      <c r="KPQ26" s="111"/>
      <c r="KPR26" s="112"/>
      <c r="KPS26" s="112"/>
      <c r="KPT26" s="113"/>
      <c r="KPU26" s="111"/>
      <c r="KPV26" s="111"/>
      <c r="KPW26" s="111"/>
      <c r="KPX26" s="111"/>
      <c r="KPY26" s="111"/>
      <c r="KPZ26" s="111"/>
      <c r="KQA26" s="112"/>
      <c r="KQB26" s="112"/>
      <c r="KQC26" s="113"/>
      <c r="KQD26" s="111"/>
      <c r="KQE26" s="111"/>
      <c r="KQF26" s="111"/>
      <c r="KQG26" s="111"/>
      <c r="KQH26" s="111"/>
      <c r="KQI26" s="111"/>
      <c r="KQJ26" s="112"/>
      <c r="KQK26" s="112"/>
      <c r="KQL26" s="113"/>
      <c r="KQM26" s="111"/>
      <c r="KQN26" s="111"/>
      <c r="KQO26" s="111"/>
      <c r="KQP26" s="111"/>
      <c r="KQQ26" s="111"/>
      <c r="KQR26" s="111"/>
      <c r="KQS26" s="112"/>
      <c r="KQT26" s="112"/>
      <c r="KQU26" s="113"/>
      <c r="KQV26" s="111"/>
      <c r="KQW26" s="111"/>
      <c r="KQX26" s="111"/>
      <c r="KQY26" s="111"/>
      <c r="KQZ26" s="111"/>
      <c r="KRA26" s="111"/>
      <c r="KRB26" s="112"/>
      <c r="KRC26" s="112"/>
      <c r="KRD26" s="113"/>
      <c r="KRE26" s="111"/>
      <c r="KRF26" s="111"/>
      <c r="KRG26" s="111"/>
      <c r="KRH26" s="111"/>
      <c r="KRI26" s="111"/>
      <c r="KRJ26" s="111"/>
      <c r="KRK26" s="112"/>
      <c r="KRL26" s="112"/>
      <c r="KRM26" s="113"/>
      <c r="KRN26" s="111"/>
      <c r="KRO26" s="111"/>
      <c r="KRP26" s="111"/>
      <c r="KRQ26" s="111"/>
      <c r="KRR26" s="111"/>
      <c r="KRS26" s="111"/>
      <c r="KRT26" s="112"/>
      <c r="KRU26" s="112"/>
      <c r="KRV26" s="113"/>
      <c r="KRW26" s="111"/>
      <c r="KRX26" s="111"/>
      <c r="KRY26" s="111"/>
      <c r="KRZ26" s="111"/>
      <c r="KSA26" s="111"/>
      <c r="KSB26" s="111"/>
      <c r="KSC26" s="112"/>
      <c r="KSD26" s="112"/>
      <c r="KSE26" s="113"/>
      <c r="KSF26" s="111"/>
      <c r="KSG26" s="111"/>
      <c r="KSH26" s="111"/>
      <c r="KSI26" s="111"/>
      <c r="KSJ26" s="111"/>
      <c r="KSK26" s="111"/>
      <c r="KSL26" s="112"/>
      <c r="KSM26" s="112"/>
      <c r="KSN26" s="113"/>
      <c r="KSO26" s="111"/>
      <c r="KSP26" s="111"/>
      <c r="KSQ26" s="111"/>
      <c r="KSR26" s="111"/>
      <c r="KSS26" s="111"/>
      <c r="KST26" s="111"/>
      <c r="KSU26" s="112"/>
      <c r="KSV26" s="112"/>
      <c r="KSW26" s="113"/>
      <c r="KSX26" s="111"/>
      <c r="KSY26" s="111"/>
      <c r="KSZ26" s="111"/>
      <c r="KTA26" s="111"/>
      <c r="KTB26" s="111"/>
      <c r="KTC26" s="111"/>
      <c r="KTD26" s="112"/>
      <c r="KTE26" s="112"/>
      <c r="KTF26" s="113"/>
      <c r="KTG26" s="111"/>
      <c r="KTH26" s="111"/>
      <c r="KTI26" s="111"/>
      <c r="KTJ26" s="111"/>
      <c r="KTK26" s="111"/>
      <c r="KTL26" s="111"/>
      <c r="KTM26" s="112"/>
      <c r="KTN26" s="112"/>
      <c r="KTO26" s="113"/>
      <c r="KTP26" s="111"/>
      <c r="KTQ26" s="111"/>
      <c r="KTR26" s="111"/>
      <c r="KTS26" s="111"/>
      <c r="KTT26" s="111"/>
      <c r="KTU26" s="111"/>
      <c r="KTV26" s="112"/>
      <c r="KTW26" s="112"/>
      <c r="KTX26" s="113"/>
      <c r="KTY26" s="111"/>
      <c r="KTZ26" s="111"/>
      <c r="KUA26" s="111"/>
      <c r="KUB26" s="111"/>
      <c r="KUC26" s="111"/>
      <c r="KUD26" s="111"/>
      <c r="KUE26" s="112"/>
      <c r="KUF26" s="112"/>
      <c r="KUG26" s="113"/>
      <c r="KUH26" s="111"/>
      <c r="KUI26" s="111"/>
      <c r="KUJ26" s="111"/>
      <c r="KUK26" s="111"/>
      <c r="KUL26" s="111"/>
      <c r="KUM26" s="111"/>
      <c r="KUN26" s="112"/>
      <c r="KUO26" s="112"/>
      <c r="KUP26" s="113"/>
      <c r="KUQ26" s="111"/>
      <c r="KUR26" s="111"/>
      <c r="KUS26" s="111"/>
      <c r="KUT26" s="111"/>
      <c r="KUU26" s="111"/>
      <c r="KUV26" s="111"/>
      <c r="KUW26" s="112"/>
      <c r="KUX26" s="112"/>
      <c r="KUY26" s="113"/>
      <c r="KUZ26" s="111"/>
      <c r="KVA26" s="111"/>
      <c r="KVB26" s="111"/>
      <c r="KVC26" s="111"/>
      <c r="KVD26" s="111"/>
      <c r="KVE26" s="111"/>
      <c r="KVF26" s="112"/>
      <c r="KVG26" s="112"/>
      <c r="KVH26" s="113"/>
      <c r="KVI26" s="111"/>
      <c r="KVJ26" s="111"/>
      <c r="KVK26" s="111"/>
      <c r="KVL26" s="111"/>
      <c r="KVM26" s="111"/>
      <c r="KVN26" s="111"/>
      <c r="KVO26" s="112"/>
      <c r="KVP26" s="112"/>
      <c r="KVQ26" s="113"/>
      <c r="KVR26" s="111"/>
      <c r="KVS26" s="111"/>
      <c r="KVT26" s="111"/>
      <c r="KVU26" s="111"/>
      <c r="KVV26" s="111"/>
      <c r="KVW26" s="111"/>
      <c r="KVX26" s="112"/>
      <c r="KVY26" s="112"/>
      <c r="KVZ26" s="113"/>
      <c r="KWA26" s="111"/>
      <c r="KWB26" s="111"/>
      <c r="KWC26" s="111"/>
      <c r="KWD26" s="111"/>
      <c r="KWE26" s="111"/>
      <c r="KWF26" s="111"/>
      <c r="KWG26" s="112"/>
      <c r="KWH26" s="112"/>
      <c r="KWI26" s="113"/>
      <c r="KWJ26" s="111"/>
      <c r="KWK26" s="111"/>
      <c r="KWL26" s="111"/>
      <c r="KWM26" s="111"/>
      <c r="KWN26" s="111"/>
      <c r="KWO26" s="111"/>
      <c r="KWP26" s="112"/>
      <c r="KWQ26" s="112"/>
      <c r="KWR26" s="113"/>
      <c r="KWS26" s="111"/>
      <c r="KWT26" s="111"/>
      <c r="KWU26" s="111"/>
      <c r="KWV26" s="111"/>
      <c r="KWW26" s="111"/>
      <c r="KWX26" s="111"/>
      <c r="KWY26" s="112"/>
      <c r="KWZ26" s="112"/>
      <c r="KXA26" s="113"/>
      <c r="KXB26" s="111"/>
      <c r="KXC26" s="111"/>
      <c r="KXD26" s="111"/>
      <c r="KXE26" s="111"/>
      <c r="KXF26" s="111"/>
      <c r="KXG26" s="111"/>
      <c r="KXH26" s="112"/>
      <c r="KXI26" s="112"/>
      <c r="KXJ26" s="113"/>
      <c r="KXK26" s="111"/>
      <c r="KXL26" s="111"/>
      <c r="KXM26" s="111"/>
      <c r="KXN26" s="111"/>
      <c r="KXO26" s="111"/>
      <c r="KXP26" s="111"/>
      <c r="KXQ26" s="112"/>
      <c r="KXR26" s="112"/>
      <c r="KXS26" s="113"/>
      <c r="KXT26" s="111"/>
      <c r="KXU26" s="111"/>
      <c r="KXV26" s="111"/>
      <c r="KXW26" s="111"/>
      <c r="KXX26" s="111"/>
      <c r="KXY26" s="111"/>
      <c r="KXZ26" s="112"/>
      <c r="KYA26" s="112"/>
      <c r="KYB26" s="113"/>
      <c r="KYC26" s="111"/>
      <c r="KYD26" s="111"/>
      <c r="KYE26" s="111"/>
      <c r="KYF26" s="111"/>
      <c r="KYG26" s="111"/>
      <c r="KYH26" s="111"/>
      <c r="KYI26" s="112"/>
      <c r="KYJ26" s="112"/>
      <c r="KYK26" s="113"/>
      <c r="KYL26" s="111"/>
      <c r="KYM26" s="111"/>
      <c r="KYN26" s="111"/>
      <c r="KYO26" s="111"/>
      <c r="KYP26" s="111"/>
      <c r="KYQ26" s="111"/>
      <c r="KYR26" s="112"/>
      <c r="KYS26" s="112"/>
      <c r="KYT26" s="113"/>
      <c r="KYU26" s="111"/>
      <c r="KYV26" s="111"/>
      <c r="KYW26" s="111"/>
      <c r="KYX26" s="111"/>
      <c r="KYY26" s="111"/>
      <c r="KYZ26" s="111"/>
      <c r="KZA26" s="112"/>
      <c r="KZB26" s="112"/>
      <c r="KZC26" s="113"/>
      <c r="KZD26" s="111"/>
      <c r="KZE26" s="111"/>
      <c r="KZF26" s="111"/>
      <c r="KZG26" s="111"/>
      <c r="KZH26" s="111"/>
      <c r="KZI26" s="111"/>
      <c r="KZJ26" s="112"/>
      <c r="KZK26" s="112"/>
      <c r="KZL26" s="113"/>
      <c r="KZM26" s="111"/>
      <c r="KZN26" s="111"/>
      <c r="KZO26" s="111"/>
      <c r="KZP26" s="111"/>
      <c r="KZQ26" s="111"/>
      <c r="KZR26" s="111"/>
      <c r="KZS26" s="112"/>
      <c r="KZT26" s="112"/>
      <c r="KZU26" s="113"/>
      <c r="KZV26" s="111"/>
      <c r="KZW26" s="111"/>
      <c r="KZX26" s="111"/>
      <c r="KZY26" s="111"/>
      <c r="KZZ26" s="111"/>
      <c r="LAA26" s="111"/>
      <c r="LAB26" s="112"/>
      <c r="LAC26" s="112"/>
      <c r="LAD26" s="113"/>
      <c r="LAE26" s="111"/>
      <c r="LAF26" s="111"/>
      <c r="LAG26" s="111"/>
      <c r="LAH26" s="111"/>
      <c r="LAI26" s="111"/>
      <c r="LAJ26" s="111"/>
      <c r="LAK26" s="112"/>
      <c r="LAL26" s="112"/>
      <c r="LAM26" s="113"/>
      <c r="LAN26" s="111"/>
      <c r="LAO26" s="111"/>
      <c r="LAP26" s="111"/>
      <c r="LAQ26" s="111"/>
      <c r="LAR26" s="111"/>
      <c r="LAS26" s="111"/>
      <c r="LAT26" s="112"/>
      <c r="LAU26" s="112"/>
      <c r="LAV26" s="113"/>
      <c r="LAW26" s="111"/>
      <c r="LAX26" s="111"/>
      <c r="LAY26" s="111"/>
      <c r="LAZ26" s="111"/>
      <c r="LBA26" s="111"/>
      <c r="LBB26" s="111"/>
      <c r="LBC26" s="112"/>
      <c r="LBD26" s="112"/>
      <c r="LBE26" s="113"/>
      <c r="LBF26" s="111"/>
      <c r="LBG26" s="111"/>
      <c r="LBH26" s="111"/>
      <c r="LBI26" s="111"/>
      <c r="LBJ26" s="111"/>
      <c r="LBK26" s="111"/>
      <c r="LBL26" s="112"/>
      <c r="LBM26" s="112"/>
      <c r="LBN26" s="113"/>
      <c r="LBO26" s="111"/>
      <c r="LBP26" s="111"/>
      <c r="LBQ26" s="111"/>
      <c r="LBR26" s="111"/>
      <c r="LBS26" s="111"/>
      <c r="LBT26" s="111"/>
      <c r="LBU26" s="112"/>
      <c r="LBV26" s="112"/>
      <c r="LBW26" s="113"/>
      <c r="LBX26" s="111"/>
      <c r="LBY26" s="111"/>
      <c r="LBZ26" s="111"/>
      <c r="LCA26" s="111"/>
      <c r="LCB26" s="111"/>
      <c r="LCC26" s="111"/>
      <c r="LCD26" s="112"/>
      <c r="LCE26" s="112"/>
      <c r="LCF26" s="113"/>
      <c r="LCG26" s="111"/>
      <c r="LCH26" s="111"/>
      <c r="LCI26" s="111"/>
      <c r="LCJ26" s="111"/>
      <c r="LCK26" s="111"/>
      <c r="LCL26" s="111"/>
      <c r="LCM26" s="112"/>
      <c r="LCN26" s="112"/>
      <c r="LCO26" s="113"/>
      <c r="LCP26" s="111"/>
      <c r="LCQ26" s="111"/>
      <c r="LCR26" s="111"/>
      <c r="LCS26" s="111"/>
      <c r="LCT26" s="111"/>
      <c r="LCU26" s="111"/>
      <c r="LCV26" s="112"/>
      <c r="LCW26" s="112"/>
      <c r="LCX26" s="113"/>
      <c r="LCY26" s="111"/>
      <c r="LCZ26" s="111"/>
      <c r="LDA26" s="111"/>
      <c r="LDB26" s="111"/>
      <c r="LDC26" s="111"/>
      <c r="LDD26" s="111"/>
      <c r="LDE26" s="112"/>
      <c r="LDF26" s="112"/>
      <c r="LDG26" s="113"/>
      <c r="LDH26" s="111"/>
      <c r="LDI26" s="111"/>
      <c r="LDJ26" s="111"/>
      <c r="LDK26" s="111"/>
      <c r="LDL26" s="111"/>
      <c r="LDM26" s="111"/>
      <c r="LDN26" s="112"/>
      <c r="LDO26" s="112"/>
      <c r="LDP26" s="113"/>
      <c r="LDQ26" s="111"/>
      <c r="LDR26" s="111"/>
      <c r="LDS26" s="111"/>
      <c r="LDT26" s="111"/>
      <c r="LDU26" s="111"/>
      <c r="LDV26" s="111"/>
      <c r="LDW26" s="112"/>
      <c r="LDX26" s="112"/>
      <c r="LDY26" s="113"/>
      <c r="LDZ26" s="111"/>
      <c r="LEA26" s="111"/>
      <c r="LEB26" s="111"/>
      <c r="LEC26" s="111"/>
      <c r="LED26" s="111"/>
      <c r="LEE26" s="111"/>
      <c r="LEF26" s="112"/>
      <c r="LEG26" s="112"/>
      <c r="LEH26" s="113"/>
      <c r="LEI26" s="111"/>
      <c r="LEJ26" s="111"/>
      <c r="LEK26" s="111"/>
      <c r="LEL26" s="111"/>
      <c r="LEM26" s="111"/>
      <c r="LEN26" s="111"/>
      <c r="LEO26" s="112"/>
      <c r="LEP26" s="112"/>
      <c r="LEQ26" s="113"/>
      <c r="LER26" s="111"/>
      <c r="LES26" s="111"/>
      <c r="LET26" s="111"/>
      <c r="LEU26" s="111"/>
      <c r="LEV26" s="111"/>
      <c r="LEW26" s="111"/>
      <c r="LEX26" s="112"/>
      <c r="LEY26" s="112"/>
      <c r="LEZ26" s="113"/>
      <c r="LFA26" s="111"/>
      <c r="LFB26" s="111"/>
      <c r="LFC26" s="111"/>
      <c r="LFD26" s="111"/>
      <c r="LFE26" s="111"/>
      <c r="LFF26" s="111"/>
      <c r="LFG26" s="112"/>
      <c r="LFH26" s="112"/>
      <c r="LFI26" s="113"/>
      <c r="LFJ26" s="111"/>
      <c r="LFK26" s="111"/>
      <c r="LFL26" s="111"/>
      <c r="LFM26" s="111"/>
      <c r="LFN26" s="111"/>
      <c r="LFO26" s="111"/>
      <c r="LFP26" s="112"/>
      <c r="LFQ26" s="112"/>
      <c r="LFR26" s="113"/>
      <c r="LFS26" s="111"/>
      <c r="LFT26" s="111"/>
      <c r="LFU26" s="111"/>
      <c r="LFV26" s="111"/>
      <c r="LFW26" s="111"/>
      <c r="LFX26" s="111"/>
      <c r="LFY26" s="112"/>
      <c r="LFZ26" s="112"/>
      <c r="LGA26" s="113"/>
      <c r="LGB26" s="111"/>
      <c r="LGC26" s="111"/>
      <c r="LGD26" s="111"/>
      <c r="LGE26" s="111"/>
      <c r="LGF26" s="111"/>
      <c r="LGG26" s="111"/>
      <c r="LGH26" s="112"/>
      <c r="LGI26" s="112"/>
      <c r="LGJ26" s="113"/>
      <c r="LGK26" s="111"/>
      <c r="LGL26" s="111"/>
      <c r="LGM26" s="111"/>
      <c r="LGN26" s="111"/>
      <c r="LGO26" s="111"/>
      <c r="LGP26" s="111"/>
      <c r="LGQ26" s="112"/>
      <c r="LGR26" s="112"/>
      <c r="LGS26" s="113"/>
      <c r="LGT26" s="111"/>
      <c r="LGU26" s="111"/>
      <c r="LGV26" s="111"/>
      <c r="LGW26" s="111"/>
      <c r="LGX26" s="111"/>
      <c r="LGY26" s="111"/>
      <c r="LGZ26" s="112"/>
      <c r="LHA26" s="112"/>
      <c r="LHB26" s="113"/>
      <c r="LHC26" s="111"/>
      <c r="LHD26" s="111"/>
      <c r="LHE26" s="111"/>
      <c r="LHF26" s="111"/>
      <c r="LHG26" s="111"/>
      <c r="LHH26" s="111"/>
      <c r="LHI26" s="112"/>
      <c r="LHJ26" s="112"/>
      <c r="LHK26" s="113"/>
      <c r="LHL26" s="111"/>
      <c r="LHM26" s="111"/>
      <c r="LHN26" s="111"/>
      <c r="LHO26" s="111"/>
      <c r="LHP26" s="111"/>
      <c r="LHQ26" s="111"/>
      <c r="LHR26" s="112"/>
      <c r="LHS26" s="112"/>
      <c r="LHT26" s="113"/>
      <c r="LHU26" s="111"/>
      <c r="LHV26" s="111"/>
      <c r="LHW26" s="111"/>
      <c r="LHX26" s="111"/>
      <c r="LHY26" s="111"/>
      <c r="LHZ26" s="111"/>
      <c r="LIA26" s="112"/>
      <c r="LIB26" s="112"/>
      <c r="LIC26" s="113"/>
      <c r="LID26" s="111"/>
      <c r="LIE26" s="111"/>
      <c r="LIF26" s="111"/>
      <c r="LIG26" s="111"/>
      <c r="LIH26" s="111"/>
      <c r="LII26" s="111"/>
      <c r="LIJ26" s="112"/>
      <c r="LIK26" s="112"/>
      <c r="LIL26" s="113"/>
      <c r="LIM26" s="111"/>
      <c r="LIN26" s="111"/>
      <c r="LIO26" s="111"/>
      <c r="LIP26" s="111"/>
      <c r="LIQ26" s="111"/>
      <c r="LIR26" s="111"/>
      <c r="LIS26" s="112"/>
      <c r="LIT26" s="112"/>
      <c r="LIU26" s="113"/>
      <c r="LIV26" s="111"/>
      <c r="LIW26" s="111"/>
      <c r="LIX26" s="111"/>
      <c r="LIY26" s="111"/>
      <c r="LIZ26" s="111"/>
      <c r="LJA26" s="111"/>
      <c r="LJB26" s="112"/>
      <c r="LJC26" s="112"/>
      <c r="LJD26" s="113"/>
      <c r="LJE26" s="111"/>
      <c r="LJF26" s="111"/>
      <c r="LJG26" s="111"/>
      <c r="LJH26" s="111"/>
      <c r="LJI26" s="111"/>
      <c r="LJJ26" s="111"/>
      <c r="LJK26" s="112"/>
      <c r="LJL26" s="112"/>
      <c r="LJM26" s="113"/>
      <c r="LJN26" s="111"/>
      <c r="LJO26" s="111"/>
      <c r="LJP26" s="111"/>
      <c r="LJQ26" s="111"/>
      <c r="LJR26" s="111"/>
      <c r="LJS26" s="111"/>
      <c r="LJT26" s="112"/>
      <c r="LJU26" s="112"/>
      <c r="LJV26" s="113"/>
      <c r="LJW26" s="111"/>
      <c r="LJX26" s="111"/>
      <c r="LJY26" s="111"/>
      <c r="LJZ26" s="111"/>
      <c r="LKA26" s="111"/>
      <c r="LKB26" s="111"/>
      <c r="LKC26" s="112"/>
      <c r="LKD26" s="112"/>
      <c r="LKE26" s="113"/>
      <c r="LKF26" s="111"/>
      <c r="LKG26" s="111"/>
      <c r="LKH26" s="111"/>
      <c r="LKI26" s="111"/>
      <c r="LKJ26" s="111"/>
      <c r="LKK26" s="111"/>
      <c r="LKL26" s="112"/>
      <c r="LKM26" s="112"/>
      <c r="LKN26" s="113"/>
      <c r="LKO26" s="111"/>
      <c r="LKP26" s="111"/>
      <c r="LKQ26" s="111"/>
      <c r="LKR26" s="111"/>
      <c r="LKS26" s="111"/>
      <c r="LKT26" s="111"/>
      <c r="LKU26" s="112"/>
      <c r="LKV26" s="112"/>
      <c r="LKW26" s="113"/>
      <c r="LKX26" s="111"/>
      <c r="LKY26" s="111"/>
      <c r="LKZ26" s="111"/>
      <c r="LLA26" s="111"/>
      <c r="LLB26" s="111"/>
      <c r="LLC26" s="111"/>
      <c r="LLD26" s="112"/>
      <c r="LLE26" s="112"/>
      <c r="LLF26" s="113"/>
      <c r="LLG26" s="111"/>
      <c r="LLH26" s="111"/>
      <c r="LLI26" s="111"/>
      <c r="LLJ26" s="111"/>
      <c r="LLK26" s="111"/>
      <c r="LLL26" s="111"/>
      <c r="LLM26" s="112"/>
      <c r="LLN26" s="112"/>
      <c r="LLO26" s="113"/>
      <c r="LLP26" s="111"/>
      <c r="LLQ26" s="111"/>
      <c r="LLR26" s="111"/>
      <c r="LLS26" s="111"/>
      <c r="LLT26" s="111"/>
      <c r="LLU26" s="111"/>
      <c r="LLV26" s="112"/>
      <c r="LLW26" s="112"/>
      <c r="LLX26" s="113"/>
      <c r="LLY26" s="111"/>
      <c r="LLZ26" s="111"/>
      <c r="LMA26" s="111"/>
      <c r="LMB26" s="111"/>
      <c r="LMC26" s="111"/>
      <c r="LMD26" s="111"/>
      <c r="LME26" s="112"/>
      <c r="LMF26" s="112"/>
      <c r="LMG26" s="113"/>
      <c r="LMH26" s="111"/>
      <c r="LMI26" s="111"/>
      <c r="LMJ26" s="111"/>
      <c r="LMK26" s="111"/>
      <c r="LML26" s="111"/>
      <c r="LMM26" s="111"/>
      <c r="LMN26" s="112"/>
      <c r="LMO26" s="112"/>
      <c r="LMP26" s="113"/>
      <c r="LMQ26" s="111"/>
      <c r="LMR26" s="111"/>
      <c r="LMS26" s="111"/>
      <c r="LMT26" s="111"/>
      <c r="LMU26" s="111"/>
      <c r="LMV26" s="111"/>
      <c r="LMW26" s="112"/>
      <c r="LMX26" s="112"/>
      <c r="LMY26" s="113"/>
      <c r="LMZ26" s="111"/>
      <c r="LNA26" s="111"/>
      <c r="LNB26" s="111"/>
      <c r="LNC26" s="111"/>
      <c r="LND26" s="111"/>
      <c r="LNE26" s="111"/>
      <c r="LNF26" s="112"/>
      <c r="LNG26" s="112"/>
      <c r="LNH26" s="113"/>
      <c r="LNI26" s="111"/>
      <c r="LNJ26" s="111"/>
      <c r="LNK26" s="111"/>
      <c r="LNL26" s="111"/>
      <c r="LNM26" s="111"/>
      <c r="LNN26" s="111"/>
      <c r="LNO26" s="112"/>
      <c r="LNP26" s="112"/>
      <c r="LNQ26" s="113"/>
      <c r="LNR26" s="111"/>
      <c r="LNS26" s="111"/>
      <c r="LNT26" s="111"/>
      <c r="LNU26" s="111"/>
      <c r="LNV26" s="111"/>
      <c r="LNW26" s="111"/>
      <c r="LNX26" s="112"/>
      <c r="LNY26" s="112"/>
      <c r="LNZ26" s="113"/>
      <c r="LOA26" s="111"/>
      <c r="LOB26" s="111"/>
      <c r="LOC26" s="111"/>
      <c r="LOD26" s="111"/>
      <c r="LOE26" s="111"/>
      <c r="LOF26" s="111"/>
      <c r="LOG26" s="112"/>
      <c r="LOH26" s="112"/>
      <c r="LOI26" s="113"/>
      <c r="LOJ26" s="111"/>
      <c r="LOK26" s="111"/>
      <c r="LOL26" s="111"/>
      <c r="LOM26" s="111"/>
      <c r="LON26" s="111"/>
      <c r="LOO26" s="111"/>
      <c r="LOP26" s="112"/>
      <c r="LOQ26" s="112"/>
      <c r="LOR26" s="113"/>
      <c r="LOS26" s="111"/>
      <c r="LOT26" s="111"/>
      <c r="LOU26" s="111"/>
      <c r="LOV26" s="111"/>
      <c r="LOW26" s="111"/>
      <c r="LOX26" s="111"/>
      <c r="LOY26" s="112"/>
      <c r="LOZ26" s="112"/>
      <c r="LPA26" s="113"/>
      <c r="LPB26" s="111"/>
      <c r="LPC26" s="111"/>
      <c r="LPD26" s="111"/>
      <c r="LPE26" s="111"/>
      <c r="LPF26" s="111"/>
      <c r="LPG26" s="111"/>
      <c r="LPH26" s="112"/>
      <c r="LPI26" s="112"/>
      <c r="LPJ26" s="113"/>
      <c r="LPK26" s="111"/>
      <c r="LPL26" s="111"/>
      <c r="LPM26" s="111"/>
      <c r="LPN26" s="111"/>
      <c r="LPO26" s="111"/>
      <c r="LPP26" s="111"/>
      <c r="LPQ26" s="112"/>
      <c r="LPR26" s="112"/>
      <c r="LPS26" s="113"/>
      <c r="LPT26" s="111"/>
      <c r="LPU26" s="111"/>
      <c r="LPV26" s="111"/>
      <c r="LPW26" s="111"/>
      <c r="LPX26" s="111"/>
      <c r="LPY26" s="111"/>
      <c r="LPZ26" s="112"/>
      <c r="LQA26" s="112"/>
      <c r="LQB26" s="113"/>
      <c r="LQC26" s="111"/>
      <c r="LQD26" s="111"/>
      <c r="LQE26" s="111"/>
      <c r="LQF26" s="111"/>
      <c r="LQG26" s="111"/>
      <c r="LQH26" s="111"/>
      <c r="LQI26" s="112"/>
      <c r="LQJ26" s="112"/>
      <c r="LQK26" s="113"/>
      <c r="LQL26" s="111"/>
      <c r="LQM26" s="111"/>
      <c r="LQN26" s="111"/>
      <c r="LQO26" s="111"/>
      <c r="LQP26" s="111"/>
      <c r="LQQ26" s="111"/>
      <c r="LQR26" s="112"/>
      <c r="LQS26" s="112"/>
      <c r="LQT26" s="113"/>
      <c r="LQU26" s="111"/>
      <c r="LQV26" s="111"/>
      <c r="LQW26" s="111"/>
      <c r="LQX26" s="111"/>
      <c r="LQY26" s="111"/>
      <c r="LQZ26" s="111"/>
      <c r="LRA26" s="112"/>
      <c r="LRB26" s="112"/>
      <c r="LRC26" s="113"/>
      <c r="LRD26" s="111"/>
      <c r="LRE26" s="111"/>
      <c r="LRF26" s="111"/>
      <c r="LRG26" s="111"/>
      <c r="LRH26" s="111"/>
      <c r="LRI26" s="111"/>
      <c r="LRJ26" s="112"/>
      <c r="LRK26" s="112"/>
      <c r="LRL26" s="113"/>
      <c r="LRM26" s="111"/>
      <c r="LRN26" s="111"/>
      <c r="LRO26" s="111"/>
      <c r="LRP26" s="111"/>
      <c r="LRQ26" s="111"/>
      <c r="LRR26" s="111"/>
      <c r="LRS26" s="112"/>
      <c r="LRT26" s="112"/>
      <c r="LRU26" s="113"/>
      <c r="LRV26" s="111"/>
      <c r="LRW26" s="111"/>
      <c r="LRX26" s="111"/>
      <c r="LRY26" s="111"/>
      <c r="LRZ26" s="111"/>
      <c r="LSA26" s="111"/>
      <c r="LSB26" s="112"/>
      <c r="LSC26" s="112"/>
      <c r="LSD26" s="113"/>
      <c r="LSE26" s="111"/>
      <c r="LSF26" s="111"/>
      <c r="LSG26" s="111"/>
      <c r="LSH26" s="111"/>
      <c r="LSI26" s="111"/>
      <c r="LSJ26" s="111"/>
      <c r="LSK26" s="112"/>
      <c r="LSL26" s="112"/>
      <c r="LSM26" s="113"/>
      <c r="LSN26" s="111"/>
      <c r="LSO26" s="111"/>
      <c r="LSP26" s="111"/>
      <c r="LSQ26" s="111"/>
      <c r="LSR26" s="111"/>
      <c r="LSS26" s="111"/>
      <c r="LST26" s="112"/>
      <c r="LSU26" s="112"/>
      <c r="LSV26" s="113"/>
      <c r="LSW26" s="111"/>
      <c r="LSX26" s="111"/>
      <c r="LSY26" s="111"/>
      <c r="LSZ26" s="111"/>
      <c r="LTA26" s="111"/>
      <c r="LTB26" s="111"/>
      <c r="LTC26" s="112"/>
      <c r="LTD26" s="112"/>
      <c r="LTE26" s="113"/>
      <c r="LTF26" s="111"/>
      <c r="LTG26" s="111"/>
      <c r="LTH26" s="111"/>
      <c r="LTI26" s="111"/>
      <c r="LTJ26" s="111"/>
      <c r="LTK26" s="111"/>
      <c r="LTL26" s="112"/>
      <c r="LTM26" s="112"/>
      <c r="LTN26" s="113"/>
      <c r="LTO26" s="111"/>
      <c r="LTP26" s="111"/>
      <c r="LTQ26" s="111"/>
      <c r="LTR26" s="111"/>
      <c r="LTS26" s="111"/>
      <c r="LTT26" s="111"/>
      <c r="LTU26" s="112"/>
      <c r="LTV26" s="112"/>
      <c r="LTW26" s="113"/>
      <c r="LTX26" s="111"/>
      <c r="LTY26" s="111"/>
      <c r="LTZ26" s="111"/>
      <c r="LUA26" s="111"/>
      <c r="LUB26" s="111"/>
      <c r="LUC26" s="111"/>
      <c r="LUD26" s="112"/>
      <c r="LUE26" s="112"/>
      <c r="LUF26" s="113"/>
      <c r="LUG26" s="111"/>
      <c r="LUH26" s="111"/>
      <c r="LUI26" s="111"/>
      <c r="LUJ26" s="111"/>
      <c r="LUK26" s="111"/>
      <c r="LUL26" s="111"/>
      <c r="LUM26" s="112"/>
      <c r="LUN26" s="112"/>
      <c r="LUO26" s="113"/>
      <c r="LUP26" s="111"/>
      <c r="LUQ26" s="111"/>
      <c r="LUR26" s="111"/>
      <c r="LUS26" s="111"/>
      <c r="LUT26" s="111"/>
      <c r="LUU26" s="111"/>
      <c r="LUV26" s="112"/>
      <c r="LUW26" s="112"/>
      <c r="LUX26" s="113"/>
      <c r="LUY26" s="111"/>
      <c r="LUZ26" s="111"/>
      <c r="LVA26" s="111"/>
      <c r="LVB26" s="111"/>
      <c r="LVC26" s="111"/>
      <c r="LVD26" s="111"/>
      <c r="LVE26" s="112"/>
      <c r="LVF26" s="112"/>
      <c r="LVG26" s="113"/>
      <c r="LVH26" s="111"/>
      <c r="LVI26" s="111"/>
      <c r="LVJ26" s="111"/>
      <c r="LVK26" s="111"/>
      <c r="LVL26" s="111"/>
      <c r="LVM26" s="111"/>
      <c r="LVN26" s="112"/>
      <c r="LVO26" s="112"/>
      <c r="LVP26" s="113"/>
      <c r="LVQ26" s="111"/>
      <c r="LVR26" s="111"/>
      <c r="LVS26" s="111"/>
      <c r="LVT26" s="111"/>
      <c r="LVU26" s="111"/>
      <c r="LVV26" s="111"/>
      <c r="LVW26" s="112"/>
      <c r="LVX26" s="112"/>
      <c r="LVY26" s="113"/>
      <c r="LVZ26" s="111"/>
      <c r="LWA26" s="111"/>
      <c r="LWB26" s="111"/>
      <c r="LWC26" s="111"/>
      <c r="LWD26" s="111"/>
      <c r="LWE26" s="111"/>
      <c r="LWF26" s="112"/>
      <c r="LWG26" s="112"/>
      <c r="LWH26" s="113"/>
      <c r="LWI26" s="111"/>
      <c r="LWJ26" s="111"/>
      <c r="LWK26" s="111"/>
      <c r="LWL26" s="111"/>
      <c r="LWM26" s="111"/>
      <c r="LWN26" s="111"/>
      <c r="LWO26" s="112"/>
      <c r="LWP26" s="112"/>
      <c r="LWQ26" s="113"/>
      <c r="LWR26" s="111"/>
      <c r="LWS26" s="111"/>
      <c r="LWT26" s="111"/>
      <c r="LWU26" s="111"/>
      <c r="LWV26" s="111"/>
      <c r="LWW26" s="111"/>
      <c r="LWX26" s="112"/>
      <c r="LWY26" s="112"/>
      <c r="LWZ26" s="113"/>
      <c r="LXA26" s="111"/>
      <c r="LXB26" s="111"/>
      <c r="LXC26" s="111"/>
      <c r="LXD26" s="111"/>
      <c r="LXE26" s="111"/>
      <c r="LXF26" s="111"/>
      <c r="LXG26" s="112"/>
      <c r="LXH26" s="112"/>
      <c r="LXI26" s="113"/>
      <c r="LXJ26" s="111"/>
      <c r="LXK26" s="111"/>
      <c r="LXL26" s="111"/>
      <c r="LXM26" s="111"/>
      <c r="LXN26" s="111"/>
      <c r="LXO26" s="111"/>
      <c r="LXP26" s="112"/>
      <c r="LXQ26" s="112"/>
      <c r="LXR26" s="113"/>
      <c r="LXS26" s="111"/>
      <c r="LXT26" s="111"/>
      <c r="LXU26" s="111"/>
      <c r="LXV26" s="111"/>
      <c r="LXW26" s="111"/>
      <c r="LXX26" s="111"/>
      <c r="LXY26" s="112"/>
      <c r="LXZ26" s="112"/>
      <c r="LYA26" s="113"/>
      <c r="LYB26" s="111"/>
      <c r="LYC26" s="111"/>
      <c r="LYD26" s="111"/>
      <c r="LYE26" s="111"/>
      <c r="LYF26" s="111"/>
      <c r="LYG26" s="111"/>
      <c r="LYH26" s="112"/>
      <c r="LYI26" s="112"/>
      <c r="LYJ26" s="113"/>
      <c r="LYK26" s="111"/>
      <c r="LYL26" s="111"/>
      <c r="LYM26" s="111"/>
      <c r="LYN26" s="111"/>
      <c r="LYO26" s="111"/>
      <c r="LYP26" s="111"/>
      <c r="LYQ26" s="112"/>
      <c r="LYR26" s="112"/>
      <c r="LYS26" s="113"/>
      <c r="LYT26" s="111"/>
      <c r="LYU26" s="111"/>
      <c r="LYV26" s="111"/>
      <c r="LYW26" s="111"/>
      <c r="LYX26" s="111"/>
      <c r="LYY26" s="111"/>
      <c r="LYZ26" s="112"/>
      <c r="LZA26" s="112"/>
      <c r="LZB26" s="113"/>
      <c r="LZC26" s="111"/>
      <c r="LZD26" s="111"/>
      <c r="LZE26" s="111"/>
      <c r="LZF26" s="111"/>
      <c r="LZG26" s="111"/>
      <c r="LZH26" s="111"/>
      <c r="LZI26" s="112"/>
      <c r="LZJ26" s="112"/>
      <c r="LZK26" s="113"/>
      <c r="LZL26" s="111"/>
      <c r="LZM26" s="111"/>
      <c r="LZN26" s="111"/>
      <c r="LZO26" s="111"/>
      <c r="LZP26" s="111"/>
      <c r="LZQ26" s="111"/>
      <c r="LZR26" s="112"/>
      <c r="LZS26" s="112"/>
      <c r="LZT26" s="113"/>
      <c r="LZU26" s="111"/>
      <c r="LZV26" s="111"/>
      <c r="LZW26" s="111"/>
      <c r="LZX26" s="111"/>
      <c r="LZY26" s="111"/>
      <c r="LZZ26" s="111"/>
      <c r="MAA26" s="112"/>
      <c r="MAB26" s="112"/>
      <c r="MAC26" s="113"/>
      <c r="MAD26" s="111"/>
      <c r="MAE26" s="111"/>
      <c r="MAF26" s="111"/>
      <c r="MAG26" s="111"/>
      <c r="MAH26" s="111"/>
      <c r="MAI26" s="111"/>
      <c r="MAJ26" s="112"/>
      <c r="MAK26" s="112"/>
      <c r="MAL26" s="113"/>
      <c r="MAM26" s="111"/>
      <c r="MAN26" s="111"/>
      <c r="MAO26" s="111"/>
      <c r="MAP26" s="111"/>
      <c r="MAQ26" s="111"/>
      <c r="MAR26" s="111"/>
      <c r="MAS26" s="112"/>
      <c r="MAT26" s="112"/>
      <c r="MAU26" s="113"/>
      <c r="MAV26" s="111"/>
      <c r="MAW26" s="111"/>
      <c r="MAX26" s="111"/>
      <c r="MAY26" s="111"/>
      <c r="MAZ26" s="111"/>
      <c r="MBA26" s="111"/>
      <c r="MBB26" s="112"/>
      <c r="MBC26" s="112"/>
      <c r="MBD26" s="113"/>
      <c r="MBE26" s="111"/>
      <c r="MBF26" s="111"/>
      <c r="MBG26" s="111"/>
      <c r="MBH26" s="111"/>
      <c r="MBI26" s="111"/>
      <c r="MBJ26" s="111"/>
      <c r="MBK26" s="112"/>
      <c r="MBL26" s="112"/>
      <c r="MBM26" s="113"/>
      <c r="MBN26" s="111"/>
      <c r="MBO26" s="111"/>
      <c r="MBP26" s="111"/>
      <c r="MBQ26" s="111"/>
      <c r="MBR26" s="111"/>
      <c r="MBS26" s="111"/>
      <c r="MBT26" s="112"/>
      <c r="MBU26" s="112"/>
      <c r="MBV26" s="113"/>
      <c r="MBW26" s="111"/>
      <c r="MBX26" s="111"/>
      <c r="MBY26" s="111"/>
      <c r="MBZ26" s="111"/>
      <c r="MCA26" s="111"/>
      <c r="MCB26" s="111"/>
      <c r="MCC26" s="112"/>
      <c r="MCD26" s="112"/>
      <c r="MCE26" s="113"/>
      <c r="MCF26" s="111"/>
      <c r="MCG26" s="111"/>
      <c r="MCH26" s="111"/>
      <c r="MCI26" s="111"/>
      <c r="MCJ26" s="111"/>
      <c r="MCK26" s="111"/>
      <c r="MCL26" s="112"/>
      <c r="MCM26" s="112"/>
      <c r="MCN26" s="113"/>
      <c r="MCO26" s="111"/>
      <c r="MCP26" s="111"/>
      <c r="MCQ26" s="111"/>
      <c r="MCR26" s="111"/>
      <c r="MCS26" s="111"/>
      <c r="MCT26" s="111"/>
      <c r="MCU26" s="112"/>
      <c r="MCV26" s="112"/>
      <c r="MCW26" s="113"/>
      <c r="MCX26" s="111"/>
      <c r="MCY26" s="111"/>
      <c r="MCZ26" s="111"/>
      <c r="MDA26" s="111"/>
      <c r="MDB26" s="111"/>
      <c r="MDC26" s="111"/>
      <c r="MDD26" s="112"/>
      <c r="MDE26" s="112"/>
      <c r="MDF26" s="113"/>
      <c r="MDG26" s="111"/>
      <c r="MDH26" s="111"/>
      <c r="MDI26" s="111"/>
      <c r="MDJ26" s="111"/>
      <c r="MDK26" s="111"/>
      <c r="MDL26" s="111"/>
      <c r="MDM26" s="112"/>
      <c r="MDN26" s="112"/>
      <c r="MDO26" s="113"/>
      <c r="MDP26" s="111"/>
      <c r="MDQ26" s="111"/>
      <c r="MDR26" s="111"/>
      <c r="MDS26" s="111"/>
      <c r="MDT26" s="111"/>
      <c r="MDU26" s="111"/>
      <c r="MDV26" s="112"/>
      <c r="MDW26" s="112"/>
      <c r="MDX26" s="113"/>
      <c r="MDY26" s="111"/>
      <c r="MDZ26" s="111"/>
      <c r="MEA26" s="111"/>
      <c r="MEB26" s="111"/>
      <c r="MEC26" s="111"/>
      <c r="MED26" s="111"/>
      <c r="MEE26" s="112"/>
      <c r="MEF26" s="112"/>
      <c r="MEG26" s="113"/>
      <c r="MEH26" s="111"/>
      <c r="MEI26" s="111"/>
      <c r="MEJ26" s="111"/>
      <c r="MEK26" s="111"/>
      <c r="MEL26" s="111"/>
      <c r="MEM26" s="111"/>
      <c r="MEN26" s="112"/>
      <c r="MEO26" s="112"/>
      <c r="MEP26" s="113"/>
      <c r="MEQ26" s="111"/>
      <c r="MER26" s="111"/>
      <c r="MES26" s="111"/>
      <c r="MET26" s="111"/>
      <c r="MEU26" s="111"/>
      <c r="MEV26" s="111"/>
      <c r="MEW26" s="112"/>
      <c r="MEX26" s="112"/>
      <c r="MEY26" s="113"/>
      <c r="MEZ26" s="111"/>
      <c r="MFA26" s="111"/>
      <c r="MFB26" s="111"/>
      <c r="MFC26" s="111"/>
      <c r="MFD26" s="111"/>
      <c r="MFE26" s="111"/>
      <c r="MFF26" s="112"/>
      <c r="MFG26" s="112"/>
      <c r="MFH26" s="113"/>
      <c r="MFI26" s="111"/>
      <c r="MFJ26" s="111"/>
      <c r="MFK26" s="111"/>
      <c r="MFL26" s="111"/>
      <c r="MFM26" s="111"/>
      <c r="MFN26" s="111"/>
      <c r="MFO26" s="112"/>
      <c r="MFP26" s="112"/>
      <c r="MFQ26" s="113"/>
      <c r="MFR26" s="111"/>
      <c r="MFS26" s="111"/>
      <c r="MFT26" s="111"/>
      <c r="MFU26" s="111"/>
      <c r="MFV26" s="111"/>
      <c r="MFW26" s="111"/>
      <c r="MFX26" s="112"/>
      <c r="MFY26" s="112"/>
      <c r="MFZ26" s="113"/>
      <c r="MGA26" s="111"/>
      <c r="MGB26" s="111"/>
      <c r="MGC26" s="111"/>
      <c r="MGD26" s="111"/>
      <c r="MGE26" s="111"/>
      <c r="MGF26" s="111"/>
      <c r="MGG26" s="112"/>
      <c r="MGH26" s="112"/>
      <c r="MGI26" s="113"/>
      <c r="MGJ26" s="111"/>
      <c r="MGK26" s="111"/>
      <c r="MGL26" s="111"/>
      <c r="MGM26" s="111"/>
      <c r="MGN26" s="111"/>
      <c r="MGO26" s="111"/>
      <c r="MGP26" s="112"/>
      <c r="MGQ26" s="112"/>
      <c r="MGR26" s="113"/>
      <c r="MGS26" s="111"/>
      <c r="MGT26" s="111"/>
      <c r="MGU26" s="111"/>
      <c r="MGV26" s="111"/>
      <c r="MGW26" s="111"/>
      <c r="MGX26" s="111"/>
      <c r="MGY26" s="112"/>
      <c r="MGZ26" s="112"/>
      <c r="MHA26" s="113"/>
      <c r="MHB26" s="111"/>
      <c r="MHC26" s="111"/>
      <c r="MHD26" s="111"/>
      <c r="MHE26" s="111"/>
      <c r="MHF26" s="111"/>
      <c r="MHG26" s="111"/>
      <c r="MHH26" s="112"/>
      <c r="MHI26" s="112"/>
      <c r="MHJ26" s="113"/>
      <c r="MHK26" s="111"/>
      <c r="MHL26" s="111"/>
      <c r="MHM26" s="111"/>
      <c r="MHN26" s="111"/>
      <c r="MHO26" s="111"/>
      <c r="MHP26" s="111"/>
      <c r="MHQ26" s="112"/>
      <c r="MHR26" s="112"/>
      <c r="MHS26" s="113"/>
      <c r="MHT26" s="111"/>
      <c r="MHU26" s="111"/>
      <c r="MHV26" s="111"/>
      <c r="MHW26" s="111"/>
      <c r="MHX26" s="111"/>
      <c r="MHY26" s="111"/>
      <c r="MHZ26" s="112"/>
      <c r="MIA26" s="112"/>
      <c r="MIB26" s="113"/>
      <c r="MIC26" s="111"/>
      <c r="MID26" s="111"/>
      <c r="MIE26" s="111"/>
      <c r="MIF26" s="111"/>
      <c r="MIG26" s="111"/>
      <c r="MIH26" s="111"/>
      <c r="MII26" s="112"/>
      <c r="MIJ26" s="112"/>
      <c r="MIK26" s="113"/>
      <c r="MIL26" s="111"/>
      <c r="MIM26" s="111"/>
      <c r="MIN26" s="111"/>
      <c r="MIO26" s="111"/>
      <c r="MIP26" s="111"/>
      <c r="MIQ26" s="111"/>
      <c r="MIR26" s="112"/>
      <c r="MIS26" s="112"/>
      <c r="MIT26" s="113"/>
      <c r="MIU26" s="111"/>
      <c r="MIV26" s="111"/>
      <c r="MIW26" s="111"/>
      <c r="MIX26" s="111"/>
      <c r="MIY26" s="111"/>
      <c r="MIZ26" s="111"/>
      <c r="MJA26" s="112"/>
      <c r="MJB26" s="112"/>
      <c r="MJC26" s="113"/>
      <c r="MJD26" s="111"/>
      <c r="MJE26" s="111"/>
      <c r="MJF26" s="111"/>
      <c r="MJG26" s="111"/>
      <c r="MJH26" s="111"/>
      <c r="MJI26" s="111"/>
      <c r="MJJ26" s="112"/>
      <c r="MJK26" s="112"/>
      <c r="MJL26" s="113"/>
      <c r="MJM26" s="111"/>
      <c r="MJN26" s="111"/>
      <c r="MJO26" s="111"/>
      <c r="MJP26" s="111"/>
      <c r="MJQ26" s="111"/>
      <c r="MJR26" s="111"/>
      <c r="MJS26" s="112"/>
      <c r="MJT26" s="112"/>
      <c r="MJU26" s="113"/>
      <c r="MJV26" s="111"/>
      <c r="MJW26" s="111"/>
      <c r="MJX26" s="111"/>
      <c r="MJY26" s="111"/>
      <c r="MJZ26" s="111"/>
      <c r="MKA26" s="111"/>
      <c r="MKB26" s="112"/>
      <c r="MKC26" s="112"/>
      <c r="MKD26" s="113"/>
      <c r="MKE26" s="111"/>
      <c r="MKF26" s="111"/>
      <c r="MKG26" s="111"/>
      <c r="MKH26" s="111"/>
      <c r="MKI26" s="111"/>
      <c r="MKJ26" s="111"/>
      <c r="MKK26" s="112"/>
      <c r="MKL26" s="112"/>
      <c r="MKM26" s="113"/>
      <c r="MKN26" s="111"/>
      <c r="MKO26" s="111"/>
      <c r="MKP26" s="111"/>
      <c r="MKQ26" s="111"/>
      <c r="MKR26" s="111"/>
      <c r="MKS26" s="111"/>
      <c r="MKT26" s="112"/>
      <c r="MKU26" s="112"/>
      <c r="MKV26" s="113"/>
      <c r="MKW26" s="111"/>
      <c r="MKX26" s="111"/>
      <c r="MKY26" s="111"/>
      <c r="MKZ26" s="111"/>
      <c r="MLA26" s="111"/>
      <c r="MLB26" s="111"/>
      <c r="MLC26" s="112"/>
      <c r="MLD26" s="112"/>
      <c r="MLE26" s="113"/>
      <c r="MLF26" s="111"/>
      <c r="MLG26" s="111"/>
      <c r="MLH26" s="111"/>
      <c r="MLI26" s="111"/>
      <c r="MLJ26" s="111"/>
      <c r="MLK26" s="111"/>
      <c r="MLL26" s="112"/>
      <c r="MLM26" s="112"/>
      <c r="MLN26" s="113"/>
      <c r="MLO26" s="111"/>
      <c r="MLP26" s="111"/>
      <c r="MLQ26" s="111"/>
      <c r="MLR26" s="111"/>
      <c r="MLS26" s="111"/>
      <c r="MLT26" s="111"/>
      <c r="MLU26" s="112"/>
      <c r="MLV26" s="112"/>
      <c r="MLW26" s="113"/>
      <c r="MLX26" s="111"/>
      <c r="MLY26" s="111"/>
      <c r="MLZ26" s="111"/>
      <c r="MMA26" s="111"/>
      <c r="MMB26" s="111"/>
      <c r="MMC26" s="111"/>
      <c r="MMD26" s="112"/>
      <c r="MME26" s="112"/>
      <c r="MMF26" s="113"/>
      <c r="MMG26" s="111"/>
      <c r="MMH26" s="111"/>
      <c r="MMI26" s="111"/>
      <c r="MMJ26" s="111"/>
      <c r="MMK26" s="111"/>
      <c r="MML26" s="111"/>
      <c r="MMM26" s="112"/>
      <c r="MMN26" s="112"/>
      <c r="MMO26" s="113"/>
      <c r="MMP26" s="111"/>
      <c r="MMQ26" s="111"/>
      <c r="MMR26" s="111"/>
      <c r="MMS26" s="111"/>
      <c r="MMT26" s="111"/>
      <c r="MMU26" s="111"/>
      <c r="MMV26" s="112"/>
      <c r="MMW26" s="112"/>
      <c r="MMX26" s="113"/>
      <c r="MMY26" s="111"/>
      <c r="MMZ26" s="111"/>
      <c r="MNA26" s="111"/>
      <c r="MNB26" s="111"/>
      <c r="MNC26" s="111"/>
      <c r="MND26" s="111"/>
      <c r="MNE26" s="112"/>
      <c r="MNF26" s="112"/>
      <c r="MNG26" s="113"/>
      <c r="MNH26" s="111"/>
      <c r="MNI26" s="111"/>
      <c r="MNJ26" s="111"/>
      <c r="MNK26" s="111"/>
      <c r="MNL26" s="111"/>
      <c r="MNM26" s="111"/>
      <c r="MNN26" s="112"/>
      <c r="MNO26" s="112"/>
      <c r="MNP26" s="113"/>
      <c r="MNQ26" s="111"/>
      <c r="MNR26" s="111"/>
      <c r="MNS26" s="111"/>
      <c r="MNT26" s="111"/>
      <c r="MNU26" s="111"/>
      <c r="MNV26" s="111"/>
      <c r="MNW26" s="112"/>
      <c r="MNX26" s="112"/>
      <c r="MNY26" s="113"/>
      <c r="MNZ26" s="111"/>
      <c r="MOA26" s="111"/>
      <c r="MOB26" s="111"/>
      <c r="MOC26" s="111"/>
      <c r="MOD26" s="111"/>
      <c r="MOE26" s="111"/>
      <c r="MOF26" s="112"/>
      <c r="MOG26" s="112"/>
      <c r="MOH26" s="113"/>
      <c r="MOI26" s="111"/>
      <c r="MOJ26" s="111"/>
      <c r="MOK26" s="111"/>
      <c r="MOL26" s="111"/>
      <c r="MOM26" s="111"/>
      <c r="MON26" s="111"/>
      <c r="MOO26" s="112"/>
      <c r="MOP26" s="112"/>
      <c r="MOQ26" s="113"/>
      <c r="MOR26" s="111"/>
      <c r="MOS26" s="111"/>
      <c r="MOT26" s="111"/>
      <c r="MOU26" s="111"/>
      <c r="MOV26" s="111"/>
      <c r="MOW26" s="111"/>
      <c r="MOX26" s="112"/>
      <c r="MOY26" s="112"/>
      <c r="MOZ26" s="113"/>
      <c r="MPA26" s="111"/>
      <c r="MPB26" s="111"/>
      <c r="MPC26" s="111"/>
      <c r="MPD26" s="111"/>
      <c r="MPE26" s="111"/>
      <c r="MPF26" s="111"/>
      <c r="MPG26" s="112"/>
      <c r="MPH26" s="112"/>
      <c r="MPI26" s="113"/>
      <c r="MPJ26" s="111"/>
      <c r="MPK26" s="111"/>
      <c r="MPL26" s="111"/>
      <c r="MPM26" s="111"/>
      <c r="MPN26" s="111"/>
      <c r="MPO26" s="111"/>
      <c r="MPP26" s="112"/>
      <c r="MPQ26" s="112"/>
      <c r="MPR26" s="113"/>
      <c r="MPS26" s="111"/>
      <c r="MPT26" s="111"/>
      <c r="MPU26" s="111"/>
      <c r="MPV26" s="111"/>
      <c r="MPW26" s="111"/>
      <c r="MPX26" s="111"/>
      <c r="MPY26" s="112"/>
      <c r="MPZ26" s="112"/>
      <c r="MQA26" s="113"/>
      <c r="MQB26" s="111"/>
      <c r="MQC26" s="111"/>
      <c r="MQD26" s="111"/>
      <c r="MQE26" s="111"/>
      <c r="MQF26" s="111"/>
      <c r="MQG26" s="111"/>
      <c r="MQH26" s="112"/>
      <c r="MQI26" s="112"/>
      <c r="MQJ26" s="113"/>
      <c r="MQK26" s="111"/>
      <c r="MQL26" s="111"/>
      <c r="MQM26" s="111"/>
      <c r="MQN26" s="111"/>
      <c r="MQO26" s="111"/>
      <c r="MQP26" s="111"/>
      <c r="MQQ26" s="112"/>
      <c r="MQR26" s="112"/>
      <c r="MQS26" s="113"/>
      <c r="MQT26" s="111"/>
      <c r="MQU26" s="111"/>
      <c r="MQV26" s="111"/>
      <c r="MQW26" s="111"/>
      <c r="MQX26" s="111"/>
      <c r="MQY26" s="111"/>
      <c r="MQZ26" s="112"/>
      <c r="MRA26" s="112"/>
      <c r="MRB26" s="113"/>
      <c r="MRC26" s="111"/>
      <c r="MRD26" s="111"/>
      <c r="MRE26" s="111"/>
      <c r="MRF26" s="111"/>
      <c r="MRG26" s="111"/>
      <c r="MRH26" s="111"/>
      <c r="MRI26" s="112"/>
      <c r="MRJ26" s="112"/>
      <c r="MRK26" s="113"/>
      <c r="MRL26" s="111"/>
      <c r="MRM26" s="111"/>
      <c r="MRN26" s="111"/>
      <c r="MRO26" s="111"/>
      <c r="MRP26" s="111"/>
      <c r="MRQ26" s="111"/>
      <c r="MRR26" s="112"/>
      <c r="MRS26" s="112"/>
      <c r="MRT26" s="113"/>
      <c r="MRU26" s="111"/>
      <c r="MRV26" s="111"/>
      <c r="MRW26" s="111"/>
      <c r="MRX26" s="111"/>
      <c r="MRY26" s="111"/>
      <c r="MRZ26" s="111"/>
      <c r="MSA26" s="112"/>
      <c r="MSB26" s="112"/>
      <c r="MSC26" s="113"/>
      <c r="MSD26" s="111"/>
      <c r="MSE26" s="111"/>
      <c r="MSF26" s="111"/>
      <c r="MSG26" s="111"/>
      <c r="MSH26" s="111"/>
      <c r="MSI26" s="111"/>
      <c r="MSJ26" s="112"/>
      <c r="MSK26" s="112"/>
      <c r="MSL26" s="113"/>
      <c r="MSM26" s="111"/>
      <c r="MSN26" s="111"/>
      <c r="MSO26" s="111"/>
      <c r="MSP26" s="111"/>
      <c r="MSQ26" s="111"/>
      <c r="MSR26" s="111"/>
      <c r="MSS26" s="112"/>
      <c r="MST26" s="112"/>
      <c r="MSU26" s="113"/>
      <c r="MSV26" s="111"/>
      <c r="MSW26" s="111"/>
      <c r="MSX26" s="111"/>
      <c r="MSY26" s="111"/>
      <c r="MSZ26" s="111"/>
      <c r="MTA26" s="111"/>
      <c r="MTB26" s="112"/>
      <c r="MTC26" s="112"/>
      <c r="MTD26" s="113"/>
      <c r="MTE26" s="111"/>
      <c r="MTF26" s="111"/>
      <c r="MTG26" s="111"/>
      <c r="MTH26" s="111"/>
      <c r="MTI26" s="111"/>
      <c r="MTJ26" s="111"/>
      <c r="MTK26" s="112"/>
      <c r="MTL26" s="112"/>
      <c r="MTM26" s="113"/>
      <c r="MTN26" s="111"/>
      <c r="MTO26" s="111"/>
      <c r="MTP26" s="111"/>
      <c r="MTQ26" s="111"/>
      <c r="MTR26" s="111"/>
      <c r="MTS26" s="111"/>
      <c r="MTT26" s="112"/>
      <c r="MTU26" s="112"/>
      <c r="MTV26" s="113"/>
      <c r="MTW26" s="111"/>
      <c r="MTX26" s="111"/>
      <c r="MTY26" s="111"/>
      <c r="MTZ26" s="111"/>
      <c r="MUA26" s="111"/>
      <c r="MUB26" s="111"/>
      <c r="MUC26" s="112"/>
      <c r="MUD26" s="112"/>
      <c r="MUE26" s="113"/>
      <c r="MUF26" s="111"/>
      <c r="MUG26" s="111"/>
      <c r="MUH26" s="111"/>
      <c r="MUI26" s="111"/>
      <c r="MUJ26" s="111"/>
      <c r="MUK26" s="111"/>
      <c r="MUL26" s="112"/>
      <c r="MUM26" s="112"/>
      <c r="MUN26" s="113"/>
      <c r="MUO26" s="111"/>
      <c r="MUP26" s="111"/>
      <c r="MUQ26" s="111"/>
      <c r="MUR26" s="111"/>
      <c r="MUS26" s="111"/>
      <c r="MUT26" s="111"/>
      <c r="MUU26" s="112"/>
      <c r="MUV26" s="112"/>
      <c r="MUW26" s="113"/>
      <c r="MUX26" s="111"/>
      <c r="MUY26" s="111"/>
      <c r="MUZ26" s="111"/>
      <c r="MVA26" s="111"/>
      <c r="MVB26" s="111"/>
      <c r="MVC26" s="111"/>
      <c r="MVD26" s="112"/>
      <c r="MVE26" s="112"/>
      <c r="MVF26" s="113"/>
      <c r="MVG26" s="111"/>
      <c r="MVH26" s="111"/>
      <c r="MVI26" s="111"/>
      <c r="MVJ26" s="111"/>
      <c r="MVK26" s="111"/>
      <c r="MVL26" s="111"/>
      <c r="MVM26" s="112"/>
      <c r="MVN26" s="112"/>
      <c r="MVO26" s="113"/>
      <c r="MVP26" s="111"/>
      <c r="MVQ26" s="111"/>
      <c r="MVR26" s="111"/>
      <c r="MVS26" s="111"/>
      <c r="MVT26" s="111"/>
      <c r="MVU26" s="111"/>
      <c r="MVV26" s="112"/>
      <c r="MVW26" s="112"/>
      <c r="MVX26" s="113"/>
      <c r="MVY26" s="111"/>
      <c r="MVZ26" s="111"/>
      <c r="MWA26" s="111"/>
      <c r="MWB26" s="111"/>
      <c r="MWC26" s="111"/>
      <c r="MWD26" s="111"/>
      <c r="MWE26" s="112"/>
      <c r="MWF26" s="112"/>
      <c r="MWG26" s="113"/>
      <c r="MWH26" s="111"/>
      <c r="MWI26" s="111"/>
      <c r="MWJ26" s="111"/>
      <c r="MWK26" s="111"/>
      <c r="MWL26" s="111"/>
      <c r="MWM26" s="111"/>
      <c r="MWN26" s="112"/>
      <c r="MWO26" s="112"/>
      <c r="MWP26" s="113"/>
      <c r="MWQ26" s="111"/>
      <c r="MWR26" s="111"/>
      <c r="MWS26" s="111"/>
      <c r="MWT26" s="111"/>
      <c r="MWU26" s="111"/>
      <c r="MWV26" s="111"/>
      <c r="MWW26" s="112"/>
      <c r="MWX26" s="112"/>
      <c r="MWY26" s="113"/>
      <c r="MWZ26" s="111"/>
      <c r="MXA26" s="111"/>
      <c r="MXB26" s="111"/>
      <c r="MXC26" s="111"/>
      <c r="MXD26" s="111"/>
      <c r="MXE26" s="111"/>
      <c r="MXF26" s="112"/>
      <c r="MXG26" s="112"/>
      <c r="MXH26" s="113"/>
      <c r="MXI26" s="111"/>
      <c r="MXJ26" s="111"/>
      <c r="MXK26" s="111"/>
      <c r="MXL26" s="111"/>
      <c r="MXM26" s="111"/>
      <c r="MXN26" s="111"/>
      <c r="MXO26" s="112"/>
      <c r="MXP26" s="112"/>
      <c r="MXQ26" s="113"/>
      <c r="MXR26" s="111"/>
      <c r="MXS26" s="111"/>
      <c r="MXT26" s="111"/>
      <c r="MXU26" s="111"/>
      <c r="MXV26" s="111"/>
      <c r="MXW26" s="111"/>
      <c r="MXX26" s="112"/>
      <c r="MXY26" s="112"/>
      <c r="MXZ26" s="113"/>
      <c r="MYA26" s="111"/>
      <c r="MYB26" s="111"/>
      <c r="MYC26" s="111"/>
      <c r="MYD26" s="111"/>
      <c r="MYE26" s="111"/>
      <c r="MYF26" s="111"/>
      <c r="MYG26" s="112"/>
      <c r="MYH26" s="112"/>
      <c r="MYI26" s="113"/>
      <c r="MYJ26" s="111"/>
      <c r="MYK26" s="111"/>
      <c r="MYL26" s="111"/>
      <c r="MYM26" s="111"/>
      <c r="MYN26" s="111"/>
      <c r="MYO26" s="111"/>
      <c r="MYP26" s="112"/>
      <c r="MYQ26" s="112"/>
      <c r="MYR26" s="113"/>
      <c r="MYS26" s="111"/>
      <c r="MYT26" s="111"/>
      <c r="MYU26" s="111"/>
      <c r="MYV26" s="111"/>
      <c r="MYW26" s="111"/>
      <c r="MYX26" s="111"/>
      <c r="MYY26" s="112"/>
      <c r="MYZ26" s="112"/>
      <c r="MZA26" s="113"/>
      <c r="MZB26" s="111"/>
      <c r="MZC26" s="111"/>
      <c r="MZD26" s="111"/>
      <c r="MZE26" s="111"/>
      <c r="MZF26" s="111"/>
      <c r="MZG26" s="111"/>
      <c r="MZH26" s="112"/>
      <c r="MZI26" s="112"/>
      <c r="MZJ26" s="113"/>
      <c r="MZK26" s="111"/>
      <c r="MZL26" s="111"/>
      <c r="MZM26" s="111"/>
      <c r="MZN26" s="111"/>
      <c r="MZO26" s="111"/>
      <c r="MZP26" s="111"/>
      <c r="MZQ26" s="112"/>
      <c r="MZR26" s="112"/>
      <c r="MZS26" s="113"/>
      <c r="MZT26" s="111"/>
      <c r="MZU26" s="111"/>
      <c r="MZV26" s="111"/>
      <c r="MZW26" s="111"/>
      <c r="MZX26" s="111"/>
      <c r="MZY26" s="111"/>
      <c r="MZZ26" s="112"/>
      <c r="NAA26" s="112"/>
      <c r="NAB26" s="113"/>
      <c r="NAC26" s="111"/>
      <c r="NAD26" s="111"/>
      <c r="NAE26" s="111"/>
      <c r="NAF26" s="111"/>
      <c r="NAG26" s="111"/>
      <c r="NAH26" s="111"/>
      <c r="NAI26" s="112"/>
      <c r="NAJ26" s="112"/>
      <c r="NAK26" s="113"/>
      <c r="NAL26" s="111"/>
      <c r="NAM26" s="111"/>
      <c r="NAN26" s="111"/>
      <c r="NAO26" s="111"/>
      <c r="NAP26" s="111"/>
      <c r="NAQ26" s="111"/>
      <c r="NAR26" s="112"/>
      <c r="NAS26" s="112"/>
      <c r="NAT26" s="113"/>
      <c r="NAU26" s="111"/>
      <c r="NAV26" s="111"/>
      <c r="NAW26" s="111"/>
      <c r="NAX26" s="111"/>
      <c r="NAY26" s="111"/>
      <c r="NAZ26" s="111"/>
      <c r="NBA26" s="112"/>
      <c r="NBB26" s="112"/>
      <c r="NBC26" s="113"/>
      <c r="NBD26" s="111"/>
      <c r="NBE26" s="111"/>
      <c r="NBF26" s="111"/>
      <c r="NBG26" s="111"/>
      <c r="NBH26" s="111"/>
      <c r="NBI26" s="111"/>
      <c r="NBJ26" s="112"/>
      <c r="NBK26" s="112"/>
      <c r="NBL26" s="113"/>
      <c r="NBM26" s="111"/>
      <c r="NBN26" s="111"/>
      <c r="NBO26" s="111"/>
      <c r="NBP26" s="111"/>
      <c r="NBQ26" s="111"/>
      <c r="NBR26" s="111"/>
      <c r="NBS26" s="112"/>
      <c r="NBT26" s="112"/>
      <c r="NBU26" s="113"/>
      <c r="NBV26" s="111"/>
      <c r="NBW26" s="111"/>
      <c r="NBX26" s="111"/>
      <c r="NBY26" s="111"/>
      <c r="NBZ26" s="111"/>
      <c r="NCA26" s="111"/>
      <c r="NCB26" s="112"/>
      <c r="NCC26" s="112"/>
      <c r="NCD26" s="113"/>
      <c r="NCE26" s="111"/>
      <c r="NCF26" s="111"/>
      <c r="NCG26" s="111"/>
      <c r="NCH26" s="111"/>
      <c r="NCI26" s="111"/>
      <c r="NCJ26" s="111"/>
      <c r="NCK26" s="112"/>
      <c r="NCL26" s="112"/>
      <c r="NCM26" s="113"/>
      <c r="NCN26" s="111"/>
      <c r="NCO26" s="111"/>
      <c r="NCP26" s="111"/>
      <c r="NCQ26" s="111"/>
      <c r="NCR26" s="111"/>
      <c r="NCS26" s="111"/>
      <c r="NCT26" s="112"/>
      <c r="NCU26" s="112"/>
      <c r="NCV26" s="113"/>
      <c r="NCW26" s="111"/>
      <c r="NCX26" s="111"/>
      <c r="NCY26" s="111"/>
      <c r="NCZ26" s="111"/>
      <c r="NDA26" s="111"/>
      <c r="NDB26" s="111"/>
      <c r="NDC26" s="112"/>
      <c r="NDD26" s="112"/>
      <c r="NDE26" s="113"/>
      <c r="NDF26" s="111"/>
      <c r="NDG26" s="111"/>
      <c r="NDH26" s="111"/>
      <c r="NDI26" s="111"/>
      <c r="NDJ26" s="111"/>
      <c r="NDK26" s="111"/>
      <c r="NDL26" s="112"/>
      <c r="NDM26" s="112"/>
      <c r="NDN26" s="113"/>
      <c r="NDO26" s="111"/>
      <c r="NDP26" s="111"/>
      <c r="NDQ26" s="111"/>
      <c r="NDR26" s="111"/>
      <c r="NDS26" s="111"/>
      <c r="NDT26" s="111"/>
      <c r="NDU26" s="112"/>
      <c r="NDV26" s="112"/>
      <c r="NDW26" s="113"/>
      <c r="NDX26" s="111"/>
      <c r="NDY26" s="111"/>
      <c r="NDZ26" s="111"/>
      <c r="NEA26" s="111"/>
      <c r="NEB26" s="111"/>
      <c r="NEC26" s="111"/>
      <c r="NED26" s="112"/>
      <c r="NEE26" s="112"/>
      <c r="NEF26" s="113"/>
      <c r="NEG26" s="111"/>
      <c r="NEH26" s="111"/>
      <c r="NEI26" s="111"/>
      <c r="NEJ26" s="111"/>
      <c r="NEK26" s="111"/>
      <c r="NEL26" s="111"/>
      <c r="NEM26" s="112"/>
      <c r="NEN26" s="112"/>
      <c r="NEO26" s="113"/>
      <c r="NEP26" s="111"/>
      <c r="NEQ26" s="111"/>
      <c r="NER26" s="111"/>
      <c r="NES26" s="111"/>
      <c r="NET26" s="111"/>
      <c r="NEU26" s="111"/>
      <c r="NEV26" s="112"/>
      <c r="NEW26" s="112"/>
      <c r="NEX26" s="113"/>
      <c r="NEY26" s="111"/>
      <c r="NEZ26" s="111"/>
      <c r="NFA26" s="111"/>
      <c r="NFB26" s="111"/>
      <c r="NFC26" s="111"/>
      <c r="NFD26" s="111"/>
      <c r="NFE26" s="112"/>
      <c r="NFF26" s="112"/>
      <c r="NFG26" s="113"/>
      <c r="NFH26" s="111"/>
      <c r="NFI26" s="111"/>
      <c r="NFJ26" s="111"/>
      <c r="NFK26" s="111"/>
      <c r="NFL26" s="111"/>
      <c r="NFM26" s="111"/>
      <c r="NFN26" s="112"/>
      <c r="NFO26" s="112"/>
      <c r="NFP26" s="113"/>
      <c r="NFQ26" s="111"/>
      <c r="NFR26" s="111"/>
      <c r="NFS26" s="111"/>
      <c r="NFT26" s="111"/>
      <c r="NFU26" s="111"/>
      <c r="NFV26" s="111"/>
      <c r="NFW26" s="112"/>
      <c r="NFX26" s="112"/>
      <c r="NFY26" s="113"/>
      <c r="NFZ26" s="111"/>
      <c r="NGA26" s="111"/>
      <c r="NGB26" s="111"/>
      <c r="NGC26" s="111"/>
      <c r="NGD26" s="111"/>
      <c r="NGE26" s="111"/>
      <c r="NGF26" s="112"/>
      <c r="NGG26" s="112"/>
      <c r="NGH26" s="113"/>
      <c r="NGI26" s="111"/>
      <c r="NGJ26" s="111"/>
      <c r="NGK26" s="111"/>
      <c r="NGL26" s="111"/>
      <c r="NGM26" s="111"/>
      <c r="NGN26" s="111"/>
      <c r="NGO26" s="112"/>
      <c r="NGP26" s="112"/>
      <c r="NGQ26" s="113"/>
      <c r="NGR26" s="111"/>
      <c r="NGS26" s="111"/>
      <c r="NGT26" s="111"/>
      <c r="NGU26" s="111"/>
      <c r="NGV26" s="111"/>
      <c r="NGW26" s="111"/>
      <c r="NGX26" s="112"/>
      <c r="NGY26" s="112"/>
      <c r="NGZ26" s="113"/>
      <c r="NHA26" s="111"/>
      <c r="NHB26" s="111"/>
      <c r="NHC26" s="111"/>
      <c r="NHD26" s="111"/>
      <c r="NHE26" s="111"/>
      <c r="NHF26" s="111"/>
      <c r="NHG26" s="112"/>
      <c r="NHH26" s="112"/>
      <c r="NHI26" s="113"/>
      <c r="NHJ26" s="111"/>
      <c r="NHK26" s="111"/>
      <c r="NHL26" s="111"/>
      <c r="NHM26" s="111"/>
      <c r="NHN26" s="111"/>
      <c r="NHO26" s="111"/>
      <c r="NHP26" s="112"/>
      <c r="NHQ26" s="112"/>
      <c r="NHR26" s="113"/>
      <c r="NHS26" s="111"/>
      <c r="NHT26" s="111"/>
      <c r="NHU26" s="111"/>
      <c r="NHV26" s="111"/>
      <c r="NHW26" s="111"/>
      <c r="NHX26" s="111"/>
      <c r="NHY26" s="112"/>
      <c r="NHZ26" s="112"/>
      <c r="NIA26" s="113"/>
      <c r="NIB26" s="111"/>
      <c r="NIC26" s="111"/>
      <c r="NID26" s="111"/>
      <c r="NIE26" s="111"/>
      <c r="NIF26" s="111"/>
      <c r="NIG26" s="111"/>
      <c r="NIH26" s="112"/>
      <c r="NII26" s="112"/>
      <c r="NIJ26" s="113"/>
      <c r="NIK26" s="111"/>
      <c r="NIL26" s="111"/>
      <c r="NIM26" s="111"/>
      <c r="NIN26" s="111"/>
      <c r="NIO26" s="111"/>
      <c r="NIP26" s="111"/>
      <c r="NIQ26" s="112"/>
      <c r="NIR26" s="112"/>
      <c r="NIS26" s="113"/>
      <c r="NIT26" s="111"/>
      <c r="NIU26" s="111"/>
      <c r="NIV26" s="111"/>
      <c r="NIW26" s="111"/>
      <c r="NIX26" s="111"/>
      <c r="NIY26" s="111"/>
      <c r="NIZ26" s="112"/>
      <c r="NJA26" s="112"/>
      <c r="NJB26" s="113"/>
      <c r="NJC26" s="111"/>
      <c r="NJD26" s="111"/>
      <c r="NJE26" s="111"/>
      <c r="NJF26" s="111"/>
      <c r="NJG26" s="111"/>
      <c r="NJH26" s="111"/>
      <c r="NJI26" s="112"/>
      <c r="NJJ26" s="112"/>
      <c r="NJK26" s="113"/>
      <c r="NJL26" s="111"/>
      <c r="NJM26" s="111"/>
      <c r="NJN26" s="111"/>
      <c r="NJO26" s="111"/>
      <c r="NJP26" s="111"/>
      <c r="NJQ26" s="111"/>
      <c r="NJR26" s="112"/>
      <c r="NJS26" s="112"/>
      <c r="NJT26" s="113"/>
      <c r="NJU26" s="111"/>
      <c r="NJV26" s="111"/>
      <c r="NJW26" s="111"/>
      <c r="NJX26" s="111"/>
      <c r="NJY26" s="111"/>
      <c r="NJZ26" s="111"/>
      <c r="NKA26" s="112"/>
      <c r="NKB26" s="112"/>
      <c r="NKC26" s="113"/>
      <c r="NKD26" s="111"/>
      <c r="NKE26" s="111"/>
      <c r="NKF26" s="111"/>
      <c r="NKG26" s="111"/>
      <c r="NKH26" s="111"/>
      <c r="NKI26" s="111"/>
      <c r="NKJ26" s="112"/>
      <c r="NKK26" s="112"/>
      <c r="NKL26" s="113"/>
      <c r="NKM26" s="111"/>
      <c r="NKN26" s="111"/>
      <c r="NKO26" s="111"/>
      <c r="NKP26" s="111"/>
      <c r="NKQ26" s="111"/>
      <c r="NKR26" s="111"/>
      <c r="NKS26" s="112"/>
      <c r="NKT26" s="112"/>
      <c r="NKU26" s="113"/>
      <c r="NKV26" s="111"/>
      <c r="NKW26" s="111"/>
      <c r="NKX26" s="111"/>
      <c r="NKY26" s="111"/>
      <c r="NKZ26" s="111"/>
      <c r="NLA26" s="111"/>
      <c r="NLB26" s="112"/>
      <c r="NLC26" s="112"/>
      <c r="NLD26" s="113"/>
      <c r="NLE26" s="111"/>
      <c r="NLF26" s="111"/>
      <c r="NLG26" s="111"/>
      <c r="NLH26" s="111"/>
      <c r="NLI26" s="111"/>
      <c r="NLJ26" s="111"/>
      <c r="NLK26" s="112"/>
      <c r="NLL26" s="112"/>
      <c r="NLM26" s="113"/>
      <c r="NLN26" s="111"/>
      <c r="NLO26" s="111"/>
      <c r="NLP26" s="111"/>
      <c r="NLQ26" s="111"/>
      <c r="NLR26" s="111"/>
      <c r="NLS26" s="111"/>
      <c r="NLT26" s="112"/>
      <c r="NLU26" s="112"/>
      <c r="NLV26" s="113"/>
      <c r="NLW26" s="111"/>
      <c r="NLX26" s="111"/>
      <c r="NLY26" s="111"/>
      <c r="NLZ26" s="111"/>
      <c r="NMA26" s="111"/>
      <c r="NMB26" s="111"/>
      <c r="NMC26" s="112"/>
      <c r="NMD26" s="112"/>
      <c r="NME26" s="113"/>
      <c r="NMF26" s="111"/>
      <c r="NMG26" s="111"/>
      <c r="NMH26" s="111"/>
      <c r="NMI26" s="111"/>
      <c r="NMJ26" s="111"/>
      <c r="NMK26" s="111"/>
      <c r="NML26" s="112"/>
      <c r="NMM26" s="112"/>
      <c r="NMN26" s="113"/>
      <c r="NMO26" s="111"/>
      <c r="NMP26" s="111"/>
      <c r="NMQ26" s="111"/>
      <c r="NMR26" s="111"/>
      <c r="NMS26" s="111"/>
      <c r="NMT26" s="111"/>
      <c r="NMU26" s="112"/>
      <c r="NMV26" s="112"/>
      <c r="NMW26" s="113"/>
      <c r="NMX26" s="111"/>
      <c r="NMY26" s="111"/>
      <c r="NMZ26" s="111"/>
      <c r="NNA26" s="111"/>
      <c r="NNB26" s="111"/>
      <c r="NNC26" s="111"/>
      <c r="NND26" s="112"/>
      <c r="NNE26" s="112"/>
      <c r="NNF26" s="113"/>
      <c r="NNG26" s="111"/>
      <c r="NNH26" s="111"/>
      <c r="NNI26" s="111"/>
      <c r="NNJ26" s="111"/>
      <c r="NNK26" s="111"/>
      <c r="NNL26" s="111"/>
      <c r="NNM26" s="112"/>
      <c r="NNN26" s="112"/>
      <c r="NNO26" s="113"/>
      <c r="NNP26" s="111"/>
      <c r="NNQ26" s="111"/>
      <c r="NNR26" s="111"/>
      <c r="NNS26" s="111"/>
      <c r="NNT26" s="111"/>
      <c r="NNU26" s="111"/>
      <c r="NNV26" s="112"/>
      <c r="NNW26" s="112"/>
      <c r="NNX26" s="113"/>
      <c r="NNY26" s="111"/>
      <c r="NNZ26" s="111"/>
      <c r="NOA26" s="111"/>
      <c r="NOB26" s="111"/>
      <c r="NOC26" s="111"/>
      <c r="NOD26" s="111"/>
      <c r="NOE26" s="112"/>
      <c r="NOF26" s="112"/>
      <c r="NOG26" s="113"/>
      <c r="NOH26" s="111"/>
      <c r="NOI26" s="111"/>
      <c r="NOJ26" s="111"/>
      <c r="NOK26" s="111"/>
      <c r="NOL26" s="111"/>
      <c r="NOM26" s="111"/>
      <c r="NON26" s="112"/>
      <c r="NOO26" s="112"/>
      <c r="NOP26" s="113"/>
      <c r="NOQ26" s="111"/>
      <c r="NOR26" s="111"/>
      <c r="NOS26" s="111"/>
      <c r="NOT26" s="111"/>
      <c r="NOU26" s="111"/>
      <c r="NOV26" s="111"/>
      <c r="NOW26" s="112"/>
      <c r="NOX26" s="112"/>
      <c r="NOY26" s="113"/>
      <c r="NOZ26" s="111"/>
      <c r="NPA26" s="111"/>
      <c r="NPB26" s="111"/>
      <c r="NPC26" s="111"/>
      <c r="NPD26" s="111"/>
      <c r="NPE26" s="111"/>
      <c r="NPF26" s="112"/>
      <c r="NPG26" s="112"/>
      <c r="NPH26" s="113"/>
      <c r="NPI26" s="111"/>
      <c r="NPJ26" s="111"/>
      <c r="NPK26" s="111"/>
      <c r="NPL26" s="111"/>
      <c r="NPM26" s="111"/>
      <c r="NPN26" s="111"/>
      <c r="NPO26" s="112"/>
      <c r="NPP26" s="112"/>
      <c r="NPQ26" s="113"/>
      <c r="NPR26" s="111"/>
      <c r="NPS26" s="111"/>
      <c r="NPT26" s="111"/>
      <c r="NPU26" s="111"/>
      <c r="NPV26" s="111"/>
      <c r="NPW26" s="111"/>
      <c r="NPX26" s="112"/>
      <c r="NPY26" s="112"/>
      <c r="NPZ26" s="113"/>
      <c r="NQA26" s="111"/>
      <c r="NQB26" s="111"/>
      <c r="NQC26" s="111"/>
      <c r="NQD26" s="111"/>
      <c r="NQE26" s="111"/>
      <c r="NQF26" s="111"/>
      <c r="NQG26" s="112"/>
      <c r="NQH26" s="112"/>
      <c r="NQI26" s="113"/>
      <c r="NQJ26" s="111"/>
      <c r="NQK26" s="111"/>
      <c r="NQL26" s="111"/>
      <c r="NQM26" s="111"/>
      <c r="NQN26" s="111"/>
      <c r="NQO26" s="111"/>
      <c r="NQP26" s="112"/>
      <c r="NQQ26" s="112"/>
      <c r="NQR26" s="113"/>
      <c r="NQS26" s="111"/>
      <c r="NQT26" s="111"/>
      <c r="NQU26" s="111"/>
      <c r="NQV26" s="111"/>
      <c r="NQW26" s="111"/>
      <c r="NQX26" s="111"/>
      <c r="NQY26" s="112"/>
      <c r="NQZ26" s="112"/>
      <c r="NRA26" s="113"/>
      <c r="NRB26" s="111"/>
      <c r="NRC26" s="111"/>
      <c r="NRD26" s="111"/>
      <c r="NRE26" s="111"/>
      <c r="NRF26" s="111"/>
      <c r="NRG26" s="111"/>
      <c r="NRH26" s="112"/>
      <c r="NRI26" s="112"/>
      <c r="NRJ26" s="113"/>
      <c r="NRK26" s="111"/>
      <c r="NRL26" s="111"/>
      <c r="NRM26" s="111"/>
      <c r="NRN26" s="111"/>
      <c r="NRO26" s="111"/>
      <c r="NRP26" s="111"/>
      <c r="NRQ26" s="112"/>
      <c r="NRR26" s="112"/>
      <c r="NRS26" s="113"/>
      <c r="NRT26" s="111"/>
      <c r="NRU26" s="111"/>
      <c r="NRV26" s="111"/>
      <c r="NRW26" s="111"/>
      <c r="NRX26" s="111"/>
      <c r="NRY26" s="111"/>
      <c r="NRZ26" s="112"/>
      <c r="NSA26" s="112"/>
      <c r="NSB26" s="113"/>
      <c r="NSC26" s="111"/>
      <c r="NSD26" s="111"/>
      <c r="NSE26" s="111"/>
      <c r="NSF26" s="111"/>
      <c r="NSG26" s="111"/>
      <c r="NSH26" s="111"/>
      <c r="NSI26" s="112"/>
      <c r="NSJ26" s="112"/>
      <c r="NSK26" s="113"/>
      <c r="NSL26" s="111"/>
      <c r="NSM26" s="111"/>
      <c r="NSN26" s="111"/>
      <c r="NSO26" s="111"/>
      <c r="NSP26" s="111"/>
      <c r="NSQ26" s="111"/>
      <c r="NSR26" s="112"/>
      <c r="NSS26" s="112"/>
      <c r="NST26" s="113"/>
      <c r="NSU26" s="111"/>
      <c r="NSV26" s="111"/>
      <c r="NSW26" s="111"/>
      <c r="NSX26" s="111"/>
      <c r="NSY26" s="111"/>
      <c r="NSZ26" s="111"/>
      <c r="NTA26" s="112"/>
      <c r="NTB26" s="112"/>
      <c r="NTC26" s="113"/>
      <c r="NTD26" s="111"/>
      <c r="NTE26" s="111"/>
      <c r="NTF26" s="111"/>
      <c r="NTG26" s="111"/>
      <c r="NTH26" s="111"/>
      <c r="NTI26" s="111"/>
      <c r="NTJ26" s="112"/>
      <c r="NTK26" s="112"/>
      <c r="NTL26" s="113"/>
      <c r="NTM26" s="111"/>
      <c r="NTN26" s="111"/>
      <c r="NTO26" s="111"/>
      <c r="NTP26" s="111"/>
      <c r="NTQ26" s="111"/>
      <c r="NTR26" s="111"/>
      <c r="NTS26" s="112"/>
      <c r="NTT26" s="112"/>
      <c r="NTU26" s="113"/>
      <c r="NTV26" s="111"/>
      <c r="NTW26" s="111"/>
      <c r="NTX26" s="111"/>
      <c r="NTY26" s="111"/>
      <c r="NTZ26" s="111"/>
      <c r="NUA26" s="111"/>
      <c r="NUB26" s="112"/>
      <c r="NUC26" s="112"/>
      <c r="NUD26" s="113"/>
      <c r="NUE26" s="111"/>
      <c r="NUF26" s="111"/>
      <c r="NUG26" s="111"/>
      <c r="NUH26" s="111"/>
      <c r="NUI26" s="111"/>
      <c r="NUJ26" s="111"/>
      <c r="NUK26" s="112"/>
      <c r="NUL26" s="112"/>
      <c r="NUM26" s="113"/>
      <c r="NUN26" s="111"/>
      <c r="NUO26" s="111"/>
      <c r="NUP26" s="111"/>
      <c r="NUQ26" s="111"/>
      <c r="NUR26" s="111"/>
      <c r="NUS26" s="111"/>
      <c r="NUT26" s="112"/>
      <c r="NUU26" s="112"/>
      <c r="NUV26" s="113"/>
      <c r="NUW26" s="111"/>
      <c r="NUX26" s="111"/>
      <c r="NUY26" s="111"/>
      <c r="NUZ26" s="111"/>
      <c r="NVA26" s="111"/>
      <c r="NVB26" s="111"/>
      <c r="NVC26" s="112"/>
      <c r="NVD26" s="112"/>
      <c r="NVE26" s="113"/>
      <c r="NVF26" s="111"/>
      <c r="NVG26" s="111"/>
      <c r="NVH26" s="111"/>
      <c r="NVI26" s="111"/>
      <c r="NVJ26" s="111"/>
      <c r="NVK26" s="111"/>
      <c r="NVL26" s="112"/>
      <c r="NVM26" s="112"/>
      <c r="NVN26" s="113"/>
      <c r="NVO26" s="111"/>
      <c r="NVP26" s="111"/>
      <c r="NVQ26" s="111"/>
      <c r="NVR26" s="111"/>
      <c r="NVS26" s="111"/>
      <c r="NVT26" s="111"/>
      <c r="NVU26" s="112"/>
      <c r="NVV26" s="112"/>
      <c r="NVW26" s="113"/>
      <c r="NVX26" s="111"/>
      <c r="NVY26" s="111"/>
      <c r="NVZ26" s="111"/>
      <c r="NWA26" s="111"/>
      <c r="NWB26" s="111"/>
      <c r="NWC26" s="111"/>
      <c r="NWD26" s="112"/>
      <c r="NWE26" s="112"/>
      <c r="NWF26" s="113"/>
      <c r="NWG26" s="111"/>
      <c r="NWH26" s="111"/>
      <c r="NWI26" s="111"/>
      <c r="NWJ26" s="111"/>
      <c r="NWK26" s="111"/>
      <c r="NWL26" s="111"/>
      <c r="NWM26" s="112"/>
      <c r="NWN26" s="112"/>
      <c r="NWO26" s="113"/>
      <c r="NWP26" s="111"/>
      <c r="NWQ26" s="111"/>
      <c r="NWR26" s="111"/>
      <c r="NWS26" s="111"/>
      <c r="NWT26" s="111"/>
      <c r="NWU26" s="111"/>
      <c r="NWV26" s="112"/>
      <c r="NWW26" s="112"/>
      <c r="NWX26" s="113"/>
      <c r="NWY26" s="111"/>
      <c r="NWZ26" s="111"/>
      <c r="NXA26" s="111"/>
      <c r="NXB26" s="111"/>
      <c r="NXC26" s="111"/>
      <c r="NXD26" s="111"/>
      <c r="NXE26" s="112"/>
      <c r="NXF26" s="112"/>
      <c r="NXG26" s="113"/>
      <c r="NXH26" s="111"/>
      <c r="NXI26" s="111"/>
      <c r="NXJ26" s="111"/>
      <c r="NXK26" s="111"/>
      <c r="NXL26" s="111"/>
      <c r="NXM26" s="111"/>
      <c r="NXN26" s="112"/>
      <c r="NXO26" s="112"/>
      <c r="NXP26" s="113"/>
      <c r="NXQ26" s="111"/>
      <c r="NXR26" s="111"/>
      <c r="NXS26" s="111"/>
      <c r="NXT26" s="111"/>
      <c r="NXU26" s="111"/>
      <c r="NXV26" s="111"/>
      <c r="NXW26" s="112"/>
      <c r="NXX26" s="112"/>
      <c r="NXY26" s="113"/>
      <c r="NXZ26" s="111"/>
      <c r="NYA26" s="111"/>
      <c r="NYB26" s="111"/>
      <c r="NYC26" s="111"/>
      <c r="NYD26" s="111"/>
      <c r="NYE26" s="111"/>
      <c r="NYF26" s="112"/>
      <c r="NYG26" s="112"/>
      <c r="NYH26" s="113"/>
      <c r="NYI26" s="111"/>
      <c r="NYJ26" s="111"/>
      <c r="NYK26" s="111"/>
      <c r="NYL26" s="111"/>
      <c r="NYM26" s="111"/>
      <c r="NYN26" s="111"/>
      <c r="NYO26" s="112"/>
      <c r="NYP26" s="112"/>
      <c r="NYQ26" s="113"/>
      <c r="NYR26" s="111"/>
      <c r="NYS26" s="111"/>
      <c r="NYT26" s="111"/>
      <c r="NYU26" s="111"/>
      <c r="NYV26" s="111"/>
      <c r="NYW26" s="111"/>
      <c r="NYX26" s="112"/>
      <c r="NYY26" s="112"/>
      <c r="NYZ26" s="113"/>
      <c r="NZA26" s="111"/>
      <c r="NZB26" s="111"/>
      <c r="NZC26" s="111"/>
      <c r="NZD26" s="111"/>
      <c r="NZE26" s="111"/>
      <c r="NZF26" s="111"/>
      <c r="NZG26" s="112"/>
      <c r="NZH26" s="112"/>
      <c r="NZI26" s="113"/>
      <c r="NZJ26" s="111"/>
      <c r="NZK26" s="111"/>
      <c r="NZL26" s="111"/>
      <c r="NZM26" s="111"/>
      <c r="NZN26" s="111"/>
      <c r="NZO26" s="111"/>
      <c r="NZP26" s="112"/>
      <c r="NZQ26" s="112"/>
      <c r="NZR26" s="113"/>
      <c r="NZS26" s="111"/>
      <c r="NZT26" s="111"/>
      <c r="NZU26" s="111"/>
      <c r="NZV26" s="111"/>
      <c r="NZW26" s="111"/>
      <c r="NZX26" s="111"/>
      <c r="NZY26" s="112"/>
      <c r="NZZ26" s="112"/>
      <c r="OAA26" s="113"/>
      <c r="OAB26" s="111"/>
      <c r="OAC26" s="111"/>
      <c r="OAD26" s="111"/>
      <c r="OAE26" s="111"/>
      <c r="OAF26" s="111"/>
      <c r="OAG26" s="111"/>
      <c r="OAH26" s="112"/>
      <c r="OAI26" s="112"/>
      <c r="OAJ26" s="113"/>
      <c r="OAK26" s="111"/>
      <c r="OAL26" s="111"/>
      <c r="OAM26" s="111"/>
      <c r="OAN26" s="111"/>
      <c r="OAO26" s="111"/>
      <c r="OAP26" s="111"/>
      <c r="OAQ26" s="112"/>
      <c r="OAR26" s="112"/>
      <c r="OAS26" s="113"/>
      <c r="OAT26" s="111"/>
      <c r="OAU26" s="111"/>
      <c r="OAV26" s="111"/>
      <c r="OAW26" s="111"/>
      <c r="OAX26" s="111"/>
      <c r="OAY26" s="111"/>
      <c r="OAZ26" s="112"/>
      <c r="OBA26" s="112"/>
      <c r="OBB26" s="113"/>
      <c r="OBC26" s="111"/>
      <c r="OBD26" s="111"/>
      <c r="OBE26" s="111"/>
      <c r="OBF26" s="111"/>
      <c r="OBG26" s="111"/>
      <c r="OBH26" s="111"/>
      <c r="OBI26" s="112"/>
      <c r="OBJ26" s="112"/>
      <c r="OBK26" s="113"/>
      <c r="OBL26" s="111"/>
      <c r="OBM26" s="111"/>
      <c r="OBN26" s="111"/>
      <c r="OBO26" s="111"/>
      <c r="OBP26" s="111"/>
      <c r="OBQ26" s="111"/>
      <c r="OBR26" s="112"/>
      <c r="OBS26" s="112"/>
      <c r="OBT26" s="113"/>
      <c r="OBU26" s="111"/>
      <c r="OBV26" s="111"/>
      <c r="OBW26" s="111"/>
      <c r="OBX26" s="111"/>
      <c r="OBY26" s="111"/>
      <c r="OBZ26" s="111"/>
      <c r="OCA26" s="112"/>
      <c r="OCB26" s="112"/>
      <c r="OCC26" s="113"/>
      <c r="OCD26" s="111"/>
      <c r="OCE26" s="111"/>
      <c r="OCF26" s="111"/>
      <c r="OCG26" s="111"/>
      <c r="OCH26" s="111"/>
      <c r="OCI26" s="111"/>
      <c r="OCJ26" s="112"/>
      <c r="OCK26" s="112"/>
      <c r="OCL26" s="113"/>
      <c r="OCM26" s="111"/>
      <c r="OCN26" s="111"/>
      <c r="OCO26" s="111"/>
      <c r="OCP26" s="111"/>
      <c r="OCQ26" s="111"/>
      <c r="OCR26" s="111"/>
      <c r="OCS26" s="112"/>
      <c r="OCT26" s="112"/>
      <c r="OCU26" s="113"/>
      <c r="OCV26" s="111"/>
      <c r="OCW26" s="111"/>
      <c r="OCX26" s="111"/>
      <c r="OCY26" s="111"/>
      <c r="OCZ26" s="111"/>
      <c r="ODA26" s="111"/>
      <c r="ODB26" s="112"/>
      <c r="ODC26" s="112"/>
      <c r="ODD26" s="113"/>
      <c r="ODE26" s="111"/>
      <c r="ODF26" s="111"/>
      <c r="ODG26" s="111"/>
      <c r="ODH26" s="111"/>
      <c r="ODI26" s="111"/>
      <c r="ODJ26" s="111"/>
      <c r="ODK26" s="112"/>
      <c r="ODL26" s="112"/>
      <c r="ODM26" s="113"/>
      <c r="ODN26" s="111"/>
      <c r="ODO26" s="111"/>
      <c r="ODP26" s="111"/>
      <c r="ODQ26" s="111"/>
      <c r="ODR26" s="111"/>
      <c r="ODS26" s="111"/>
      <c r="ODT26" s="112"/>
      <c r="ODU26" s="112"/>
      <c r="ODV26" s="113"/>
      <c r="ODW26" s="111"/>
      <c r="ODX26" s="111"/>
      <c r="ODY26" s="111"/>
      <c r="ODZ26" s="111"/>
      <c r="OEA26" s="111"/>
      <c r="OEB26" s="111"/>
      <c r="OEC26" s="112"/>
      <c r="OED26" s="112"/>
      <c r="OEE26" s="113"/>
      <c r="OEF26" s="111"/>
      <c r="OEG26" s="111"/>
      <c r="OEH26" s="111"/>
      <c r="OEI26" s="111"/>
      <c r="OEJ26" s="111"/>
      <c r="OEK26" s="111"/>
      <c r="OEL26" s="112"/>
      <c r="OEM26" s="112"/>
      <c r="OEN26" s="113"/>
      <c r="OEO26" s="111"/>
      <c r="OEP26" s="111"/>
      <c r="OEQ26" s="111"/>
      <c r="OER26" s="111"/>
      <c r="OES26" s="111"/>
      <c r="OET26" s="111"/>
      <c r="OEU26" s="112"/>
      <c r="OEV26" s="112"/>
      <c r="OEW26" s="113"/>
      <c r="OEX26" s="111"/>
      <c r="OEY26" s="111"/>
      <c r="OEZ26" s="111"/>
      <c r="OFA26" s="111"/>
      <c r="OFB26" s="111"/>
      <c r="OFC26" s="111"/>
      <c r="OFD26" s="112"/>
      <c r="OFE26" s="112"/>
      <c r="OFF26" s="113"/>
      <c r="OFG26" s="111"/>
      <c r="OFH26" s="111"/>
      <c r="OFI26" s="111"/>
      <c r="OFJ26" s="111"/>
      <c r="OFK26" s="111"/>
      <c r="OFL26" s="111"/>
      <c r="OFM26" s="112"/>
      <c r="OFN26" s="112"/>
      <c r="OFO26" s="113"/>
      <c r="OFP26" s="111"/>
      <c r="OFQ26" s="111"/>
      <c r="OFR26" s="111"/>
      <c r="OFS26" s="111"/>
      <c r="OFT26" s="111"/>
      <c r="OFU26" s="111"/>
      <c r="OFV26" s="112"/>
      <c r="OFW26" s="112"/>
      <c r="OFX26" s="113"/>
      <c r="OFY26" s="111"/>
      <c r="OFZ26" s="111"/>
      <c r="OGA26" s="111"/>
      <c r="OGB26" s="111"/>
      <c r="OGC26" s="111"/>
      <c r="OGD26" s="111"/>
      <c r="OGE26" s="112"/>
      <c r="OGF26" s="112"/>
      <c r="OGG26" s="113"/>
      <c r="OGH26" s="111"/>
      <c r="OGI26" s="111"/>
      <c r="OGJ26" s="111"/>
      <c r="OGK26" s="111"/>
      <c r="OGL26" s="111"/>
      <c r="OGM26" s="111"/>
      <c r="OGN26" s="112"/>
      <c r="OGO26" s="112"/>
      <c r="OGP26" s="113"/>
      <c r="OGQ26" s="111"/>
      <c r="OGR26" s="111"/>
      <c r="OGS26" s="111"/>
      <c r="OGT26" s="111"/>
      <c r="OGU26" s="111"/>
      <c r="OGV26" s="111"/>
      <c r="OGW26" s="112"/>
      <c r="OGX26" s="112"/>
      <c r="OGY26" s="113"/>
      <c r="OGZ26" s="111"/>
      <c r="OHA26" s="111"/>
      <c r="OHB26" s="111"/>
      <c r="OHC26" s="111"/>
      <c r="OHD26" s="111"/>
      <c r="OHE26" s="111"/>
      <c r="OHF26" s="112"/>
      <c r="OHG26" s="112"/>
      <c r="OHH26" s="113"/>
      <c r="OHI26" s="111"/>
      <c r="OHJ26" s="111"/>
      <c r="OHK26" s="111"/>
      <c r="OHL26" s="111"/>
      <c r="OHM26" s="111"/>
      <c r="OHN26" s="111"/>
      <c r="OHO26" s="112"/>
      <c r="OHP26" s="112"/>
      <c r="OHQ26" s="113"/>
      <c r="OHR26" s="111"/>
      <c r="OHS26" s="111"/>
      <c r="OHT26" s="111"/>
      <c r="OHU26" s="111"/>
      <c r="OHV26" s="111"/>
      <c r="OHW26" s="111"/>
      <c r="OHX26" s="112"/>
      <c r="OHY26" s="112"/>
      <c r="OHZ26" s="113"/>
      <c r="OIA26" s="111"/>
      <c r="OIB26" s="111"/>
      <c r="OIC26" s="111"/>
      <c r="OID26" s="111"/>
      <c r="OIE26" s="111"/>
      <c r="OIF26" s="111"/>
      <c r="OIG26" s="112"/>
      <c r="OIH26" s="112"/>
      <c r="OII26" s="113"/>
      <c r="OIJ26" s="111"/>
      <c r="OIK26" s="111"/>
      <c r="OIL26" s="111"/>
      <c r="OIM26" s="111"/>
      <c r="OIN26" s="111"/>
      <c r="OIO26" s="111"/>
      <c r="OIP26" s="112"/>
      <c r="OIQ26" s="112"/>
      <c r="OIR26" s="113"/>
      <c r="OIS26" s="111"/>
      <c r="OIT26" s="111"/>
      <c r="OIU26" s="111"/>
      <c r="OIV26" s="111"/>
      <c r="OIW26" s="111"/>
      <c r="OIX26" s="111"/>
      <c r="OIY26" s="112"/>
      <c r="OIZ26" s="112"/>
      <c r="OJA26" s="113"/>
      <c r="OJB26" s="111"/>
      <c r="OJC26" s="111"/>
      <c r="OJD26" s="111"/>
      <c r="OJE26" s="111"/>
      <c r="OJF26" s="111"/>
      <c r="OJG26" s="111"/>
      <c r="OJH26" s="112"/>
      <c r="OJI26" s="112"/>
      <c r="OJJ26" s="113"/>
      <c r="OJK26" s="111"/>
      <c r="OJL26" s="111"/>
      <c r="OJM26" s="111"/>
      <c r="OJN26" s="111"/>
      <c r="OJO26" s="111"/>
      <c r="OJP26" s="111"/>
      <c r="OJQ26" s="112"/>
      <c r="OJR26" s="112"/>
      <c r="OJS26" s="113"/>
      <c r="OJT26" s="111"/>
      <c r="OJU26" s="111"/>
      <c r="OJV26" s="111"/>
      <c r="OJW26" s="111"/>
      <c r="OJX26" s="111"/>
      <c r="OJY26" s="111"/>
      <c r="OJZ26" s="112"/>
      <c r="OKA26" s="112"/>
      <c r="OKB26" s="113"/>
      <c r="OKC26" s="111"/>
      <c r="OKD26" s="111"/>
      <c r="OKE26" s="111"/>
      <c r="OKF26" s="111"/>
      <c r="OKG26" s="111"/>
      <c r="OKH26" s="111"/>
      <c r="OKI26" s="112"/>
      <c r="OKJ26" s="112"/>
      <c r="OKK26" s="113"/>
      <c r="OKL26" s="111"/>
      <c r="OKM26" s="111"/>
      <c r="OKN26" s="111"/>
      <c r="OKO26" s="111"/>
      <c r="OKP26" s="111"/>
      <c r="OKQ26" s="111"/>
      <c r="OKR26" s="112"/>
      <c r="OKS26" s="112"/>
      <c r="OKT26" s="113"/>
      <c r="OKU26" s="111"/>
      <c r="OKV26" s="111"/>
      <c r="OKW26" s="111"/>
      <c r="OKX26" s="111"/>
      <c r="OKY26" s="111"/>
      <c r="OKZ26" s="111"/>
      <c r="OLA26" s="112"/>
      <c r="OLB26" s="112"/>
      <c r="OLC26" s="113"/>
      <c r="OLD26" s="111"/>
      <c r="OLE26" s="111"/>
      <c r="OLF26" s="111"/>
      <c r="OLG26" s="111"/>
      <c r="OLH26" s="111"/>
      <c r="OLI26" s="111"/>
      <c r="OLJ26" s="112"/>
      <c r="OLK26" s="112"/>
      <c r="OLL26" s="113"/>
      <c r="OLM26" s="111"/>
      <c r="OLN26" s="111"/>
      <c r="OLO26" s="111"/>
      <c r="OLP26" s="111"/>
      <c r="OLQ26" s="111"/>
      <c r="OLR26" s="111"/>
      <c r="OLS26" s="112"/>
      <c r="OLT26" s="112"/>
      <c r="OLU26" s="113"/>
      <c r="OLV26" s="111"/>
      <c r="OLW26" s="111"/>
      <c r="OLX26" s="111"/>
      <c r="OLY26" s="111"/>
      <c r="OLZ26" s="111"/>
      <c r="OMA26" s="111"/>
      <c r="OMB26" s="112"/>
      <c r="OMC26" s="112"/>
      <c r="OMD26" s="113"/>
      <c r="OME26" s="111"/>
      <c r="OMF26" s="111"/>
      <c r="OMG26" s="111"/>
      <c r="OMH26" s="111"/>
      <c r="OMI26" s="111"/>
      <c r="OMJ26" s="111"/>
      <c r="OMK26" s="112"/>
      <c r="OML26" s="112"/>
      <c r="OMM26" s="113"/>
      <c r="OMN26" s="111"/>
      <c r="OMO26" s="111"/>
      <c r="OMP26" s="111"/>
      <c r="OMQ26" s="111"/>
      <c r="OMR26" s="111"/>
      <c r="OMS26" s="111"/>
      <c r="OMT26" s="112"/>
      <c r="OMU26" s="112"/>
      <c r="OMV26" s="113"/>
      <c r="OMW26" s="111"/>
      <c r="OMX26" s="111"/>
      <c r="OMY26" s="111"/>
      <c r="OMZ26" s="111"/>
      <c r="ONA26" s="111"/>
      <c r="ONB26" s="111"/>
      <c r="ONC26" s="112"/>
      <c r="OND26" s="112"/>
      <c r="ONE26" s="113"/>
      <c r="ONF26" s="111"/>
      <c r="ONG26" s="111"/>
      <c r="ONH26" s="111"/>
      <c r="ONI26" s="111"/>
      <c r="ONJ26" s="111"/>
      <c r="ONK26" s="111"/>
      <c r="ONL26" s="112"/>
      <c r="ONM26" s="112"/>
      <c r="ONN26" s="113"/>
      <c r="ONO26" s="111"/>
      <c r="ONP26" s="111"/>
      <c r="ONQ26" s="111"/>
      <c r="ONR26" s="111"/>
      <c r="ONS26" s="111"/>
      <c r="ONT26" s="111"/>
      <c r="ONU26" s="112"/>
      <c r="ONV26" s="112"/>
      <c r="ONW26" s="113"/>
      <c r="ONX26" s="111"/>
      <c r="ONY26" s="111"/>
      <c r="ONZ26" s="111"/>
      <c r="OOA26" s="111"/>
      <c r="OOB26" s="111"/>
      <c r="OOC26" s="111"/>
      <c r="OOD26" s="112"/>
      <c r="OOE26" s="112"/>
      <c r="OOF26" s="113"/>
      <c r="OOG26" s="111"/>
      <c r="OOH26" s="111"/>
      <c r="OOI26" s="111"/>
      <c r="OOJ26" s="111"/>
      <c r="OOK26" s="111"/>
      <c r="OOL26" s="111"/>
      <c r="OOM26" s="112"/>
      <c r="OON26" s="112"/>
      <c r="OOO26" s="113"/>
      <c r="OOP26" s="111"/>
      <c r="OOQ26" s="111"/>
      <c r="OOR26" s="111"/>
      <c r="OOS26" s="111"/>
      <c r="OOT26" s="111"/>
      <c r="OOU26" s="111"/>
      <c r="OOV26" s="112"/>
      <c r="OOW26" s="112"/>
      <c r="OOX26" s="113"/>
      <c r="OOY26" s="111"/>
      <c r="OOZ26" s="111"/>
      <c r="OPA26" s="111"/>
      <c r="OPB26" s="111"/>
      <c r="OPC26" s="111"/>
      <c r="OPD26" s="111"/>
      <c r="OPE26" s="112"/>
      <c r="OPF26" s="112"/>
      <c r="OPG26" s="113"/>
      <c r="OPH26" s="111"/>
      <c r="OPI26" s="111"/>
      <c r="OPJ26" s="111"/>
      <c r="OPK26" s="111"/>
      <c r="OPL26" s="111"/>
      <c r="OPM26" s="111"/>
      <c r="OPN26" s="112"/>
      <c r="OPO26" s="112"/>
      <c r="OPP26" s="113"/>
      <c r="OPQ26" s="111"/>
      <c r="OPR26" s="111"/>
      <c r="OPS26" s="111"/>
      <c r="OPT26" s="111"/>
      <c r="OPU26" s="111"/>
      <c r="OPV26" s="111"/>
      <c r="OPW26" s="112"/>
      <c r="OPX26" s="112"/>
      <c r="OPY26" s="113"/>
      <c r="OPZ26" s="111"/>
      <c r="OQA26" s="111"/>
      <c r="OQB26" s="111"/>
      <c r="OQC26" s="111"/>
      <c r="OQD26" s="111"/>
      <c r="OQE26" s="111"/>
      <c r="OQF26" s="112"/>
      <c r="OQG26" s="112"/>
      <c r="OQH26" s="113"/>
      <c r="OQI26" s="111"/>
      <c r="OQJ26" s="111"/>
      <c r="OQK26" s="111"/>
      <c r="OQL26" s="111"/>
      <c r="OQM26" s="111"/>
      <c r="OQN26" s="111"/>
      <c r="OQO26" s="112"/>
      <c r="OQP26" s="112"/>
      <c r="OQQ26" s="113"/>
      <c r="OQR26" s="111"/>
      <c r="OQS26" s="111"/>
      <c r="OQT26" s="111"/>
      <c r="OQU26" s="111"/>
      <c r="OQV26" s="111"/>
      <c r="OQW26" s="111"/>
      <c r="OQX26" s="112"/>
      <c r="OQY26" s="112"/>
      <c r="OQZ26" s="113"/>
      <c r="ORA26" s="111"/>
      <c r="ORB26" s="111"/>
      <c r="ORC26" s="111"/>
      <c r="ORD26" s="111"/>
      <c r="ORE26" s="111"/>
      <c r="ORF26" s="111"/>
      <c r="ORG26" s="112"/>
      <c r="ORH26" s="112"/>
      <c r="ORI26" s="113"/>
      <c r="ORJ26" s="111"/>
      <c r="ORK26" s="111"/>
      <c r="ORL26" s="111"/>
      <c r="ORM26" s="111"/>
      <c r="ORN26" s="111"/>
      <c r="ORO26" s="111"/>
      <c r="ORP26" s="112"/>
      <c r="ORQ26" s="112"/>
      <c r="ORR26" s="113"/>
      <c r="ORS26" s="111"/>
      <c r="ORT26" s="111"/>
      <c r="ORU26" s="111"/>
      <c r="ORV26" s="111"/>
      <c r="ORW26" s="111"/>
      <c r="ORX26" s="111"/>
      <c r="ORY26" s="112"/>
      <c r="ORZ26" s="112"/>
      <c r="OSA26" s="113"/>
      <c r="OSB26" s="111"/>
      <c r="OSC26" s="111"/>
      <c r="OSD26" s="111"/>
      <c r="OSE26" s="111"/>
      <c r="OSF26" s="111"/>
      <c r="OSG26" s="111"/>
      <c r="OSH26" s="112"/>
      <c r="OSI26" s="112"/>
      <c r="OSJ26" s="113"/>
      <c r="OSK26" s="111"/>
      <c r="OSL26" s="111"/>
      <c r="OSM26" s="111"/>
      <c r="OSN26" s="111"/>
      <c r="OSO26" s="111"/>
      <c r="OSP26" s="111"/>
      <c r="OSQ26" s="112"/>
      <c r="OSR26" s="112"/>
      <c r="OSS26" s="113"/>
      <c r="OST26" s="111"/>
      <c r="OSU26" s="111"/>
      <c r="OSV26" s="111"/>
      <c r="OSW26" s="111"/>
      <c r="OSX26" s="111"/>
      <c r="OSY26" s="111"/>
      <c r="OSZ26" s="112"/>
      <c r="OTA26" s="112"/>
      <c r="OTB26" s="113"/>
      <c r="OTC26" s="111"/>
      <c r="OTD26" s="111"/>
      <c r="OTE26" s="111"/>
      <c r="OTF26" s="111"/>
      <c r="OTG26" s="111"/>
      <c r="OTH26" s="111"/>
      <c r="OTI26" s="112"/>
      <c r="OTJ26" s="112"/>
      <c r="OTK26" s="113"/>
      <c r="OTL26" s="111"/>
      <c r="OTM26" s="111"/>
      <c r="OTN26" s="111"/>
      <c r="OTO26" s="111"/>
      <c r="OTP26" s="111"/>
      <c r="OTQ26" s="111"/>
      <c r="OTR26" s="112"/>
      <c r="OTS26" s="112"/>
      <c r="OTT26" s="113"/>
      <c r="OTU26" s="111"/>
      <c r="OTV26" s="111"/>
      <c r="OTW26" s="111"/>
      <c r="OTX26" s="111"/>
      <c r="OTY26" s="111"/>
      <c r="OTZ26" s="111"/>
      <c r="OUA26" s="112"/>
      <c r="OUB26" s="112"/>
      <c r="OUC26" s="113"/>
      <c r="OUD26" s="111"/>
      <c r="OUE26" s="111"/>
      <c r="OUF26" s="111"/>
      <c r="OUG26" s="111"/>
      <c r="OUH26" s="111"/>
      <c r="OUI26" s="111"/>
      <c r="OUJ26" s="112"/>
      <c r="OUK26" s="112"/>
      <c r="OUL26" s="113"/>
      <c r="OUM26" s="111"/>
      <c r="OUN26" s="111"/>
      <c r="OUO26" s="111"/>
      <c r="OUP26" s="111"/>
      <c r="OUQ26" s="111"/>
      <c r="OUR26" s="111"/>
      <c r="OUS26" s="112"/>
      <c r="OUT26" s="112"/>
      <c r="OUU26" s="113"/>
      <c r="OUV26" s="111"/>
      <c r="OUW26" s="111"/>
      <c r="OUX26" s="111"/>
      <c r="OUY26" s="111"/>
      <c r="OUZ26" s="111"/>
      <c r="OVA26" s="111"/>
      <c r="OVB26" s="112"/>
      <c r="OVC26" s="112"/>
      <c r="OVD26" s="113"/>
      <c r="OVE26" s="111"/>
      <c r="OVF26" s="111"/>
      <c r="OVG26" s="111"/>
      <c r="OVH26" s="111"/>
      <c r="OVI26" s="111"/>
      <c r="OVJ26" s="111"/>
      <c r="OVK26" s="112"/>
      <c r="OVL26" s="112"/>
      <c r="OVM26" s="113"/>
      <c r="OVN26" s="111"/>
      <c r="OVO26" s="111"/>
      <c r="OVP26" s="111"/>
      <c r="OVQ26" s="111"/>
      <c r="OVR26" s="111"/>
      <c r="OVS26" s="111"/>
      <c r="OVT26" s="112"/>
      <c r="OVU26" s="112"/>
      <c r="OVV26" s="113"/>
      <c r="OVW26" s="111"/>
      <c r="OVX26" s="111"/>
      <c r="OVY26" s="111"/>
      <c r="OVZ26" s="111"/>
      <c r="OWA26" s="111"/>
      <c r="OWB26" s="111"/>
      <c r="OWC26" s="112"/>
      <c r="OWD26" s="112"/>
      <c r="OWE26" s="113"/>
      <c r="OWF26" s="111"/>
      <c r="OWG26" s="111"/>
      <c r="OWH26" s="111"/>
      <c r="OWI26" s="111"/>
      <c r="OWJ26" s="111"/>
      <c r="OWK26" s="111"/>
      <c r="OWL26" s="112"/>
      <c r="OWM26" s="112"/>
      <c r="OWN26" s="113"/>
      <c r="OWO26" s="111"/>
      <c r="OWP26" s="111"/>
      <c r="OWQ26" s="111"/>
      <c r="OWR26" s="111"/>
      <c r="OWS26" s="111"/>
      <c r="OWT26" s="111"/>
      <c r="OWU26" s="112"/>
      <c r="OWV26" s="112"/>
      <c r="OWW26" s="113"/>
      <c r="OWX26" s="111"/>
      <c r="OWY26" s="111"/>
      <c r="OWZ26" s="111"/>
      <c r="OXA26" s="111"/>
      <c r="OXB26" s="111"/>
      <c r="OXC26" s="111"/>
      <c r="OXD26" s="112"/>
      <c r="OXE26" s="112"/>
      <c r="OXF26" s="113"/>
      <c r="OXG26" s="111"/>
      <c r="OXH26" s="111"/>
      <c r="OXI26" s="111"/>
      <c r="OXJ26" s="111"/>
      <c r="OXK26" s="111"/>
      <c r="OXL26" s="111"/>
      <c r="OXM26" s="112"/>
      <c r="OXN26" s="112"/>
      <c r="OXO26" s="113"/>
      <c r="OXP26" s="111"/>
      <c r="OXQ26" s="111"/>
      <c r="OXR26" s="111"/>
      <c r="OXS26" s="111"/>
      <c r="OXT26" s="111"/>
      <c r="OXU26" s="111"/>
      <c r="OXV26" s="112"/>
      <c r="OXW26" s="112"/>
      <c r="OXX26" s="113"/>
      <c r="OXY26" s="111"/>
      <c r="OXZ26" s="111"/>
      <c r="OYA26" s="111"/>
      <c r="OYB26" s="111"/>
      <c r="OYC26" s="111"/>
      <c r="OYD26" s="111"/>
      <c r="OYE26" s="112"/>
      <c r="OYF26" s="112"/>
      <c r="OYG26" s="113"/>
      <c r="OYH26" s="111"/>
      <c r="OYI26" s="111"/>
      <c r="OYJ26" s="111"/>
      <c r="OYK26" s="111"/>
      <c r="OYL26" s="111"/>
      <c r="OYM26" s="111"/>
      <c r="OYN26" s="112"/>
      <c r="OYO26" s="112"/>
      <c r="OYP26" s="113"/>
      <c r="OYQ26" s="111"/>
      <c r="OYR26" s="111"/>
      <c r="OYS26" s="111"/>
      <c r="OYT26" s="111"/>
      <c r="OYU26" s="111"/>
      <c r="OYV26" s="111"/>
      <c r="OYW26" s="112"/>
      <c r="OYX26" s="112"/>
      <c r="OYY26" s="113"/>
      <c r="OYZ26" s="111"/>
      <c r="OZA26" s="111"/>
      <c r="OZB26" s="111"/>
      <c r="OZC26" s="111"/>
      <c r="OZD26" s="111"/>
      <c r="OZE26" s="111"/>
      <c r="OZF26" s="112"/>
      <c r="OZG26" s="112"/>
      <c r="OZH26" s="113"/>
      <c r="OZI26" s="111"/>
      <c r="OZJ26" s="111"/>
      <c r="OZK26" s="111"/>
      <c r="OZL26" s="111"/>
      <c r="OZM26" s="111"/>
      <c r="OZN26" s="111"/>
      <c r="OZO26" s="112"/>
      <c r="OZP26" s="112"/>
      <c r="OZQ26" s="113"/>
      <c r="OZR26" s="111"/>
      <c r="OZS26" s="111"/>
      <c r="OZT26" s="111"/>
      <c r="OZU26" s="111"/>
      <c r="OZV26" s="111"/>
      <c r="OZW26" s="111"/>
      <c r="OZX26" s="112"/>
      <c r="OZY26" s="112"/>
      <c r="OZZ26" s="113"/>
      <c r="PAA26" s="111"/>
      <c r="PAB26" s="111"/>
      <c r="PAC26" s="111"/>
      <c r="PAD26" s="111"/>
      <c r="PAE26" s="111"/>
      <c r="PAF26" s="111"/>
      <c r="PAG26" s="112"/>
      <c r="PAH26" s="112"/>
      <c r="PAI26" s="113"/>
      <c r="PAJ26" s="111"/>
      <c r="PAK26" s="111"/>
      <c r="PAL26" s="111"/>
      <c r="PAM26" s="111"/>
      <c r="PAN26" s="111"/>
      <c r="PAO26" s="111"/>
      <c r="PAP26" s="112"/>
      <c r="PAQ26" s="112"/>
      <c r="PAR26" s="113"/>
      <c r="PAS26" s="111"/>
      <c r="PAT26" s="111"/>
      <c r="PAU26" s="111"/>
      <c r="PAV26" s="111"/>
      <c r="PAW26" s="111"/>
      <c r="PAX26" s="111"/>
      <c r="PAY26" s="112"/>
      <c r="PAZ26" s="112"/>
      <c r="PBA26" s="113"/>
      <c r="PBB26" s="111"/>
      <c r="PBC26" s="111"/>
      <c r="PBD26" s="111"/>
      <c r="PBE26" s="111"/>
      <c r="PBF26" s="111"/>
      <c r="PBG26" s="111"/>
      <c r="PBH26" s="112"/>
      <c r="PBI26" s="112"/>
      <c r="PBJ26" s="113"/>
      <c r="PBK26" s="111"/>
      <c r="PBL26" s="111"/>
      <c r="PBM26" s="111"/>
      <c r="PBN26" s="111"/>
      <c r="PBO26" s="111"/>
      <c r="PBP26" s="111"/>
      <c r="PBQ26" s="112"/>
      <c r="PBR26" s="112"/>
      <c r="PBS26" s="113"/>
      <c r="PBT26" s="111"/>
      <c r="PBU26" s="111"/>
      <c r="PBV26" s="111"/>
      <c r="PBW26" s="111"/>
      <c r="PBX26" s="111"/>
      <c r="PBY26" s="111"/>
      <c r="PBZ26" s="112"/>
      <c r="PCA26" s="112"/>
      <c r="PCB26" s="113"/>
      <c r="PCC26" s="111"/>
      <c r="PCD26" s="111"/>
      <c r="PCE26" s="111"/>
      <c r="PCF26" s="111"/>
      <c r="PCG26" s="111"/>
      <c r="PCH26" s="111"/>
      <c r="PCI26" s="112"/>
      <c r="PCJ26" s="112"/>
      <c r="PCK26" s="113"/>
      <c r="PCL26" s="111"/>
      <c r="PCM26" s="111"/>
      <c r="PCN26" s="111"/>
      <c r="PCO26" s="111"/>
      <c r="PCP26" s="111"/>
      <c r="PCQ26" s="111"/>
      <c r="PCR26" s="112"/>
      <c r="PCS26" s="112"/>
      <c r="PCT26" s="113"/>
      <c r="PCU26" s="111"/>
      <c r="PCV26" s="111"/>
      <c r="PCW26" s="111"/>
      <c r="PCX26" s="111"/>
      <c r="PCY26" s="111"/>
      <c r="PCZ26" s="111"/>
      <c r="PDA26" s="112"/>
      <c r="PDB26" s="112"/>
      <c r="PDC26" s="113"/>
      <c r="PDD26" s="111"/>
      <c r="PDE26" s="111"/>
      <c r="PDF26" s="111"/>
      <c r="PDG26" s="111"/>
      <c r="PDH26" s="111"/>
      <c r="PDI26" s="111"/>
      <c r="PDJ26" s="112"/>
      <c r="PDK26" s="112"/>
      <c r="PDL26" s="113"/>
      <c r="PDM26" s="111"/>
      <c r="PDN26" s="111"/>
      <c r="PDO26" s="111"/>
      <c r="PDP26" s="111"/>
      <c r="PDQ26" s="111"/>
      <c r="PDR26" s="111"/>
      <c r="PDS26" s="112"/>
      <c r="PDT26" s="112"/>
      <c r="PDU26" s="113"/>
      <c r="PDV26" s="111"/>
      <c r="PDW26" s="111"/>
      <c r="PDX26" s="111"/>
      <c r="PDY26" s="111"/>
      <c r="PDZ26" s="111"/>
      <c r="PEA26" s="111"/>
      <c r="PEB26" s="112"/>
      <c r="PEC26" s="112"/>
      <c r="PED26" s="113"/>
      <c r="PEE26" s="111"/>
      <c r="PEF26" s="111"/>
      <c r="PEG26" s="111"/>
      <c r="PEH26" s="111"/>
      <c r="PEI26" s="111"/>
      <c r="PEJ26" s="111"/>
      <c r="PEK26" s="112"/>
      <c r="PEL26" s="112"/>
      <c r="PEM26" s="113"/>
      <c r="PEN26" s="111"/>
      <c r="PEO26" s="111"/>
      <c r="PEP26" s="111"/>
      <c r="PEQ26" s="111"/>
      <c r="PER26" s="111"/>
      <c r="PES26" s="111"/>
      <c r="PET26" s="112"/>
      <c r="PEU26" s="112"/>
      <c r="PEV26" s="113"/>
      <c r="PEW26" s="111"/>
      <c r="PEX26" s="111"/>
      <c r="PEY26" s="111"/>
      <c r="PEZ26" s="111"/>
      <c r="PFA26" s="111"/>
      <c r="PFB26" s="111"/>
      <c r="PFC26" s="112"/>
      <c r="PFD26" s="112"/>
      <c r="PFE26" s="113"/>
      <c r="PFF26" s="111"/>
      <c r="PFG26" s="111"/>
      <c r="PFH26" s="111"/>
      <c r="PFI26" s="111"/>
      <c r="PFJ26" s="111"/>
      <c r="PFK26" s="111"/>
      <c r="PFL26" s="112"/>
      <c r="PFM26" s="112"/>
      <c r="PFN26" s="113"/>
      <c r="PFO26" s="111"/>
      <c r="PFP26" s="111"/>
      <c r="PFQ26" s="111"/>
      <c r="PFR26" s="111"/>
      <c r="PFS26" s="111"/>
      <c r="PFT26" s="111"/>
      <c r="PFU26" s="112"/>
      <c r="PFV26" s="112"/>
      <c r="PFW26" s="113"/>
      <c r="PFX26" s="111"/>
      <c r="PFY26" s="111"/>
      <c r="PFZ26" s="111"/>
      <c r="PGA26" s="111"/>
      <c r="PGB26" s="111"/>
      <c r="PGC26" s="111"/>
      <c r="PGD26" s="112"/>
      <c r="PGE26" s="112"/>
      <c r="PGF26" s="113"/>
      <c r="PGG26" s="111"/>
      <c r="PGH26" s="111"/>
      <c r="PGI26" s="111"/>
      <c r="PGJ26" s="111"/>
      <c r="PGK26" s="111"/>
      <c r="PGL26" s="111"/>
      <c r="PGM26" s="112"/>
      <c r="PGN26" s="112"/>
      <c r="PGO26" s="113"/>
      <c r="PGP26" s="111"/>
      <c r="PGQ26" s="111"/>
      <c r="PGR26" s="111"/>
      <c r="PGS26" s="111"/>
      <c r="PGT26" s="111"/>
      <c r="PGU26" s="111"/>
      <c r="PGV26" s="112"/>
      <c r="PGW26" s="112"/>
      <c r="PGX26" s="113"/>
      <c r="PGY26" s="111"/>
      <c r="PGZ26" s="111"/>
      <c r="PHA26" s="111"/>
      <c r="PHB26" s="111"/>
      <c r="PHC26" s="111"/>
      <c r="PHD26" s="111"/>
      <c r="PHE26" s="112"/>
      <c r="PHF26" s="112"/>
      <c r="PHG26" s="113"/>
      <c r="PHH26" s="111"/>
      <c r="PHI26" s="111"/>
      <c r="PHJ26" s="111"/>
      <c r="PHK26" s="111"/>
      <c r="PHL26" s="111"/>
      <c r="PHM26" s="111"/>
      <c r="PHN26" s="112"/>
      <c r="PHO26" s="112"/>
      <c r="PHP26" s="113"/>
      <c r="PHQ26" s="111"/>
      <c r="PHR26" s="111"/>
      <c r="PHS26" s="111"/>
      <c r="PHT26" s="111"/>
      <c r="PHU26" s="111"/>
      <c r="PHV26" s="111"/>
      <c r="PHW26" s="112"/>
      <c r="PHX26" s="112"/>
      <c r="PHY26" s="113"/>
      <c r="PHZ26" s="111"/>
      <c r="PIA26" s="111"/>
      <c r="PIB26" s="111"/>
      <c r="PIC26" s="111"/>
      <c r="PID26" s="111"/>
      <c r="PIE26" s="111"/>
      <c r="PIF26" s="112"/>
      <c r="PIG26" s="112"/>
      <c r="PIH26" s="113"/>
      <c r="PII26" s="111"/>
      <c r="PIJ26" s="111"/>
      <c r="PIK26" s="111"/>
      <c r="PIL26" s="111"/>
      <c r="PIM26" s="111"/>
      <c r="PIN26" s="111"/>
      <c r="PIO26" s="112"/>
      <c r="PIP26" s="112"/>
      <c r="PIQ26" s="113"/>
      <c r="PIR26" s="111"/>
      <c r="PIS26" s="111"/>
      <c r="PIT26" s="111"/>
      <c r="PIU26" s="111"/>
      <c r="PIV26" s="111"/>
      <c r="PIW26" s="111"/>
      <c r="PIX26" s="112"/>
      <c r="PIY26" s="112"/>
      <c r="PIZ26" s="113"/>
      <c r="PJA26" s="111"/>
      <c r="PJB26" s="111"/>
      <c r="PJC26" s="111"/>
      <c r="PJD26" s="111"/>
      <c r="PJE26" s="111"/>
      <c r="PJF26" s="111"/>
      <c r="PJG26" s="112"/>
      <c r="PJH26" s="112"/>
      <c r="PJI26" s="113"/>
      <c r="PJJ26" s="111"/>
      <c r="PJK26" s="111"/>
      <c r="PJL26" s="111"/>
      <c r="PJM26" s="111"/>
      <c r="PJN26" s="111"/>
      <c r="PJO26" s="111"/>
      <c r="PJP26" s="112"/>
      <c r="PJQ26" s="112"/>
      <c r="PJR26" s="113"/>
      <c r="PJS26" s="111"/>
      <c r="PJT26" s="111"/>
      <c r="PJU26" s="111"/>
      <c r="PJV26" s="111"/>
      <c r="PJW26" s="111"/>
      <c r="PJX26" s="111"/>
      <c r="PJY26" s="112"/>
      <c r="PJZ26" s="112"/>
      <c r="PKA26" s="113"/>
      <c r="PKB26" s="111"/>
      <c r="PKC26" s="111"/>
      <c r="PKD26" s="111"/>
      <c r="PKE26" s="111"/>
      <c r="PKF26" s="111"/>
      <c r="PKG26" s="111"/>
      <c r="PKH26" s="112"/>
      <c r="PKI26" s="112"/>
      <c r="PKJ26" s="113"/>
      <c r="PKK26" s="111"/>
      <c r="PKL26" s="111"/>
      <c r="PKM26" s="111"/>
      <c r="PKN26" s="111"/>
      <c r="PKO26" s="111"/>
      <c r="PKP26" s="111"/>
      <c r="PKQ26" s="112"/>
      <c r="PKR26" s="112"/>
      <c r="PKS26" s="113"/>
      <c r="PKT26" s="111"/>
      <c r="PKU26" s="111"/>
      <c r="PKV26" s="111"/>
      <c r="PKW26" s="111"/>
      <c r="PKX26" s="111"/>
      <c r="PKY26" s="111"/>
      <c r="PKZ26" s="112"/>
      <c r="PLA26" s="112"/>
      <c r="PLB26" s="113"/>
      <c r="PLC26" s="111"/>
      <c r="PLD26" s="111"/>
      <c r="PLE26" s="111"/>
      <c r="PLF26" s="111"/>
      <c r="PLG26" s="111"/>
      <c r="PLH26" s="111"/>
      <c r="PLI26" s="112"/>
      <c r="PLJ26" s="112"/>
      <c r="PLK26" s="113"/>
      <c r="PLL26" s="111"/>
      <c r="PLM26" s="111"/>
      <c r="PLN26" s="111"/>
      <c r="PLO26" s="111"/>
      <c r="PLP26" s="111"/>
      <c r="PLQ26" s="111"/>
      <c r="PLR26" s="112"/>
      <c r="PLS26" s="112"/>
      <c r="PLT26" s="113"/>
      <c r="PLU26" s="111"/>
      <c r="PLV26" s="111"/>
      <c r="PLW26" s="111"/>
      <c r="PLX26" s="111"/>
      <c r="PLY26" s="111"/>
      <c r="PLZ26" s="111"/>
      <c r="PMA26" s="112"/>
      <c r="PMB26" s="112"/>
      <c r="PMC26" s="113"/>
      <c r="PMD26" s="111"/>
      <c r="PME26" s="111"/>
      <c r="PMF26" s="111"/>
      <c r="PMG26" s="111"/>
      <c r="PMH26" s="111"/>
      <c r="PMI26" s="111"/>
      <c r="PMJ26" s="112"/>
      <c r="PMK26" s="112"/>
      <c r="PML26" s="113"/>
      <c r="PMM26" s="111"/>
      <c r="PMN26" s="111"/>
      <c r="PMO26" s="111"/>
      <c r="PMP26" s="111"/>
      <c r="PMQ26" s="111"/>
      <c r="PMR26" s="111"/>
      <c r="PMS26" s="112"/>
      <c r="PMT26" s="112"/>
      <c r="PMU26" s="113"/>
      <c r="PMV26" s="111"/>
      <c r="PMW26" s="111"/>
      <c r="PMX26" s="111"/>
      <c r="PMY26" s="111"/>
      <c r="PMZ26" s="111"/>
      <c r="PNA26" s="111"/>
      <c r="PNB26" s="112"/>
      <c r="PNC26" s="112"/>
      <c r="PND26" s="113"/>
      <c r="PNE26" s="111"/>
      <c r="PNF26" s="111"/>
      <c r="PNG26" s="111"/>
      <c r="PNH26" s="111"/>
      <c r="PNI26" s="111"/>
      <c r="PNJ26" s="111"/>
      <c r="PNK26" s="112"/>
      <c r="PNL26" s="112"/>
      <c r="PNM26" s="113"/>
      <c r="PNN26" s="111"/>
      <c r="PNO26" s="111"/>
      <c r="PNP26" s="111"/>
      <c r="PNQ26" s="111"/>
      <c r="PNR26" s="111"/>
      <c r="PNS26" s="111"/>
      <c r="PNT26" s="112"/>
      <c r="PNU26" s="112"/>
      <c r="PNV26" s="113"/>
      <c r="PNW26" s="111"/>
      <c r="PNX26" s="111"/>
      <c r="PNY26" s="111"/>
      <c r="PNZ26" s="111"/>
      <c r="POA26" s="111"/>
      <c r="POB26" s="111"/>
      <c r="POC26" s="112"/>
      <c r="POD26" s="112"/>
      <c r="POE26" s="113"/>
      <c r="POF26" s="111"/>
      <c r="POG26" s="111"/>
      <c r="POH26" s="111"/>
      <c r="POI26" s="111"/>
      <c r="POJ26" s="111"/>
      <c r="POK26" s="111"/>
      <c r="POL26" s="112"/>
      <c r="POM26" s="112"/>
      <c r="PON26" s="113"/>
      <c r="POO26" s="111"/>
      <c r="POP26" s="111"/>
      <c r="POQ26" s="111"/>
      <c r="POR26" s="111"/>
      <c r="POS26" s="111"/>
      <c r="POT26" s="111"/>
      <c r="POU26" s="112"/>
      <c r="POV26" s="112"/>
      <c r="POW26" s="113"/>
      <c r="POX26" s="111"/>
      <c r="POY26" s="111"/>
      <c r="POZ26" s="111"/>
      <c r="PPA26" s="111"/>
      <c r="PPB26" s="111"/>
      <c r="PPC26" s="111"/>
      <c r="PPD26" s="112"/>
      <c r="PPE26" s="112"/>
      <c r="PPF26" s="113"/>
      <c r="PPG26" s="111"/>
      <c r="PPH26" s="111"/>
      <c r="PPI26" s="111"/>
      <c r="PPJ26" s="111"/>
      <c r="PPK26" s="111"/>
      <c r="PPL26" s="111"/>
      <c r="PPM26" s="112"/>
      <c r="PPN26" s="112"/>
      <c r="PPO26" s="113"/>
      <c r="PPP26" s="111"/>
      <c r="PPQ26" s="111"/>
      <c r="PPR26" s="111"/>
      <c r="PPS26" s="111"/>
      <c r="PPT26" s="111"/>
      <c r="PPU26" s="111"/>
      <c r="PPV26" s="112"/>
      <c r="PPW26" s="112"/>
      <c r="PPX26" s="113"/>
      <c r="PPY26" s="111"/>
      <c r="PPZ26" s="111"/>
      <c r="PQA26" s="111"/>
      <c r="PQB26" s="111"/>
      <c r="PQC26" s="111"/>
      <c r="PQD26" s="111"/>
      <c r="PQE26" s="112"/>
      <c r="PQF26" s="112"/>
      <c r="PQG26" s="113"/>
      <c r="PQH26" s="111"/>
      <c r="PQI26" s="111"/>
      <c r="PQJ26" s="111"/>
      <c r="PQK26" s="111"/>
      <c r="PQL26" s="111"/>
      <c r="PQM26" s="111"/>
      <c r="PQN26" s="112"/>
      <c r="PQO26" s="112"/>
      <c r="PQP26" s="113"/>
      <c r="PQQ26" s="111"/>
      <c r="PQR26" s="111"/>
      <c r="PQS26" s="111"/>
      <c r="PQT26" s="111"/>
      <c r="PQU26" s="111"/>
      <c r="PQV26" s="111"/>
      <c r="PQW26" s="112"/>
      <c r="PQX26" s="112"/>
      <c r="PQY26" s="113"/>
      <c r="PQZ26" s="111"/>
      <c r="PRA26" s="111"/>
      <c r="PRB26" s="111"/>
      <c r="PRC26" s="111"/>
      <c r="PRD26" s="111"/>
      <c r="PRE26" s="111"/>
      <c r="PRF26" s="112"/>
      <c r="PRG26" s="112"/>
      <c r="PRH26" s="113"/>
      <c r="PRI26" s="111"/>
      <c r="PRJ26" s="111"/>
      <c r="PRK26" s="111"/>
      <c r="PRL26" s="111"/>
      <c r="PRM26" s="111"/>
      <c r="PRN26" s="111"/>
      <c r="PRO26" s="112"/>
      <c r="PRP26" s="112"/>
      <c r="PRQ26" s="113"/>
      <c r="PRR26" s="111"/>
      <c r="PRS26" s="111"/>
      <c r="PRT26" s="111"/>
      <c r="PRU26" s="111"/>
      <c r="PRV26" s="111"/>
      <c r="PRW26" s="111"/>
      <c r="PRX26" s="112"/>
      <c r="PRY26" s="112"/>
      <c r="PRZ26" s="113"/>
      <c r="PSA26" s="111"/>
      <c r="PSB26" s="111"/>
      <c r="PSC26" s="111"/>
      <c r="PSD26" s="111"/>
      <c r="PSE26" s="111"/>
      <c r="PSF26" s="111"/>
      <c r="PSG26" s="112"/>
      <c r="PSH26" s="112"/>
      <c r="PSI26" s="113"/>
      <c r="PSJ26" s="111"/>
      <c r="PSK26" s="111"/>
      <c r="PSL26" s="111"/>
      <c r="PSM26" s="111"/>
      <c r="PSN26" s="111"/>
      <c r="PSO26" s="111"/>
      <c r="PSP26" s="112"/>
      <c r="PSQ26" s="112"/>
      <c r="PSR26" s="113"/>
      <c r="PSS26" s="111"/>
      <c r="PST26" s="111"/>
      <c r="PSU26" s="111"/>
      <c r="PSV26" s="111"/>
      <c r="PSW26" s="111"/>
      <c r="PSX26" s="111"/>
      <c r="PSY26" s="112"/>
      <c r="PSZ26" s="112"/>
      <c r="PTA26" s="113"/>
      <c r="PTB26" s="111"/>
      <c r="PTC26" s="111"/>
      <c r="PTD26" s="111"/>
      <c r="PTE26" s="111"/>
      <c r="PTF26" s="111"/>
      <c r="PTG26" s="111"/>
      <c r="PTH26" s="112"/>
      <c r="PTI26" s="112"/>
      <c r="PTJ26" s="113"/>
      <c r="PTK26" s="111"/>
      <c r="PTL26" s="111"/>
      <c r="PTM26" s="111"/>
      <c r="PTN26" s="111"/>
      <c r="PTO26" s="111"/>
      <c r="PTP26" s="111"/>
      <c r="PTQ26" s="112"/>
      <c r="PTR26" s="112"/>
      <c r="PTS26" s="113"/>
      <c r="PTT26" s="111"/>
      <c r="PTU26" s="111"/>
      <c r="PTV26" s="111"/>
      <c r="PTW26" s="111"/>
      <c r="PTX26" s="111"/>
      <c r="PTY26" s="111"/>
      <c r="PTZ26" s="112"/>
      <c r="PUA26" s="112"/>
      <c r="PUB26" s="113"/>
      <c r="PUC26" s="111"/>
      <c r="PUD26" s="111"/>
      <c r="PUE26" s="111"/>
      <c r="PUF26" s="111"/>
      <c r="PUG26" s="111"/>
      <c r="PUH26" s="111"/>
      <c r="PUI26" s="112"/>
      <c r="PUJ26" s="112"/>
      <c r="PUK26" s="113"/>
      <c r="PUL26" s="111"/>
      <c r="PUM26" s="111"/>
      <c r="PUN26" s="111"/>
      <c r="PUO26" s="111"/>
      <c r="PUP26" s="111"/>
      <c r="PUQ26" s="111"/>
      <c r="PUR26" s="112"/>
      <c r="PUS26" s="112"/>
      <c r="PUT26" s="113"/>
      <c r="PUU26" s="111"/>
      <c r="PUV26" s="111"/>
      <c r="PUW26" s="111"/>
      <c r="PUX26" s="111"/>
      <c r="PUY26" s="111"/>
      <c r="PUZ26" s="111"/>
      <c r="PVA26" s="112"/>
      <c r="PVB26" s="112"/>
      <c r="PVC26" s="113"/>
      <c r="PVD26" s="111"/>
      <c r="PVE26" s="111"/>
      <c r="PVF26" s="111"/>
      <c r="PVG26" s="111"/>
      <c r="PVH26" s="111"/>
      <c r="PVI26" s="111"/>
      <c r="PVJ26" s="112"/>
      <c r="PVK26" s="112"/>
      <c r="PVL26" s="113"/>
      <c r="PVM26" s="111"/>
      <c r="PVN26" s="111"/>
      <c r="PVO26" s="111"/>
      <c r="PVP26" s="111"/>
      <c r="PVQ26" s="111"/>
      <c r="PVR26" s="111"/>
      <c r="PVS26" s="112"/>
      <c r="PVT26" s="112"/>
      <c r="PVU26" s="113"/>
      <c r="PVV26" s="111"/>
      <c r="PVW26" s="111"/>
      <c r="PVX26" s="111"/>
      <c r="PVY26" s="111"/>
      <c r="PVZ26" s="111"/>
      <c r="PWA26" s="111"/>
      <c r="PWB26" s="112"/>
      <c r="PWC26" s="112"/>
      <c r="PWD26" s="113"/>
      <c r="PWE26" s="111"/>
      <c r="PWF26" s="111"/>
      <c r="PWG26" s="111"/>
      <c r="PWH26" s="111"/>
      <c r="PWI26" s="111"/>
      <c r="PWJ26" s="111"/>
      <c r="PWK26" s="112"/>
      <c r="PWL26" s="112"/>
      <c r="PWM26" s="113"/>
      <c r="PWN26" s="111"/>
      <c r="PWO26" s="111"/>
      <c r="PWP26" s="111"/>
      <c r="PWQ26" s="111"/>
      <c r="PWR26" s="111"/>
      <c r="PWS26" s="111"/>
      <c r="PWT26" s="112"/>
      <c r="PWU26" s="112"/>
      <c r="PWV26" s="113"/>
      <c r="PWW26" s="111"/>
      <c r="PWX26" s="111"/>
      <c r="PWY26" s="111"/>
      <c r="PWZ26" s="111"/>
      <c r="PXA26" s="111"/>
      <c r="PXB26" s="111"/>
      <c r="PXC26" s="112"/>
      <c r="PXD26" s="112"/>
      <c r="PXE26" s="113"/>
      <c r="PXF26" s="111"/>
      <c r="PXG26" s="111"/>
      <c r="PXH26" s="111"/>
      <c r="PXI26" s="111"/>
      <c r="PXJ26" s="111"/>
      <c r="PXK26" s="111"/>
      <c r="PXL26" s="112"/>
      <c r="PXM26" s="112"/>
      <c r="PXN26" s="113"/>
      <c r="PXO26" s="111"/>
      <c r="PXP26" s="111"/>
      <c r="PXQ26" s="111"/>
      <c r="PXR26" s="111"/>
      <c r="PXS26" s="111"/>
      <c r="PXT26" s="111"/>
      <c r="PXU26" s="112"/>
      <c r="PXV26" s="112"/>
      <c r="PXW26" s="113"/>
      <c r="PXX26" s="111"/>
      <c r="PXY26" s="111"/>
      <c r="PXZ26" s="111"/>
      <c r="PYA26" s="111"/>
      <c r="PYB26" s="111"/>
      <c r="PYC26" s="111"/>
      <c r="PYD26" s="112"/>
      <c r="PYE26" s="112"/>
      <c r="PYF26" s="113"/>
      <c r="PYG26" s="111"/>
      <c r="PYH26" s="111"/>
      <c r="PYI26" s="111"/>
      <c r="PYJ26" s="111"/>
      <c r="PYK26" s="111"/>
      <c r="PYL26" s="111"/>
      <c r="PYM26" s="112"/>
      <c r="PYN26" s="112"/>
      <c r="PYO26" s="113"/>
      <c r="PYP26" s="111"/>
      <c r="PYQ26" s="111"/>
      <c r="PYR26" s="111"/>
      <c r="PYS26" s="111"/>
      <c r="PYT26" s="111"/>
      <c r="PYU26" s="111"/>
      <c r="PYV26" s="112"/>
      <c r="PYW26" s="112"/>
      <c r="PYX26" s="113"/>
      <c r="PYY26" s="111"/>
      <c r="PYZ26" s="111"/>
      <c r="PZA26" s="111"/>
      <c r="PZB26" s="111"/>
      <c r="PZC26" s="111"/>
      <c r="PZD26" s="111"/>
      <c r="PZE26" s="112"/>
      <c r="PZF26" s="112"/>
      <c r="PZG26" s="113"/>
      <c r="PZH26" s="111"/>
      <c r="PZI26" s="111"/>
      <c r="PZJ26" s="111"/>
      <c r="PZK26" s="111"/>
      <c r="PZL26" s="111"/>
      <c r="PZM26" s="111"/>
      <c r="PZN26" s="112"/>
      <c r="PZO26" s="112"/>
      <c r="PZP26" s="113"/>
      <c r="PZQ26" s="111"/>
      <c r="PZR26" s="111"/>
      <c r="PZS26" s="111"/>
      <c r="PZT26" s="111"/>
      <c r="PZU26" s="111"/>
      <c r="PZV26" s="111"/>
      <c r="PZW26" s="112"/>
      <c r="PZX26" s="112"/>
      <c r="PZY26" s="113"/>
      <c r="PZZ26" s="111"/>
      <c r="QAA26" s="111"/>
      <c r="QAB26" s="111"/>
      <c r="QAC26" s="111"/>
      <c r="QAD26" s="111"/>
      <c r="QAE26" s="111"/>
      <c r="QAF26" s="112"/>
      <c r="QAG26" s="112"/>
      <c r="QAH26" s="113"/>
      <c r="QAI26" s="111"/>
      <c r="QAJ26" s="111"/>
      <c r="QAK26" s="111"/>
      <c r="QAL26" s="111"/>
      <c r="QAM26" s="111"/>
      <c r="QAN26" s="111"/>
      <c r="QAO26" s="112"/>
      <c r="QAP26" s="112"/>
      <c r="QAQ26" s="113"/>
      <c r="QAR26" s="111"/>
      <c r="QAS26" s="111"/>
      <c r="QAT26" s="111"/>
      <c r="QAU26" s="111"/>
      <c r="QAV26" s="111"/>
      <c r="QAW26" s="111"/>
      <c r="QAX26" s="112"/>
      <c r="QAY26" s="112"/>
      <c r="QAZ26" s="113"/>
      <c r="QBA26" s="111"/>
      <c r="QBB26" s="111"/>
      <c r="QBC26" s="111"/>
      <c r="QBD26" s="111"/>
      <c r="QBE26" s="111"/>
      <c r="QBF26" s="111"/>
      <c r="QBG26" s="112"/>
      <c r="QBH26" s="112"/>
      <c r="QBI26" s="113"/>
      <c r="QBJ26" s="111"/>
      <c r="QBK26" s="111"/>
      <c r="QBL26" s="111"/>
      <c r="QBM26" s="111"/>
      <c r="QBN26" s="111"/>
      <c r="QBO26" s="111"/>
      <c r="QBP26" s="112"/>
      <c r="QBQ26" s="112"/>
      <c r="QBR26" s="113"/>
      <c r="QBS26" s="111"/>
      <c r="QBT26" s="111"/>
      <c r="QBU26" s="111"/>
      <c r="QBV26" s="111"/>
      <c r="QBW26" s="111"/>
      <c r="QBX26" s="111"/>
      <c r="QBY26" s="112"/>
      <c r="QBZ26" s="112"/>
      <c r="QCA26" s="113"/>
      <c r="QCB26" s="111"/>
      <c r="QCC26" s="111"/>
      <c r="QCD26" s="111"/>
      <c r="QCE26" s="111"/>
      <c r="QCF26" s="111"/>
      <c r="QCG26" s="111"/>
      <c r="QCH26" s="112"/>
      <c r="QCI26" s="112"/>
      <c r="QCJ26" s="113"/>
      <c r="QCK26" s="111"/>
      <c r="QCL26" s="111"/>
      <c r="QCM26" s="111"/>
      <c r="QCN26" s="111"/>
      <c r="QCO26" s="111"/>
      <c r="QCP26" s="111"/>
      <c r="QCQ26" s="112"/>
      <c r="QCR26" s="112"/>
      <c r="QCS26" s="113"/>
      <c r="QCT26" s="111"/>
      <c r="QCU26" s="111"/>
      <c r="QCV26" s="111"/>
      <c r="QCW26" s="111"/>
      <c r="QCX26" s="111"/>
      <c r="QCY26" s="111"/>
      <c r="QCZ26" s="112"/>
      <c r="QDA26" s="112"/>
      <c r="QDB26" s="113"/>
      <c r="QDC26" s="111"/>
      <c r="QDD26" s="111"/>
      <c r="QDE26" s="111"/>
      <c r="QDF26" s="111"/>
      <c r="QDG26" s="111"/>
      <c r="QDH26" s="111"/>
      <c r="QDI26" s="112"/>
      <c r="QDJ26" s="112"/>
      <c r="QDK26" s="113"/>
      <c r="QDL26" s="111"/>
      <c r="QDM26" s="111"/>
      <c r="QDN26" s="111"/>
      <c r="QDO26" s="111"/>
      <c r="QDP26" s="111"/>
      <c r="QDQ26" s="111"/>
      <c r="QDR26" s="112"/>
      <c r="QDS26" s="112"/>
      <c r="QDT26" s="113"/>
      <c r="QDU26" s="111"/>
      <c r="QDV26" s="111"/>
      <c r="QDW26" s="111"/>
      <c r="QDX26" s="111"/>
      <c r="QDY26" s="111"/>
      <c r="QDZ26" s="111"/>
      <c r="QEA26" s="112"/>
      <c r="QEB26" s="112"/>
      <c r="QEC26" s="113"/>
      <c r="QED26" s="111"/>
      <c r="QEE26" s="111"/>
      <c r="QEF26" s="111"/>
      <c r="QEG26" s="111"/>
      <c r="QEH26" s="111"/>
      <c r="QEI26" s="111"/>
      <c r="QEJ26" s="112"/>
      <c r="QEK26" s="112"/>
      <c r="QEL26" s="113"/>
      <c r="QEM26" s="111"/>
      <c r="QEN26" s="111"/>
      <c r="QEO26" s="111"/>
      <c r="QEP26" s="111"/>
      <c r="QEQ26" s="111"/>
      <c r="QER26" s="111"/>
      <c r="QES26" s="112"/>
      <c r="QET26" s="112"/>
      <c r="QEU26" s="113"/>
      <c r="QEV26" s="111"/>
      <c r="QEW26" s="111"/>
      <c r="QEX26" s="111"/>
      <c r="QEY26" s="111"/>
      <c r="QEZ26" s="111"/>
      <c r="QFA26" s="111"/>
      <c r="QFB26" s="112"/>
      <c r="QFC26" s="112"/>
      <c r="QFD26" s="113"/>
      <c r="QFE26" s="111"/>
      <c r="QFF26" s="111"/>
      <c r="QFG26" s="111"/>
      <c r="QFH26" s="111"/>
      <c r="QFI26" s="111"/>
      <c r="QFJ26" s="111"/>
      <c r="QFK26" s="112"/>
      <c r="QFL26" s="112"/>
      <c r="QFM26" s="113"/>
      <c r="QFN26" s="111"/>
      <c r="QFO26" s="111"/>
      <c r="QFP26" s="111"/>
      <c r="QFQ26" s="111"/>
      <c r="QFR26" s="111"/>
      <c r="QFS26" s="111"/>
      <c r="QFT26" s="112"/>
      <c r="QFU26" s="112"/>
      <c r="QFV26" s="113"/>
      <c r="QFW26" s="111"/>
      <c r="QFX26" s="111"/>
      <c r="QFY26" s="111"/>
      <c r="QFZ26" s="111"/>
      <c r="QGA26" s="111"/>
      <c r="QGB26" s="111"/>
      <c r="QGC26" s="112"/>
      <c r="QGD26" s="112"/>
      <c r="QGE26" s="113"/>
      <c r="QGF26" s="111"/>
      <c r="QGG26" s="111"/>
      <c r="QGH26" s="111"/>
      <c r="QGI26" s="111"/>
      <c r="QGJ26" s="111"/>
      <c r="QGK26" s="111"/>
      <c r="QGL26" s="112"/>
      <c r="QGM26" s="112"/>
      <c r="QGN26" s="113"/>
      <c r="QGO26" s="111"/>
      <c r="QGP26" s="111"/>
      <c r="QGQ26" s="111"/>
      <c r="QGR26" s="111"/>
      <c r="QGS26" s="111"/>
      <c r="QGT26" s="111"/>
      <c r="QGU26" s="112"/>
      <c r="QGV26" s="112"/>
      <c r="QGW26" s="113"/>
      <c r="QGX26" s="111"/>
      <c r="QGY26" s="111"/>
      <c r="QGZ26" s="111"/>
      <c r="QHA26" s="111"/>
      <c r="QHB26" s="111"/>
      <c r="QHC26" s="111"/>
      <c r="QHD26" s="112"/>
      <c r="QHE26" s="112"/>
      <c r="QHF26" s="113"/>
      <c r="QHG26" s="111"/>
      <c r="QHH26" s="111"/>
      <c r="QHI26" s="111"/>
      <c r="QHJ26" s="111"/>
      <c r="QHK26" s="111"/>
      <c r="QHL26" s="111"/>
      <c r="QHM26" s="112"/>
      <c r="QHN26" s="112"/>
      <c r="QHO26" s="113"/>
      <c r="QHP26" s="111"/>
      <c r="QHQ26" s="111"/>
      <c r="QHR26" s="111"/>
      <c r="QHS26" s="111"/>
      <c r="QHT26" s="111"/>
      <c r="QHU26" s="111"/>
      <c r="QHV26" s="112"/>
      <c r="QHW26" s="112"/>
      <c r="QHX26" s="113"/>
      <c r="QHY26" s="111"/>
      <c r="QHZ26" s="111"/>
      <c r="QIA26" s="111"/>
      <c r="QIB26" s="111"/>
      <c r="QIC26" s="111"/>
      <c r="QID26" s="111"/>
      <c r="QIE26" s="112"/>
      <c r="QIF26" s="112"/>
      <c r="QIG26" s="113"/>
      <c r="QIH26" s="111"/>
      <c r="QII26" s="111"/>
      <c r="QIJ26" s="111"/>
      <c r="QIK26" s="111"/>
      <c r="QIL26" s="111"/>
      <c r="QIM26" s="111"/>
      <c r="QIN26" s="112"/>
      <c r="QIO26" s="112"/>
      <c r="QIP26" s="113"/>
      <c r="QIQ26" s="111"/>
      <c r="QIR26" s="111"/>
      <c r="QIS26" s="111"/>
      <c r="QIT26" s="111"/>
      <c r="QIU26" s="111"/>
      <c r="QIV26" s="111"/>
      <c r="QIW26" s="112"/>
      <c r="QIX26" s="112"/>
      <c r="QIY26" s="113"/>
      <c r="QIZ26" s="111"/>
      <c r="QJA26" s="111"/>
      <c r="QJB26" s="111"/>
      <c r="QJC26" s="111"/>
      <c r="QJD26" s="111"/>
      <c r="QJE26" s="111"/>
      <c r="QJF26" s="112"/>
      <c r="QJG26" s="112"/>
      <c r="QJH26" s="113"/>
      <c r="QJI26" s="111"/>
      <c r="QJJ26" s="111"/>
      <c r="QJK26" s="111"/>
      <c r="QJL26" s="111"/>
      <c r="QJM26" s="111"/>
      <c r="QJN26" s="111"/>
      <c r="QJO26" s="112"/>
      <c r="QJP26" s="112"/>
      <c r="QJQ26" s="113"/>
      <c r="QJR26" s="111"/>
      <c r="QJS26" s="111"/>
      <c r="QJT26" s="111"/>
      <c r="QJU26" s="111"/>
      <c r="QJV26" s="111"/>
      <c r="QJW26" s="111"/>
      <c r="QJX26" s="112"/>
      <c r="QJY26" s="112"/>
      <c r="QJZ26" s="113"/>
      <c r="QKA26" s="111"/>
      <c r="QKB26" s="111"/>
      <c r="QKC26" s="111"/>
      <c r="QKD26" s="111"/>
      <c r="QKE26" s="111"/>
      <c r="QKF26" s="111"/>
      <c r="QKG26" s="112"/>
      <c r="QKH26" s="112"/>
      <c r="QKI26" s="113"/>
      <c r="QKJ26" s="111"/>
      <c r="QKK26" s="111"/>
      <c r="QKL26" s="111"/>
      <c r="QKM26" s="111"/>
      <c r="QKN26" s="111"/>
      <c r="QKO26" s="111"/>
      <c r="QKP26" s="112"/>
      <c r="QKQ26" s="112"/>
      <c r="QKR26" s="113"/>
      <c r="QKS26" s="111"/>
      <c r="QKT26" s="111"/>
      <c r="QKU26" s="111"/>
      <c r="QKV26" s="111"/>
      <c r="QKW26" s="111"/>
      <c r="QKX26" s="111"/>
      <c r="QKY26" s="112"/>
      <c r="QKZ26" s="112"/>
      <c r="QLA26" s="113"/>
      <c r="QLB26" s="111"/>
      <c r="QLC26" s="111"/>
      <c r="QLD26" s="111"/>
      <c r="QLE26" s="111"/>
      <c r="QLF26" s="111"/>
      <c r="QLG26" s="111"/>
      <c r="QLH26" s="112"/>
      <c r="QLI26" s="112"/>
      <c r="QLJ26" s="113"/>
      <c r="QLK26" s="111"/>
      <c r="QLL26" s="111"/>
      <c r="QLM26" s="111"/>
      <c r="QLN26" s="111"/>
      <c r="QLO26" s="111"/>
      <c r="QLP26" s="111"/>
      <c r="QLQ26" s="112"/>
      <c r="QLR26" s="112"/>
      <c r="QLS26" s="113"/>
      <c r="QLT26" s="111"/>
      <c r="QLU26" s="111"/>
      <c r="QLV26" s="111"/>
      <c r="QLW26" s="111"/>
      <c r="QLX26" s="111"/>
      <c r="QLY26" s="111"/>
      <c r="QLZ26" s="112"/>
      <c r="QMA26" s="112"/>
      <c r="QMB26" s="113"/>
      <c r="QMC26" s="111"/>
      <c r="QMD26" s="111"/>
      <c r="QME26" s="111"/>
      <c r="QMF26" s="111"/>
      <c r="QMG26" s="111"/>
      <c r="QMH26" s="111"/>
      <c r="QMI26" s="112"/>
      <c r="QMJ26" s="112"/>
      <c r="QMK26" s="113"/>
      <c r="QML26" s="111"/>
      <c r="QMM26" s="111"/>
      <c r="QMN26" s="111"/>
      <c r="QMO26" s="111"/>
      <c r="QMP26" s="111"/>
      <c r="QMQ26" s="111"/>
      <c r="QMR26" s="112"/>
      <c r="QMS26" s="112"/>
      <c r="QMT26" s="113"/>
      <c r="QMU26" s="111"/>
      <c r="QMV26" s="111"/>
      <c r="QMW26" s="111"/>
      <c r="QMX26" s="111"/>
      <c r="QMY26" s="111"/>
      <c r="QMZ26" s="111"/>
      <c r="QNA26" s="112"/>
      <c r="QNB26" s="112"/>
      <c r="QNC26" s="113"/>
      <c r="QND26" s="111"/>
      <c r="QNE26" s="111"/>
      <c r="QNF26" s="111"/>
      <c r="QNG26" s="111"/>
      <c r="QNH26" s="111"/>
      <c r="QNI26" s="111"/>
      <c r="QNJ26" s="112"/>
      <c r="QNK26" s="112"/>
      <c r="QNL26" s="113"/>
      <c r="QNM26" s="111"/>
      <c r="QNN26" s="111"/>
      <c r="QNO26" s="111"/>
      <c r="QNP26" s="111"/>
      <c r="QNQ26" s="111"/>
      <c r="QNR26" s="111"/>
      <c r="QNS26" s="112"/>
      <c r="QNT26" s="112"/>
      <c r="QNU26" s="113"/>
      <c r="QNV26" s="111"/>
      <c r="QNW26" s="111"/>
      <c r="QNX26" s="111"/>
      <c r="QNY26" s="111"/>
      <c r="QNZ26" s="111"/>
      <c r="QOA26" s="111"/>
      <c r="QOB26" s="112"/>
      <c r="QOC26" s="112"/>
      <c r="QOD26" s="113"/>
      <c r="QOE26" s="111"/>
      <c r="QOF26" s="111"/>
      <c r="QOG26" s="111"/>
      <c r="QOH26" s="111"/>
      <c r="QOI26" s="111"/>
      <c r="QOJ26" s="111"/>
      <c r="QOK26" s="112"/>
      <c r="QOL26" s="112"/>
      <c r="QOM26" s="113"/>
      <c r="QON26" s="111"/>
      <c r="QOO26" s="111"/>
      <c r="QOP26" s="111"/>
      <c r="QOQ26" s="111"/>
      <c r="QOR26" s="111"/>
      <c r="QOS26" s="111"/>
      <c r="QOT26" s="112"/>
      <c r="QOU26" s="112"/>
      <c r="QOV26" s="113"/>
      <c r="QOW26" s="111"/>
      <c r="QOX26" s="111"/>
      <c r="QOY26" s="111"/>
      <c r="QOZ26" s="111"/>
      <c r="QPA26" s="111"/>
      <c r="QPB26" s="111"/>
      <c r="QPC26" s="112"/>
      <c r="QPD26" s="112"/>
      <c r="QPE26" s="113"/>
      <c r="QPF26" s="111"/>
      <c r="QPG26" s="111"/>
      <c r="QPH26" s="111"/>
      <c r="QPI26" s="111"/>
      <c r="QPJ26" s="111"/>
      <c r="QPK26" s="111"/>
      <c r="QPL26" s="112"/>
      <c r="QPM26" s="112"/>
      <c r="QPN26" s="113"/>
      <c r="QPO26" s="111"/>
      <c r="QPP26" s="111"/>
      <c r="QPQ26" s="111"/>
      <c r="QPR26" s="111"/>
      <c r="QPS26" s="111"/>
      <c r="QPT26" s="111"/>
      <c r="QPU26" s="112"/>
      <c r="QPV26" s="112"/>
      <c r="QPW26" s="113"/>
      <c r="QPX26" s="111"/>
      <c r="QPY26" s="111"/>
      <c r="QPZ26" s="111"/>
      <c r="QQA26" s="111"/>
      <c r="QQB26" s="111"/>
      <c r="QQC26" s="111"/>
      <c r="QQD26" s="112"/>
      <c r="QQE26" s="112"/>
      <c r="QQF26" s="113"/>
      <c r="QQG26" s="111"/>
      <c r="QQH26" s="111"/>
      <c r="QQI26" s="111"/>
      <c r="QQJ26" s="111"/>
      <c r="QQK26" s="111"/>
      <c r="QQL26" s="111"/>
      <c r="QQM26" s="112"/>
      <c r="QQN26" s="112"/>
      <c r="QQO26" s="113"/>
      <c r="QQP26" s="111"/>
      <c r="QQQ26" s="111"/>
      <c r="QQR26" s="111"/>
      <c r="QQS26" s="111"/>
      <c r="QQT26" s="111"/>
      <c r="QQU26" s="111"/>
      <c r="QQV26" s="112"/>
      <c r="QQW26" s="112"/>
      <c r="QQX26" s="113"/>
      <c r="QQY26" s="111"/>
      <c r="QQZ26" s="111"/>
      <c r="QRA26" s="111"/>
      <c r="QRB26" s="111"/>
      <c r="QRC26" s="111"/>
      <c r="QRD26" s="111"/>
      <c r="QRE26" s="112"/>
      <c r="QRF26" s="112"/>
      <c r="QRG26" s="113"/>
      <c r="QRH26" s="111"/>
      <c r="QRI26" s="111"/>
      <c r="QRJ26" s="111"/>
      <c r="QRK26" s="111"/>
      <c r="QRL26" s="111"/>
      <c r="QRM26" s="111"/>
      <c r="QRN26" s="112"/>
      <c r="QRO26" s="112"/>
      <c r="QRP26" s="113"/>
      <c r="QRQ26" s="111"/>
      <c r="QRR26" s="111"/>
      <c r="QRS26" s="111"/>
      <c r="QRT26" s="111"/>
      <c r="QRU26" s="111"/>
      <c r="QRV26" s="111"/>
      <c r="QRW26" s="112"/>
      <c r="QRX26" s="112"/>
      <c r="QRY26" s="113"/>
      <c r="QRZ26" s="111"/>
      <c r="QSA26" s="111"/>
      <c r="QSB26" s="111"/>
      <c r="QSC26" s="111"/>
      <c r="QSD26" s="111"/>
      <c r="QSE26" s="111"/>
      <c r="QSF26" s="112"/>
      <c r="QSG26" s="112"/>
      <c r="QSH26" s="113"/>
      <c r="QSI26" s="111"/>
      <c r="QSJ26" s="111"/>
      <c r="QSK26" s="111"/>
      <c r="QSL26" s="111"/>
      <c r="QSM26" s="111"/>
      <c r="QSN26" s="111"/>
      <c r="QSO26" s="112"/>
      <c r="QSP26" s="112"/>
      <c r="QSQ26" s="113"/>
      <c r="QSR26" s="111"/>
      <c r="QSS26" s="111"/>
      <c r="QST26" s="111"/>
      <c r="QSU26" s="111"/>
      <c r="QSV26" s="111"/>
      <c r="QSW26" s="111"/>
      <c r="QSX26" s="112"/>
      <c r="QSY26" s="112"/>
      <c r="QSZ26" s="113"/>
      <c r="QTA26" s="111"/>
      <c r="QTB26" s="111"/>
      <c r="QTC26" s="111"/>
      <c r="QTD26" s="111"/>
      <c r="QTE26" s="111"/>
      <c r="QTF26" s="111"/>
      <c r="QTG26" s="112"/>
      <c r="QTH26" s="112"/>
      <c r="QTI26" s="113"/>
      <c r="QTJ26" s="111"/>
      <c r="QTK26" s="111"/>
      <c r="QTL26" s="111"/>
      <c r="QTM26" s="111"/>
      <c r="QTN26" s="111"/>
      <c r="QTO26" s="111"/>
      <c r="QTP26" s="112"/>
      <c r="QTQ26" s="112"/>
      <c r="QTR26" s="113"/>
      <c r="QTS26" s="111"/>
      <c r="QTT26" s="111"/>
      <c r="QTU26" s="111"/>
      <c r="QTV26" s="111"/>
      <c r="QTW26" s="111"/>
      <c r="QTX26" s="111"/>
      <c r="QTY26" s="112"/>
      <c r="QTZ26" s="112"/>
      <c r="QUA26" s="113"/>
      <c r="QUB26" s="111"/>
      <c r="QUC26" s="111"/>
      <c r="QUD26" s="111"/>
      <c r="QUE26" s="111"/>
      <c r="QUF26" s="111"/>
      <c r="QUG26" s="111"/>
      <c r="QUH26" s="112"/>
      <c r="QUI26" s="112"/>
      <c r="QUJ26" s="113"/>
      <c r="QUK26" s="111"/>
      <c r="QUL26" s="111"/>
      <c r="QUM26" s="111"/>
      <c r="QUN26" s="111"/>
      <c r="QUO26" s="111"/>
      <c r="QUP26" s="111"/>
      <c r="QUQ26" s="112"/>
      <c r="QUR26" s="112"/>
      <c r="QUS26" s="113"/>
      <c r="QUT26" s="111"/>
      <c r="QUU26" s="111"/>
      <c r="QUV26" s="111"/>
      <c r="QUW26" s="111"/>
      <c r="QUX26" s="111"/>
      <c r="QUY26" s="111"/>
      <c r="QUZ26" s="112"/>
      <c r="QVA26" s="112"/>
      <c r="QVB26" s="113"/>
      <c r="QVC26" s="111"/>
      <c r="QVD26" s="111"/>
      <c r="QVE26" s="111"/>
      <c r="QVF26" s="111"/>
      <c r="QVG26" s="111"/>
      <c r="QVH26" s="111"/>
      <c r="QVI26" s="112"/>
      <c r="QVJ26" s="112"/>
      <c r="QVK26" s="113"/>
      <c r="QVL26" s="111"/>
      <c r="QVM26" s="111"/>
      <c r="QVN26" s="111"/>
      <c r="QVO26" s="111"/>
      <c r="QVP26" s="111"/>
      <c r="QVQ26" s="111"/>
      <c r="QVR26" s="112"/>
      <c r="QVS26" s="112"/>
      <c r="QVT26" s="113"/>
      <c r="QVU26" s="111"/>
      <c r="QVV26" s="111"/>
      <c r="QVW26" s="111"/>
      <c r="QVX26" s="111"/>
      <c r="QVY26" s="111"/>
      <c r="QVZ26" s="111"/>
      <c r="QWA26" s="112"/>
      <c r="QWB26" s="112"/>
      <c r="QWC26" s="113"/>
      <c r="QWD26" s="111"/>
      <c r="QWE26" s="111"/>
      <c r="QWF26" s="111"/>
      <c r="QWG26" s="111"/>
      <c r="QWH26" s="111"/>
      <c r="QWI26" s="111"/>
      <c r="QWJ26" s="112"/>
      <c r="QWK26" s="112"/>
      <c r="QWL26" s="113"/>
      <c r="QWM26" s="111"/>
      <c r="QWN26" s="111"/>
      <c r="QWO26" s="111"/>
      <c r="QWP26" s="111"/>
      <c r="QWQ26" s="111"/>
      <c r="QWR26" s="111"/>
      <c r="QWS26" s="112"/>
      <c r="QWT26" s="112"/>
      <c r="QWU26" s="113"/>
      <c r="QWV26" s="111"/>
      <c r="QWW26" s="111"/>
      <c r="QWX26" s="111"/>
      <c r="QWY26" s="111"/>
      <c r="QWZ26" s="111"/>
      <c r="QXA26" s="111"/>
      <c r="QXB26" s="112"/>
      <c r="QXC26" s="112"/>
      <c r="QXD26" s="113"/>
      <c r="QXE26" s="111"/>
      <c r="QXF26" s="111"/>
      <c r="QXG26" s="111"/>
      <c r="QXH26" s="111"/>
      <c r="QXI26" s="111"/>
      <c r="QXJ26" s="111"/>
      <c r="QXK26" s="112"/>
      <c r="QXL26" s="112"/>
      <c r="QXM26" s="113"/>
      <c r="QXN26" s="111"/>
      <c r="QXO26" s="111"/>
      <c r="QXP26" s="111"/>
      <c r="QXQ26" s="111"/>
      <c r="QXR26" s="111"/>
      <c r="QXS26" s="111"/>
      <c r="QXT26" s="112"/>
      <c r="QXU26" s="112"/>
      <c r="QXV26" s="113"/>
      <c r="QXW26" s="111"/>
      <c r="QXX26" s="111"/>
      <c r="QXY26" s="111"/>
      <c r="QXZ26" s="111"/>
      <c r="QYA26" s="111"/>
      <c r="QYB26" s="111"/>
      <c r="QYC26" s="112"/>
      <c r="QYD26" s="112"/>
      <c r="QYE26" s="113"/>
      <c r="QYF26" s="111"/>
      <c r="QYG26" s="111"/>
      <c r="QYH26" s="111"/>
      <c r="QYI26" s="111"/>
      <c r="QYJ26" s="111"/>
      <c r="QYK26" s="111"/>
      <c r="QYL26" s="112"/>
      <c r="QYM26" s="112"/>
      <c r="QYN26" s="113"/>
      <c r="QYO26" s="111"/>
      <c r="QYP26" s="111"/>
      <c r="QYQ26" s="111"/>
      <c r="QYR26" s="111"/>
      <c r="QYS26" s="111"/>
      <c r="QYT26" s="111"/>
      <c r="QYU26" s="112"/>
      <c r="QYV26" s="112"/>
      <c r="QYW26" s="113"/>
      <c r="QYX26" s="111"/>
      <c r="QYY26" s="111"/>
      <c r="QYZ26" s="111"/>
      <c r="QZA26" s="111"/>
      <c r="QZB26" s="111"/>
      <c r="QZC26" s="111"/>
      <c r="QZD26" s="112"/>
      <c r="QZE26" s="112"/>
      <c r="QZF26" s="113"/>
      <c r="QZG26" s="111"/>
      <c r="QZH26" s="111"/>
      <c r="QZI26" s="111"/>
      <c r="QZJ26" s="111"/>
      <c r="QZK26" s="111"/>
      <c r="QZL26" s="111"/>
      <c r="QZM26" s="112"/>
      <c r="QZN26" s="112"/>
      <c r="QZO26" s="113"/>
      <c r="QZP26" s="111"/>
      <c r="QZQ26" s="111"/>
      <c r="QZR26" s="111"/>
      <c r="QZS26" s="111"/>
      <c r="QZT26" s="111"/>
      <c r="QZU26" s="111"/>
      <c r="QZV26" s="112"/>
      <c r="QZW26" s="112"/>
      <c r="QZX26" s="113"/>
      <c r="QZY26" s="111"/>
      <c r="QZZ26" s="111"/>
      <c r="RAA26" s="111"/>
      <c r="RAB26" s="111"/>
      <c r="RAC26" s="111"/>
      <c r="RAD26" s="111"/>
      <c r="RAE26" s="112"/>
      <c r="RAF26" s="112"/>
      <c r="RAG26" s="113"/>
      <c r="RAH26" s="111"/>
      <c r="RAI26" s="111"/>
      <c r="RAJ26" s="111"/>
      <c r="RAK26" s="111"/>
      <c r="RAL26" s="111"/>
      <c r="RAM26" s="111"/>
      <c r="RAN26" s="112"/>
      <c r="RAO26" s="112"/>
      <c r="RAP26" s="113"/>
      <c r="RAQ26" s="111"/>
      <c r="RAR26" s="111"/>
      <c r="RAS26" s="111"/>
      <c r="RAT26" s="111"/>
      <c r="RAU26" s="111"/>
      <c r="RAV26" s="111"/>
      <c r="RAW26" s="112"/>
      <c r="RAX26" s="112"/>
      <c r="RAY26" s="113"/>
      <c r="RAZ26" s="111"/>
      <c r="RBA26" s="111"/>
      <c r="RBB26" s="111"/>
      <c r="RBC26" s="111"/>
      <c r="RBD26" s="111"/>
      <c r="RBE26" s="111"/>
      <c r="RBF26" s="112"/>
      <c r="RBG26" s="112"/>
      <c r="RBH26" s="113"/>
      <c r="RBI26" s="111"/>
      <c r="RBJ26" s="111"/>
      <c r="RBK26" s="111"/>
      <c r="RBL26" s="111"/>
      <c r="RBM26" s="111"/>
      <c r="RBN26" s="111"/>
      <c r="RBO26" s="112"/>
      <c r="RBP26" s="112"/>
      <c r="RBQ26" s="113"/>
      <c r="RBR26" s="111"/>
      <c r="RBS26" s="111"/>
      <c r="RBT26" s="111"/>
      <c r="RBU26" s="111"/>
      <c r="RBV26" s="111"/>
      <c r="RBW26" s="111"/>
      <c r="RBX26" s="112"/>
      <c r="RBY26" s="112"/>
      <c r="RBZ26" s="113"/>
      <c r="RCA26" s="111"/>
      <c r="RCB26" s="111"/>
      <c r="RCC26" s="111"/>
      <c r="RCD26" s="111"/>
      <c r="RCE26" s="111"/>
      <c r="RCF26" s="111"/>
      <c r="RCG26" s="112"/>
      <c r="RCH26" s="112"/>
      <c r="RCI26" s="113"/>
      <c r="RCJ26" s="111"/>
      <c r="RCK26" s="111"/>
      <c r="RCL26" s="111"/>
      <c r="RCM26" s="111"/>
      <c r="RCN26" s="111"/>
      <c r="RCO26" s="111"/>
      <c r="RCP26" s="112"/>
      <c r="RCQ26" s="112"/>
      <c r="RCR26" s="113"/>
      <c r="RCS26" s="111"/>
      <c r="RCT26" s="111"/>
      <c r="RCU26" s="111"/>
      <c r="RCV26" s="111"/>
      <c r="RCW26" s="111"/>
      <c r="RCX26" s="111"/>
      <c r="RCY26" s="112"/>
      <c r="RCZ26" s="112"/>
      <c r="RDA26" s="113"/>
      <c r="RDB26" s="111"/>
      <c r="RDC26" s="111"/>
      <c r="RDD26" s="111"/>
      <c r="RDE26" s="111"/>
      <c r="RDF26" s="111"/>
      <c r="RDG26" s="111"/>
      <c r="RDH26" s="112"/>
      <c r="RDI26" s="112"/>
      <c r="RDJ26" s="113"/>
      <c r="RDK26" s="111"/>
      <c r="RDL26" s="111"/>
      <c r="RDM26" s="111"/>
      <c r="RDN26" s="111"/>
      <c r="RDO26" s="111"/>
      <c r="RDP26" s="111"/>
      <c r="RDQ26" s="112"/>
      <c r="RDR26" s="112"/>
      <c r="RDS26" s="113"/>
      <c r="RDT26" s="111"/>
      <c r="RDU26" s="111"/>
      <c r="RDV26" s="111"/>
      <c r="RDW26" s="111"/>
      <c r="RDX26" s="111"/>
      <c r="RDY26" s="111"/>
      <c r="RDZ26" s="112"/>
      <c r="REA26" s="112"/>
      <c r="REB26" s="113"/>
      <c r="REC26" s="111"/>
      <c r="RED26" s="111"/>
      <c r="REE26" s="111"/>
      <c r="REF26" s="111"/>
      <c r="REG26" s="111"/>
      <c r="REH26" s="111"/>
      <c r="REI26" s="112"/>
      <c r="REJ26" s="112"/>
      <c r="REK26" s="113"/>
      <c r="REL26" s="111"/>
      <c r="REM26" s="111"/>
      <c r="REN26" s="111"/>
      <c r="REO26" s="111"/>
      <c r="REP26" s="111"/>
      <c r="REQ26" s="111"/>
      <c r="RER26" s="112"/>
      <c r="RES26" s="112"/>
      <c r="RET26" s="113"/>
      <c r="REU26" s="111"/>
      <c r="REV26" s="111"/>
      <c r="REW26" s="111"/>
      <c r="REX26" s="111"/>
      <c r="REY26" s="111"/>
      <c r="REZ26" s="111"/>
      <c r="RFA26" s="112"/>
      <c r="RFB26" s="112"/>
      <c r="RFC26" s="113"/>
      <c r="RFD26" s="111"/>
      <c r="RFE26" s="111"/>
      <c r="RFF26" s="111"/>
      <c r="RFG26" s="111"/>
      <c r="RFH26" s="111"/>
      <c r="RFI26" s="111"/>
      <c r="RFJ26" s="112"/>
      <c r="RFK26" s="112"/>
      <c r="RFL26" s="113"/>
      <c r="RFM26" s="111"/>
      <c r="RFN26" s="111"/>
      <c r="RFO26" s="111"/>
      <c r="RFP26" s="111"/>
      <c r="RFQ26" s="111"/>
      <c r="RFR26" s="111"/>
      <c r="RFS26" s="112"/>
      <c r="RFT26" s="112"/>
      <c r="RFU26" s="113"/>
      <c r="RFV26" s="111"/>
      <c r="RFW26" s="111"/>
      <c r="RFX26" s="111"/>
      <c r="RFY26" s="111"/>
      <c r="RFZ26" s="111"/>
      <c r="RGA26" s="111"/>
      <c r="RGB26" s="112"/>
      <c r="RGC26" s="112"/>
      <c r="RGD26" s="113"/>
      <c r="RGE26" s="111"/>
      <c r="RGF26" s="111"/>
      <c r="RGG26" s="111"/>
      <c r="RGH26" s="111"/>
      <c r="RGI26" s="111"/>
      <c r="RGJ26" s="111"/>
      <c r="RGK26" s="112"/>
      <c r="RGL26" s="112"/>
      <c r="RGM26" s="113"/>
      <c r="RGN26" s="111"/>
      <c r="RGO26" s="111"/>
      <c r="RGP26" s="111"/>
      <c r="RGQ26" s="111"/>
      <c r="RGR26" s="111"/>
      <c r="RGS26" s="111"/>
      <c r="RGT26" s="112"/>
      <c r="RGU26" s="112"/>
      <c r="RGV26" s="113"/>
      <c r="RGW26" s="111"/>
      <c r="RGX26" s="111"/>
      <c r="RGY26" s="111"/>
      <c r="RGZ26" s="111"/>
      <c r="RHA26" s="111"/>
      <c r="RHB26" s="111"/>
      <c r="RHC26" s="112"/>
      <c r="RHD26" s="112"/>
      <c r="RHE26" s="113"/>
      <c r="RHF26" s="111"/>
      <c r="RHG26" s="111"/>
      <c r="RHH26" s="111"/>
      <c r="RHI26" s="111"/>
      <c r="RHJ26" s="111"/>
      <c r="RHK26" s="111"/>
      <c r="RHL26" s="112"/>
      <c r="RHM26" s="112"/>
      <c r="RHN26" s="113"/>
      <c r="RHO26" s="111"/>
      <c r="RHP26" s="111"/>
      <c r="RHQ26" s="111"/>
      <c r="RHR26" s="111"/>
      <c r="RHS26" s="111"/>
      <c r="RHT26" s="111"/>
      <c r="RHU26" s="112"/>
      <c r="RHV26" s="112"/>
      <c r="RHW26" s="113"/>
      <c r="RHX26" s="111"/>
      <c r="RHY26" s="111"/>
      <c r="RHZ26" s="111"/>
      <c r="RIA26" s="111"/>
      <c r="RIB26" s="111"/>
      <c r="RIC26" s="111"/>
      <c r="RID26" s="112"/>
      <c r="RIE26" s="112"/>
      <c r="RIF26" s="113"/>
      <c r="RIG26" s="111"/>
      <c r="RIH26" s="111"/>
      <c r="RII26" s="111"/>
      <c r="RIJ26" s="111"/>
      <c r="RIK26" s="111"/>
      <c r="RIL26" s="111"/>
      <c r="RIM26" s="112"/>
      <c r="RIN26" s="112"/>
      <c r="RIO26" s="113"/>
      <c r="RIP26" s="111"/>
      <c r="RIQ26" s="111"/>
      <c r="RIR26" s="111"/>
      <c r="RIS26" s="111"/>
      <c r="RIT26" s="111"/>
      <c r="RIU26" s="111"/>
      <c r="RIV26" s="112"/>
      <c r="RIW26" s="112"/>
      <c r="RIX26" s="113"/>
      <c r="RIY26" s="111"/>
      <c r="RIZ26" s="111"/>
      <c r="RJA26" s="111"/>
      <c r="RJB26" s="111"/>
      <c r="RJC26" s="111"/>
      <c r="RJD26" s="111"/>
      <c r="RJE26" s="112"/>
      <c r="RJF26" s="112"/>
      <c r="RJG26" s="113"/>
      <c r="RJH26" s="111"/>
      <c r="RJI26" s="111"/>
      <c r="RJJ26" s="111"/>
      <c r="RJK26" s="111"/>
      <c r="RJL26" s="111"/>
      <c r="RJM26" s="111"/>
      <c r="RJN26" s="112"/>
      <c r="RJO26" s="112"/>
      <c r="RJP26" s="113"/>
      <c r="RJQ26" s="111"/>
      <c r="RJR26" s="111"/>
      <c r="RJS26" s="111"/>
      <c r="RJT26" s="111"/>
      <c r="RJU26" s="111"/>
      <c r="RJV26" s="111"/>
      <c r="RJW26" s="112"/>
      <c r="RJX26" s="112"/>
      <c r="RJY26" s="113"/>
      <c r="RJZ26" s="111"/>
      <c r="RKA26" s="111"/>
      <c r="RKB26" s="111"/>
      <c r="RKC26" s="111"/>
      <c r="RKD26" s="111"/>
      <c r="RKE26" s="111"/>
      <c r="RKF26" s="112"/>
      <c r="RKG26" s="112"/>
      <c r="RKH26" s="113"/>
      <c r="RKI26" s="111"/>
      <c r="RKJ26" s="111"/>
      <c r="RKK26" s="111"/>
      <c r="RKL26" s="111"/>
      <c r="RKM26" s="111"/>
      <c r="RKN26" s="111"/>
      <c r="RKO26" s="112"/>
      <c r="RKP26" s="112"/>
      <c r="RKQ26" s="113"/>
      <c r="RKR26" s="111"/>
      <c r="RKS26" s="111"/>
      <c r="RKT26" s="111"/>
      <c r="RKU26" s="111"/>
      <c r="RKV26" s="111"/>
      <c r="RKW26" s="111"/>
      <c r="RKX26" s="112"/>
      <c r="RKY26" s="112"/>
      <c r="RKZ26" s="113"/>
      <c r="RLA26" s="111"/>
      <c r="RLB26" s="111"/>
      <c r="RLC26" s="111"/>
      <c r="RLD26" s="111"/>
      <c r="RLE26" s="111"/>
      <c r="RLF26" s="111"/>
      <c r="RLG26" s="112"/>
      <c r="RLH26" s="112"/>
      <c r="RLI26" s="113"/>
      <c r="RLJ26" s="111"/>
      <c r="RLK26" s="111"/>
      <c r="RLL26" s="111"/>
      <c r="RLM26" s="111"/>
      <c r="RLN26" s="111"/>
      <c r="RLO26" s="111"/>
      <c r="RLP26" s="112"/>
      <c r="RLQ26" s="112"/>
      <c r="RLR26" s="113"/>
      <c r="RLS26" s="111"/>
      <c r="RLT26" s="111"/>
      <c r="RLU26" s="111"/>
      <c r="RLV26" s="111"/>
      <c r="RLW26" s="111"/>
      <c r="RLX26" s="111"/>
      <c r="RLY26" s="112"/>
      <c r="RLZ26" s="112"/>
      <c r="RMA26" s="113"/>
      <c r="RMB26" s="111"/>
      <c r="RMC26" s="111"/>
      <c r="RMD26" s="111"/>
      <c r="RME26" s="111"/>
      <c r="RMF26" s="111"/>
      <c r="RMG26" s="111"/>
      <c r="RMH26" s="112"/>
      <c r="RMI26" s="112"/>
      <c r="RMJ26" s="113"/>
      <c r="RMK26" s="111"/>
      <c r="RML26" s="111"/>
      <c r="RMM26" s="111"/>
      <c r="RMN26" s="111"/>
      <c r="RMO26" s="111"/>
      <c r="RMP26" s="111"/>
      <c r="RMQ26" s="112"/>
      <c r="RMR26" s="112"/>
      <c r="RMS26" s="113"/>
      <c r="RMT26" s="111"/>
      <c r="RMU26" s="111"/>
      <c r="RMV26" s="111"/>
      <c r="RMW26" s="111"/>
      <c r="RMX26" s="111"/>
      <c r="RMY26" s="111"/>
      <c r="RMZ26" s="112"/>
      <c r="RNA26" s="112"/>
      <c r="RNB26" s="113"/>
      <c r="RNC26" s="111"/>
      <c r="RND26" s="111"/>
      <c r="RNE26" s="111"/>
      <c r="RNF26" s="111"/>
      <c r="RNG26" s="111"/>
      <c r="RNH26" s="111"/>
      <c r="RNI26" s="112"/>
      <c r="RNJ26" s="112"/>
      <c r="RNK26" s="113"/>
      <c r="RNL26" s="111"/>
      <c r="RNM26" s="111"/>
      <c r="RNN26" s="111"/>
      <c r="RNO26" s="111"/>
      <c r="RNP26" s="111"/>
      <c r="RNQ26" s="111"/>
      <c r="RNR26" s="112"/>
      <c r="RNS26" s="112"/>
      <c r="RNT26" s="113"/>
      <c r="RNU26" s="111"/>
      <c r="RNV26" s="111"/>
      <c r="RNW26" s="111"/>
      <c r="RNX26" s="111"/>
      <c r="RNY26" s="111"/>
      <c r="RNZ26" s="111"/>
      <c r="ROA26" s="112"/>
      <c r="ROB26" s="112"/>
      <c r="ROC26" s="113"/>
      <c r="ROD26" s="111"/>
      <c r="ROE26" s="111"/>
      <c r="ROF26" s="111"/>
      <c r="ROG26" s="111"/>
      <c r="ROH26" s="111"/>
      <c r="ROI26" s="111"/>
      <c r="ROJ26" s="112"/>
      <c r="ROK26" s="112"/>
      <c r="ROL26" s="113"/>
      <c r="ROM26" s="111"/>
      <c r="RON26" s="111"/>
      <c r="ROO26" s="111"/>
      <c r="ROP26" s="111"/>
      <c r="ROQ26" s="111"/>
      <c r="ROR26" s="111"/>
      <c r="ROS26" s="112"/>
      <c r="ROT26" s="112"/>
      <c r="ROU26" s="113"/>
      <c r="ROV26" s="111"/>
      <c r="ROW26" s="111"/>
      <c r="ROX26" s="111"/>
      <c r="ROY26" s="111"/>
      <c r="ROZ26" s="111"/>
      <c r="RPA26" s="111"/>
      <c r="RPB26" s="112"/>
      <c r="RPC26" s="112"/>
      <c r="RPD26" s="113"/>
      <c r="RPE26" s="111"/>
      <c r="RPF26" s="111"/>
      <c r="RPG26" s="111"/>
      <c r="RPH26" s="111"/>
      <c r="RPI26" s="111"/>
      <c r="RPJ26" s="111"/>
      <c r="RPK26" s="112"/>
      <c r="RPL26" s="112"/>
      <c r="RPM26" s="113"/>
      <c r="RPN26" s="111"/>
      <c r="RPO26" s="111"/>
      <c r="RPP26" s="111"/>
      <c r="RPQ26" s="111"/>
      <c r="RPR26" s="111"/>
      <c r="RPS26" s="111"/>
      <c r="RPT26" s="112"/>
      <c r="RPU26" s="112"/>
      <c r="RPV26" s="113"/>
      <c r="RPW26" s="111"/>
      <c r="RPX26" s="111"/>
      <c r="RPY26" s="111"/>
      <c r="RPZ26" s="111"/>
      <c r="RQA26" s="111"/>
      <c r="RQB26" s="111"/>
      <c r="RQC26" s="112"/>
      <c r="RQD26" s="112"/>
      <c r="RQE26" s="113"/>
      <c r="RQF26" s="111"/>
      <c r="RQG26" s="111"/>
      <c r="RQH26" s="111"/>
      <c r="RQI26" s="111"/>
      <c r="RQJ26" s="111"/>
      <c r="RQK26" s="111"/>
      <c r="RQL26" s="112"/>
      <c r="RQM26" s="112"/>
      <c r="RQN26" s="113"/>
      <c r="RQO26" s="111"/>
      <c r="RQP26" s="111"/>
      <c r="RQQ26" s="111"/>
      <c r="RQR26" s="111"/>
      <c r="RQS26" s="111"/>
      <c r="RQT26" s="111"/>
      <c r="RQU26" s="112"/>
      <c r="RQV26" s="112"/>
      <c r="RQW26" s="113"/>
      <c r="RQX26" s="111"/>
      <c r="RQY26" s="111"/>
      <c r="RQZ26" s="111"/>
      <c r="RRA26" s="111"/>
      <c r="RRB26" s="111"/>
      <c r="RRC26" s="111"/>
      <c r="RRD26" s="112"/>
      <c r="RRE26" s="112"/>
      <c r="RRF26" s="113"/>
      <c r="RRG26" s="111"/>
      <c r="RRH26" s="111"/>
      <c r="RRI26" s="111"/>
      <c r="RRJ26" s="111"/>
      <c r="RRK26" s="111"/>
      <c r="RRL26" s="111"/>
      <c r="RRM26" s="112"/>
      <c r="RRN26" s="112"/>
      <c r="RRO26" s="113"/>
      <c r="RRP26" s="111"/>
      <c r="RRQ26" s="111"/>
      <c r="RRR26" s="111"/>
      <c r="RRS26" s="111"/>
      <c r="RRT26" s="111"/>
      <c r="RRU26" s="111"/>
      <c r="RRV26" s="112"/>
      <c r="RRW26" s="112"/>
      <c r="RRX26" s="113"/>
      <c r="RRY26" s="111"/>
      <c r="RRZ26" s="111"/>
      <c r="RSA26" s="111"/>
      <c r="RSB26" s="111"/>
      <c r="RSC26" s="111"/>
      <c r="RSD26" s="111"/>
      <c r="RSE26" s="112"/>
      <c r="RSF26" s="112"/>
      <c r="RSG26" s="113"/>
      <c r="RSH26" s="111"/>
      <c r="RSI26" s="111"/>
      <c r="RSJ26" s="111"/>
      <c r="RSK26" s="111"/>
      <c r="RSL26" s="111"/>
      <c r="RSM26" s="111"/>
      <c r="RSN26" s="112"/>
      <c r="RSO26" s="112"/>
      <c r="RSP26" s="113"/>
      <c r="RSQ26" s="111"/>
      <c r="RSR26" s="111"/>
      <c r="RSS26" s="111"/>
      <c r="RST26" s="111"/>
      <c r="RSU26" s="111"/>
      <c r="RSV26" s="111"/>
      <c r="RSW26" s="112"/>
      <c r="RSX26" s="112"/>
      <c r="RSY26" s="113"/>
      <c r="RSZ26" s="111"/>
      <c r="RTA26" s="111"/>
      <c r="RTB26" s="111"/>
      <c r="RTC26" s="111"/>
      <c r="RTD26" s="111"/>
      <c r="RTE26" s="111"/>
      <c r="RTF26" s="112"/>
      <c r="RTG26" s="112"/>
      <c r="RTH26" s="113"/>
      <c r="RTI26" s="111"/>
      <c r="RTJ26" s="111"/>
      <c r="RTK26" s="111"/>
      <c r="RTL26" s="111"/>
      <c r="RTM26" s="111"/>
      <c r="RTN26" s="111"/>
      <c r="RTO26" s="112"/>
      <c r="RTP26" s="112"/>
      <c r="RTQ26" s="113"/>
      <c r="RTR26" s="111"/>
      <c r="RTS26" s="111"/>
      <c r="RTT26" s="111"/>
      <c r="RTU26" s="111"/>
      <c r="RTV26" s="111"/>
      <c r="RTW26" s="111"/>
      <c r="RTX26" s="112"/>
      <c r="RTY26" s="112"/>
      <c r="RTZ26" s="113"/>
      <c r="RUA26" s="111"/>
      <c r="RUB26" s="111"/>
      <c r="RUC26" s="111"/>
      <c r="RUD26" s="111"/>
      <c r="RUE26" s="111"/>
      <c r="RUF26" s="111"/>
      <c r="RUG26" s="112"/>
      <c r="RUH26" s="112"/>
      <c r="RUI26" s="113"/>
      <c r="RUJ26" s="111"/>
      <c r="RUK26" s="111"/>
      <c r="RUL26" s="111"/>
      <c r="RUM26" s="111"/>
      <c r="RUN26" s="111"/>
      <c r="RUO26" s="111"/>
      <c r="RUP26" s="112"/>
      <c r="RUQ26" s="112"/>
      <c r="RUR26" s="113"/>
      <c r="RUS26" s="111"/>
      <c r="RUT26" s="111"/>
      <c r="RUU26" s="111"/>
      <c r="RUV26" s="111"/>
      <c r="RUW26" s="111"/>
      <c r="RUX26" s="111"/>
      <c r="RUY26" s="112"/>
      <c r="RUZ26" s="112"/>
      <c r="RVA26" s="113"/>
      <c r="RVB26" s="111"/>
      <c r="RVC26" s="111"/>
      <c r="RVD26" s="111"/>
      <c r="RVE26" s="111"/>
      <c r="RVF26" s="111"/>
      <c r="RVG26" s="111"/>
      <c r="RVH26" s="112"/>
      <c r="RVI26" s="112"/>
      <c r="RVJ26" s="113"/>
      <c r="RVK26" s="111"/>
      <c r="RVL26" s="111"/>
      <c r="RVM26" s="111"/>
      <c r="RVN26" s="111"/>
      <c r="RVO26" s="111"/>
      <c r="RVP26" s="111"/>
      <c r="RVQ26" s="112"/>
      <c r="RVR26" s="112"/>
      <c r="RVS26" s="113"/>
      <c r="RVT26" s="111"/>
      <c r="RVU26" s="111"/>
      <c r="RVV26" s="111"/>
      <c r="RVW26" s="111"/>
      <c r="RVX26" s="111"/>
      <c r="RVY26" s="111"/>
      <c r="RVZ26" s="112"/>
      <c r="RWA26" s="112"/>
      <c r="RWB26" s="113"/>
      <c r="RWC26" s="111"/>
      <c r="RWD26" s="111"/>
      <c r="RWE26" s="111"/>
      <c r="RWF26" s="111"/>
      <c r="RWG26" s="111"/>
      <c r="RWH26" s="111"/>
      <c r="RWI26" s="112"/>
      <c r="RWJ26" s="112"/>
      <c r="RWK26" s="113"/>
      <c r="RWL26" s="111"/>
      <c r="RWM26" s="111"/>
      <c r="RWN26" s="111"/>
      <c r="RWO26" s="111"/>
      <c r="RWP26" s="111"/>
      <c r="RWQ26" s="111"/>
      <c r="RWR26" s="112"/>
      <c r="RWS26" s="112"/>
      <c r="RWT26" s="113"/>
      <c r="RWU26" s="111"/>
      <c r="RWV26" s="111"/>
      <c r="RWW26" s="111"/>
      <c r="RWX26" s="111"/>
      <c r="RWY26" s="111"/>
      <c r="RWZ26" s="111"/>
      <c r="RXA26" s="112"/>
      <c r="RXB26" s="112"/>
      <c r="RXC26" s="113"/>
      <c r="RXD26" s="111"/>
      <c r="RXE26" s="111"/>
      <c r="RXF26" s="111"/>
      <c r="RXG26" s="111"/>
      <c r="RXH26" s="111"/>
      <c r="RXI26" s="111"/>
      <c r="RXJ26" s="112"/>
      <c r="RXK26" s="112"/>
      <c r="RXL26" s="113"/>
      <c r="RXM26" s="111"/>
      <c r="RXN26" s="111"/>
      <c r="RXO26" s="111"/>
      <c r="RXP26" s="111"/>
      <c r="RXQ26" s="111"/>
      <c r="RXR26" s="111"/>
      <c r="RXS26" s="112"/>
      <c r="RXT26" s="112"/>
      <c r="RXU26" s="113"/>
      <c r="RXV26" s="111"/>
      <c r="RXW26" s="111"/>
      <c r="RXX26" s="111"/>
      <c r="RXY26" s="111"/>
      <c r="RXZ26" s="111"/>
      <c r="RYA26" s="111"/>
      <c r="RYB26" s="112"/>
      <c r="RYC26" s="112"/>
      <c r="RYD26" s="113"/>
      <c r="RYE26" s="111"/>
      <c r="RYF26" s="111"/>
      <c r="RYG26" s="111"/>
      <c r="RYH26" s="111"/>
      <c r="RYI26" s="111"/>
      <c r="RYJ26" s="111"/>
      <c r="RYK26" s="112"/>
      <c r="RYL26" s="112"/>
      <c r="RYM26" s="113"/>
      <c r="RYN26" s="111"/>
      <c r="RYO26" s="111"/>
      <c r="RYP26" s="111"/>
      <c r="RYQ26" s="111"/>
      <c r="RYR26" s="111"/>
      <c r="RYS26" s="111"/>
      <c r="RYT26" s="112"/>
      <c r="RYU26" s="112"/>
      <c r="RYV26" s="113"/>
      <c r="RYW26" s="111"/>
      <c r="RYX26" s="111"/>
      <c r="RYY26" s="111"/>
      <c r="RYZ26" s="111"/>
      <c r="RZA26" s="111"/>
      <c r="RZB26" s="111"/>
      <c r="RZC26" s="112"/>
      <c r="RZD26" s="112"/>
      <c r="RZE26" s="113"/>
      <c r="RZF26" s="111"/>
      <c r="RZG26" s="111"/>
      <c r="RZH26" s="111"/>
      <c r="RZI26" s="111"/>
      <c r="RZJ26" s="111"/>
      <c r="RZK26" s="111"/>
      <c r="RZL26" s="112"/>
      <c r="RZM26" s="112"/>
      <c r="RZN26" s="113"/>
      <c r="RZO26" s="111"/>
      <c r="RZP26" s="111"/>
      <c r="RZQ26" s="111"/>
      <c r="RZR26" s="111"/>
      <c r="RZS26" s="111"/>
      <c r="RZT26" s="111"/>
      <c r="RZU26" s="112"/>
      <c r="RZV26" s="112"/>
      <c r="RZW26" s="113"/>
      <c r="RZX26" s="111"/>
      <c r="RZY26" s="111"/>
      <c r="RZZ26" s="111"/>
      <c r="SAA26" s="111"/>
      <c r="SAB26" s="111"/>
      <c r="SAC26" s="111"/>
      <c r="SAD26" s="112"/>
      <c r="SAE26" s="112"/>
      <c r="SAF26" s="113"/>
      <c r="SAG26" s="111"/>
      <c r="SAH26" s="111"/>
      <c r="SAI26" s="111"/>
      <c r="SAJ26" s="111"/>
      <c r="SAK26" s="111"/>
      <c r="SAL26" s="111"/>
      <c r="SAM26" s="112"/>
      <c r="SAN26" s="112"/>
      <c r="SAO26" s="113"/>
      <c r="SAP26" s="111"/>
      <c r="SAQ26" s="111"/>
      <c r="SAR26" s="111"/>
      <c r="SAS26" s="111"/>
      <c r="SAT26" s="111"/>
      <c r="SAU26" s="111"/>
      <c r="SAV26" s="112"/>
      <c r="SAW26" s="112"/>
      <c r="SAX26" s="113"/>
      <c r="SAY26" s="111"/>
      <c r="SAZ26" s="111"/>
      <c r="SBA26" s="111"/>
      <c r="SBB26" s="111"/>
      <c r="SBC26" s="111"/>
      <c r="SBD26" s="111"/>
      <c r="SBE26" s="112"/>
      <c r="SBF26" s="112"/>
      <c r="SBG26" s="113"/>
      <c r="SBH26" s="111"/>
      <c r="SBI26" s="111"/>
      <c r="SBJ26" s="111"/>
      <c r="SBK26" s="111"/>
      <c r="SBL26" s="111"/>
      <c r="SBM26" s="111"/>
      <c r="SBN26" s="112"/>
      <c r="SBO26" s="112"/>
      <c r="SBP26" s="113"/>
      <c r="SBQ26" s="111"/>
      <c r="SBR26" s="111"/>
      <c r="SBS26" s="111"/>
      <c r="SBT26" s="111"/>
      <c r="SBU26" s="111"/>
      <c r="SBV26" s="111"/>
      <c r="SBW26" s="112"/>
      <c r="SBX26" s="112"/>
      <c r="SBY26" s="113"/>
      <c r="SBZ26" s="111"/>
      <c r="SCA26" s="111"/>
      <c r="SCB26" s="111"/>
      <c r="SCC26" s="111"/>
      <c r="SCD26" s="111"/>
      <c r="SCE26" s="111"/>
      <c r="SCF26" s="112"/>
      <c r="SCG26" s="112"/>
      <c r="SCH26" s="113"/>
      <c r="SCI26" s="111"/>
      <c r="SCJ26" s="111"/>
      <c r="SCK26" s="111"/>
      <c r="SCL26" s="111"/>
      <c r="SCM26" s="111"/>
      <c r="SCN26" s="111"/>
      <c r="SCO26" s="112"/>
      <c r="SCP26" s="112"/>
      <c r="SCQ26" s="113"/>
      <c r="SCR26" s="111"/>
      <c r="SCS26" s="111"/>
      <c r="SCT26" s="111"/>
      <c r="SCU26" s="111"/>
      <c r="SCV26" s="111"/>
      <c r="SCW26" s="111"/>
      <c r="SCX26" s="112"/>
      <c r="SCY26" s="112"/>
      <c r="SCZ26" s="113"/>
      <c r="SDA26" s="111"/>
      <c r="SDB26" s="111"/>
      <c r="SDC26" s="111"/>
      <c r="SDD26" s="111"/>
      <c r="SDE26" s="111"/>
      <c r="SDF26" s="111"/>
      <c r="SDG26" s="112"/>
      <c r="SDH26" s="112"/>
      <c r="SDI26" s="113"/>
      <c r="SDJ26" s="111"/>
      <c r="SDK26" s="111"/>
      <c r="SDL26" s="111"/>
      <c r="SDM26" s="111"/>
      <c r="SDN26" s="111"/>
      <c r="SDO26" s="111"/>
      <c r="SDP26" s="112"/>
      <c r="SDQ26" s="112"/>
      <c r="SDR26" s="113"/>
      <c r="SDS26" s="111"/>
      <c r="SDT26" s="111"/>
      <c r="SDU26" s="111"/>
      <c r="SDV26" s="111"/>
      <c r="SDW26" s="111"/>
      <c r="SDX26" s="111"/>
      <c r="SDY26" s="112"/>
      <c r="SDZ26" s="112"/>
      <c r="SEA26" s="113"/>
      <c r="SEB26" s="111"/>
      <c r="SEC26" s="111"/>
      <c r="SED26" s="111"/>
      <c r="SEE26" s="111"/>
      <c r="SEF26" s="111"/>
      <c r="SEG26" s="111"/>
      <c r="SEH26" s="112"/>
      <c r="SEI26" s="112"/>
      <c r="SEJ26" s="113"/>
      <c r="SEK26" s="111"/>
      <c r="SEL26" s="111"/>
      <c r="SEM26" s="111"/>
      <c r="SEN26" s="111"/>
      <c r="SEO26" s="111"/>
      <c r="SEP26" s="111"/>
      <c r="SEQ26" s="112"/>
      <c r="SER26" s="112"/>
      <c r="SES26" s="113"/>
      <c r="SET26" s="111"/>
      <c r="SEU26" s="111"/>
      <c r="SEV26" s="111"/>
      <c r="SEW26" s="111"/>
      <c r="SEX26" s="111"/>
      <c r="SEY26" s="111"/>
      <c r="SEZ26" s="112"/>
      <c r="SFA26" s="112"/>
      <c r="SFB26" s="113"/>
      <c r="SFC26" s="111"/>
      <c r="SFD26" s="111"/>
      <c r="SFE26" s="111"/>
      <c r="SFF26" s="111"/>
      <c r="SFG26" s="111"/>
      <c r="SFH26" s="111"/>
      <c r="SFI26" s="112"/>
      <c r="SFJ26" s="112"/>
      <c r="SFK26" s="113"/>
      <c r="SFL26" s="111"/>
      <c r="SFM26" s="111"/>
      <c r="SFN26" s="111"/>
      <c r="SFO26" s="111"/>
      <c r="SFP26" s="111"/>
      <c r="SFQ26" s="111"/>
      <c r="SFR26" s="112"/>
      <c r="SFS26" s="112"/>
      <c r="SFT26" s="113"/>
      <c r="SFU26" s="111"/>
      <c r="SFV26" s="111"/>
      <c r="SFW26" s="111"/>
      <c r="SFX26" s="111"/>
      <c r="SFY26" s="111"/>
      <c r="SFZ26" s="111"/>
      <c r="SGA26" s="112"/>
      <c r="SGB26" s="112"/>
      <c r="SGC26" s="113"/>
      <c r="SGD26" s="111"/>
      <c r="SGE26" s="111"/>
      <c r="SGF26" s="111"/>
      <c r="SGG26" s="111"/>
      <c r="SGH26" s="111"/>
      <c r="SGI26" s="111"/>
      <c r="SGJ26" s="112"/>
      <c r="SGK26" s="112"/>
      <c r="SGL26" s="113"/>
      <c r="SGM26" s="111"/>
      <c r="SGN26" s="111"/>
      <c r="SGO26" s="111"/>
      <c r="SGP26" s="111"/>
      <c r="SGQ26" s="111"/>
      <c r="SGR26" s="111"/>
      <c r="SGS26" s="112"/>
      <c r="SGT26" s="112"/>
      <c r="SGU26" s="113"/>
      <c r="SGV26" s="111"/>
      <c r="SGW26" s="111"/>
      <c r="SGX26" s="111"/>
      <c r="SGY26" s="111"/>
      <c r="SGZ26" s="111"/>
      <c r="SHA26" s="111"/>
      <c r="SHB26" s="112"/>
      <c r="SHC26" s="112"/>
      <c r="SHD26" s="113"/>
      <c r="SHE26" s="111"/>
      <c r="SHF26" s="111"/>
      <c r="SHG26" s="111"/>
      <c r="SHH26" s="111"/>
      <c r="SHI26" s="111"/>
      <c r="SHJ26" s="111"/>
      <c r="SHK26" s="112"/>
      <c r="SHL26" s="112"/>
      <c r="SHM26" s="113"/>
      <c r="SHN26" s="111"/>
      <c r="SHO26" s="111"/>
      <c r="SHP26" s="111"/>
      <c r="SHQ26" s="111"/>
      <c r="SHR26" s="111"/>
      <c r="SHS26" s="111"/>
      <c r="SHT26" s="112"/>
      <c r="SHU26" s="112"/>
      <c r="SHV26" s="113"/>
      <c r="SHW26" s="111"/>
      <c r="SHX26" s="111"/>
      <c r="SHY26" s="111"/>
      <c r="SHZ26" s="111"/>
      <c r="SIA26" s="111"/>
      <c r="SIB26" s="111"/>
      <c r="SIC26" s="112"/>
      <c r="SID26" s="112"/>
      <c r="SIE26" s="113"/>
      <c r="SIF26" s="111"/>
      <c r="SIG26" s="111"/>
      <c r="SIH26" s="111"/>
      <c r="SII26" s="111"/>
      <c r="SIJ26" s="111"/>
      <c r="SIK26" s="111"/>
      <c r="SIL26" s="112"/>
      <c r="SIM26" s="112"/>
      <c r="SIN26" s="113"/>
      <c r="SIO26" s="111"/>
      <c r="SIP26" s="111"/>
      <c r="SIQ26" s="111"/>
      <c r="SIR26" s="111"/>
      <c r="SIS26" s="111"/>
      <c r="SIT26" s="111"/>
      <c r="SIU26" s="112"/>
      <c r="SIV26" s="112"/>
      <c r="SIW26" s="113"/>
      <c r="SIX26" s="111"/>
      <c r="SIY26" s="111"/>
      <c r="SIZ26" s="111"/>
      <c r="SJA26" s="111"/>
      <c r="SJB26" s="111"/>
      <c r="SJC26" s="111"/>
      <c r="SJD26" s="112"/>
      <c r="SJE26" s="112"/>
      <c r="SJF26" s="113"/>
      <c r="SJG26" s="111"/>
      <c r="SJH26" s="111"/>
      <c r="SJI26" s="111"/>
      <c r="SJJ26" s="111"/>
      <c r="SJK26" s="111"/>
      <c r="SJL26" s="111"/>
      <c r="SJM26" s="112"/>
      <c r="SJN26" s="112"/>
      <c r="SJO26" s="113"/>
      <c r="SJP26" s="111"/>
      <c r="SJQ26" s="111"/>
      <c r="SJR26" s="111"/>
      <c r="SJS26" s="111"/>
      <c r="SJT26" s="111"/>
      <c r="SJU26" s="111"/>
      <c r="SJV26" s="112"/>
      <c r="SJW26" s="112"/>
      <c r="SJX26" s="113"/>
      <c r="SJY26" s="111"/>
      <c r="SJZ26" s="111"/>
      <c r="SKA26" s="111"/>
      <c r="SKB26" s="111"/>
      <c r="SKC26" s="111"/>
      <c r="SKD26" s="111"/>
      <c r="SKE26" s="112"/>
      <c r="SKF26" s="112"/>
      <c r="SKG26" s="113"/>
      <c r="SKH26" s="111"/>
      <c r="SKI26" s="111"/>
      <c r="SKJ26" s="111"/>
      <c r="SKK26" s="111"/>
      <c r="SKL26" s="111"/>
      <c r="SKM26" s="111"/>
      <c r="SKN26" s="112"/>
      <c r="SKO26" s="112"/>
      <c r="SKP26" s="113"/>
      <c r="SKQ26" s="111"/>
      <c r="SKR26" s="111"/>
      <c r="SKS26" s="111"/>
      <c r="SKT26" s="111"/>
      <c r="SKU26" s="111"/>
      <c r="SKV26" s="111"/>
      <c r="SKW26" s="112"/>
      <c r="SKX26" s="112"/>
      <c r="SKY26" s="113"/>
      <c r="SKZ26" s="111"/>
      <c r="SLA26" s="111"/>
      <c r="SLB26" s="111"/>
      <c r="SLC26" s="111"/>
      <c r="SLD26" s="111"/>
      <c r="SLE26" s="111"/>
      <c r="SLF26" s="112"/>
      <c r="SLG26" s="112"/>
      <c r="SLH26" s="113"/>
      <c r="SLI26" s="111"/>
      <c r="SLJ26" s="111"/>
      <c r="SLK26" s="111"/>
      <c r="SLL26" s="111"/>
      <c r="SLM26" s="111"/>
      <c r="SLN26" s="111"/>
      <c r="SLO26" s="112"/>
      <c r="SLP26" s="112"/>
      <c r="SLQ26" s="113"/>
      <c r="SLR26" s="111"/>
      <c r="SLS26" s="111"/>
      <c r="SLT26" s="111"/>
      <c r="SLU26" s="111"/>
      <c r="SLV26" s="111"/>
      <c r="SLW26" s="111"/>
      <c r="SLX26" s="112"/>
      <c r="SLY26" s="112"/>
      <c r="SLZ26" s="113"/>
      <c r="SMA26" s="111"/>
      <c r="SMB26" s="111"/>
      <c r="SMC26" s="111"/>
      <c r="SMD26" s="111"/>
      <c r="SME26" s="111"/>
      <c r="SMF26" s="111"/>
      <c r="SMG26" s="112"/>
      <c r="SMH26" s="112"/>
      <c r="SMI26" s="113"/>
      <c r="SMJ26" s="111"/>
      <c r="SMK26" s="111"/>
      <c r="SML26" s="111"/>
      <c r="SMM26" s="111"/>
      <c r="SMN26" s="111"/>
      <c r="SMO26" s="111"/>
      <c r="SMP26" s="112"/>
      <c r="SMQ26" s="112"/>
      <c r="SMR26" s="113"/>
      <c r="SMS26" s="111"/>
      <c r="SMT26" s="111"/>
      <c r="SMU26" s="111"/>
      <c r="SMV26" s="111"/>
      <c r="SMW26" s="111"/>
      <c r="SMX26" s="111"/>
      <c r="SMY26" s="112"/>
      <c r="SMZ26" s="112"/>
      <c r="SNA26" s="113"/>
      <c r="SNB26" s="111"/>
      <c r="SNC26" s="111"/>
      <c r="SND26" s="111"/>
      <c r="SNE26" s="111"/>
      <c r="SNF26" s="111"/>
      <c r="SNG26" s="111"/>
      <c r="SNH26" s="112"/>
      <c r="SNI26" s="112"/>
      <c r="SNJ26" s="113"/>
      <c r="SNK26" s="111"/>
      <c r="SNL26" s="111"/>
      <c r="SNM26" s="111"/>
      <c r="SNN26" s="111"/>
      <c r="SNO26" s="111"/>
      <c r="SNP26" s="111"/>
      <c r="SNQ26" s="112"/>
      <c r="SNR26" s="112"/>
      <c r="SNS26" s="113"/>
      <c r="SNT26" s="111"/>
      <c r="SNU26" s="111"/>
      <c r="SNV26" s="111"/>
      <c r="SNW26" s="111"/>
      <c r="SNX26" s="111"/>
      <c r="SNY26" s="111"/>
      <c r="SNZ26" s="112"/>
      <c r="SOA26" s="112"/>
      <c r="SOB26" s="113"/>
      <c r="SOC26" s="111"/>
      <c r="SOD26" s="111"/>
      <c r="SOE26" s="111"/>
      <c r="SOF26" s="111"/>
      <c r="SOG26" s="111"/>
      <c r="SOH26" s="111"/>
      <c r="SOI26" s="112"/>
      <c r="SOJ26" s="112"/>
      <c r="SOK26" s="113"/>
      <c r="SOL26" s="111"/>
      <c r="SOM26" s="111"/>
      <c r="SON26" s="111"/>
      <c r="SOO26" s="111"/>
      <c r="SOP26" s="111"/>
      <c r="SOQ26" s="111"/>
      <c r="SOR26" s="112"/>
      <c r="SOS26" s="112"/>
      <c r="SOT26" s="113"/>
      <c r="SOU26" s="111"/>
      <c r="SOV26" s="111"/>
      <c r="SOW26" s="111"/>
      <c r="SOX26" s="111"/>
      <c r="SOY26" s="111"/>
      <c r="SOZ26" s="111"/>
      <c r="SPA26" s="112"/>
      <c r="SPB26" s="112"/>
      <c r="SPC26" s="113"/>
      <c r="SPD26" s="111"/>
      <c r="SPE26" s="111"/>
      <c r="SPF26" s="111"/>
      <c r="SPG26" s="111"/>
      <c r="SPH26" s="111"/>
      <c r="SPI26" s="111"/>
      <c r="SPJ26" s="112"/>
      <c r="SPK26" s="112"/>
      <c r="SPL26" s="113"/>
      <c r="SPM26" s="111"/>
      <c r="SPN26" s="111"/>
      <c r="SPO26" s="111"/>
      <c r="SPP26" s="111"/>
      <c r="SPQ26" s="111"/>
      <c r="SPR26" s="111"/>
      <c r="SPS26" s="112"/>
      <c r="SPT26" s="112"/>
      <c r="SPU26" s="113"/>
      <c r="SPV26" s="111"/>
      <c r="SPW26" s="111"/>
      <c r="SPX26" s="111"/>
      <c r="SPY26" s="111"/>
      <c r="SPZ26" s="111"/>
      <c r="SQA26" s="111"/>
      <c r="SQB26" s="112"/>
      <c r="SQC26" s="112"/>
      <c r="SQD26" s="113"/>
      <c r="SQE26" s="111"/>
      <c r="SQF26" s="111"/>
      <c r="SQG26" s="111"/>
      <c r="SQH26" s="111"/>
      <c r="SQI26" s="111"/>
      <c r="SQJ26" s="111"/>
      <c r="SQK26" s="112"/>
      <c r="SQL26" s="112"/>
      <c r="SQM26" s="113"/>
      <c r="SQN26" s="111"/>
      <c r="SQO26" s="111"/>
      <c r="SQP26" s="111"/>
      <c r="SQQ26" s="111"/>
      <c r="SQR26" s="111"/>
      <c r="SQS26" s="111"/>
      <c r="SQT26" s="112"/>
      <c r="SQU26" s="112"/>
      <c r="SQV26" s="113"/>
      <c r="SQW26" s="111"/>
      <c r="SQX26" s="111"/>
      <c r="SQY26" s="111"/>
      <c r="SQZ26" s="111"/>
      <c r="SRA26" s="111"/>
      <c r="SRB26" s="111"/>
      <c r="SRC26" s="112"/>
      <c r="SRD26" s="112"/>
      <c r="SRE26" s="113"/>
      <c r="SRF26" s="111"/>
      <c r="SRG26" s="111"/>
      <c r="SRH26" s="111"/>
      <c r="SRI26" s="111"/>
      <c r="SRJ26" s="111"/>
      <c r="SRK26" s="111"/>
      <c r="SRL26" s="112"/>
      <c r="SRM26" s="112"/>
      <c r="SRN26" s="113"/>
      <c r="SRO26" s="111"/>
      <c r="SRP26" s="111"/>
      <c r="SRQ26" s="111"/>
      <c r="SRR26" s="111"/>
      <c r="SRS26" s="111"/>
      <c r="SRT26" s="111"/>
      <c r="SRU26" s="112"/>
      <c r="SRV26" s="112"/>
      <c r="SRW26" s="113"/>
      <c r="SRX26" s="111"/>
      <c r="SRY26" s="111"/>
      <c r="SRZ26" s="111"/>
      <c r="SSA26" s="111"/>
      <c r="SSB26" s="111"/>
      <c r="SSC26" s="111"/>
      <c r="SSD26" s="112"/>
      <c r="SSE26" s="112"/>
      <c r="SSF26" s="113"/>
      <c r="SSG26" s="111"/>
      <c r="SSH26" s="111"/>
      <c r="SSI26" s="111"/>
      <c r="SSJ26" s="111"/>
      <c r="SSK26" s="111"/>
      <c r="SSL26" s="111"/>
      <c r="SSM26" s="112"/>
      <c r="SSN26" s="112"/>
      <c r="SSO26" s="113"/>
      <c r="SSP26" s="111"/>
      <c r="SSQ26" s="111"/>
      <c r="SSR26" s="111"/>
      <c r="SSS26" s="111"/>
      <c r="SST26" s="111"/>
      <c r="SSU26" s="111"/>
      <c r="SSV26" s="112"/>
      <c r="SSW26" s="112"/>
      <c r="SSX26" s="113"/>
      <c r="SSY26" s="111"/>
      <c r="SSZ26" s="111"/>
      <c r="STA26" s="111"/>
      <c r="STB26" s="111"/>
      <c r="STC26" s="111"/>
      <c r="STD26" s="111"/>
      <c r="STE26" s="112"/>
      <c r="STF26" s="112"/>
      <c r="STG26" s="113"/>
      <c r="STH26" s="111"/>
      <c r="STI26" s="111"/>
      <c r="STJ26" s="111"/>
      <c r="STK26" s="111"/>
      <c r="STL26" s="111"/>
      <c r="STM26" s="111"/>
      <c r="STN26" s="112"/>
      <c r="STO26" s="112"/>
      <c r="STP26" s="113"/>
      <c r="STQ26" s="111"/>
      <c r="STR26" s="111"/>
      <c r="STS26" s="111"/>
      <c r="STT26" s="111"/>
      <c r="STU26" s="111"/>
      <c r="STV26" s="111"/>
      <c r="STW26" s="112"/>
      <c r="STX26" s="112"/>
      <c r="STY26" s="113"/>
      <c r="STZ26" s="111"/>
      <c r="SUA26" s="111"/>
      <c r="SUB26" s="111"/>
      <c r="SUC26" s="111"/>
      <c r="SUD26" s="111"/>
      <c r="SUE26" s="111"/>
      <c r="SUF26" s="112"/>
      <c r="SUG26" s="112"/>
      <c r="SUH26" s="113"/>
      <c r="SUI26" s="111"/>
      <c r="SUJ26" s="111"/>
      <c r="SUK26" s="111"/>
      <c r="SUL26" s="111"/>
      <c r="SUM26" s="111"/>
      <c r="SUN26" s="111"/>
      <c r="SUO26" s="112"/>
      <c r="SUP26" s="112"/>
      <c r="SUQ26" s="113"/>
      <c r="SUR26" s="111"/>
      <c r="SUS26" s="111"/>
      <c r="SUT26" s="111"/>
      <c r="SUU26" s="111"/>
      <c r="SUV26" s="111"/>
      <c r="SUW26" s="111"/>
      <c r="SUX26" s="112"/>
      <c r="SUY26" s="112"/>
      <c r="SUZ26" s="113"/>
      <c r="SVA26" s="111"/>
      <c r="SVB26" s="111"/>
      <c r="SVC26" s="111"/>
      <c r="SVD26" s="111"/>
      <c r="SVE26" s="111"/>
      <c r="SVF26" s="111"/>
      <c r="SVG26" s="112"/>
      <c r="SVH26" s="112"/>
      <c r="SVI26" s="113"/>
      <c r="SVJ26" s="111"/>
      <c r="SVK26" s="111"/>
      <c r="SVL26" s="111"/>
      <c r="SVM26" s="111"/>
      <c r="SVN26" s="111"/>
      <c r="SVO26" s="111"/>
      <c r="SVP26" s="112"/>
      <c r="SVQ26" s="112"/>
      <c r="SVR26" s="113"/>
      <c r="SVS26" s="111"/>
      <c r="SVT26" s="111"/>
      <c r="SVU26" s="111"/>
      <c r="SVV26" s="111"/>
      <c r="SVW26" s="111"/>
      <c r="SVX26" s="111"/>
      <c r="SVY26" s="112"/>
      <c r="SVZ26" s="112"/>
      <c r="SWA26" s="113"/>
      <c r="SWB26" s="111"/>
      <c r="SWC26" s="111"/>
      <c r="SWD26" s="111"/>
      <c r="SWE26" s="111"/>
      <c r="SWF26" s="111"/>
      <c r="SWG26" s="111"/>
      <c r="SWH26" s="112"/>
      <c r="SWI26" s="112"/>
      <c r="SWJ26" s="113"/>
      <c r="SWK26" s="111"/>
      <c r="SWL26" s="111"/>
      <c r="SWM26" s="111"/>
      <c r="SWN26" s="111"/>
      <c r="SWO26" s="111"/>
      <c r="SWP26" s="111"/>
      <c r="SWQ26" s="112"/>
      <c r="SWR26" s="112"/>
      <c r="SWS26" s="113"/>
      <c r="SWT26" s="111"/>
      <c r="SWU26" s="111"/>
      <c r="SWV26" s="111"/>
      <c r="SWW26" s="111"/>
      <c r="SWX26" s="111"/>
      <c r="SWY26" s="111"/>
      <c r="SWZ26" s="112"/>
      <c r="SXA26" s="112"/>
      <c r="SXB26" s="113"/>
      <c r="SXC26" s="111"/>
      <c r="SXD26" s="111"/>
      <c r="SXE26" s="111"/>
      <c r="SXF26" s="111"/>
      <c r="SXG26" s="111"/>
      <c r="SXH26" s="111"/>
      <c r="SXI26" s="112"/>
      <c r="SXJ26" s="112"/>
      <c r="SXK26" s="113"/>
      <c r="SXL26" s="111"/>
      <c r="SXM26" s="111"/>
      <c r="SXN26" s="111"/>
      <c r="SXO26" s="111"/>
      <c r="SXP26" s="111"/>
      <c r="SXQ26" s="111"/>
      <c r="SXR26" s="112"/>
      <c r="SXS26" s="112"/>
      <c r="SXT26" s="113"/>
      <c r="SXU26" s="111"/>
      <c r="SXV26" s="111"/>
      <c r="SXW26" s="111"/>
      <c r="SXX26" s="111"/>
      <c r="SXY26" s="111"/>
      <c r="SXZ26" s="111"/>
      <c r="SYA26" s="112"/>
      <c r="SYB26" s="112"/>
      <c r="SYC26" s="113"/>
      <c r="SYD26" s="111"/>
      <c r="SYE26" s="111"/>
      <c r="SYF26" s="111"/>
      <c r="SYG26" s="111"/>
      <c r="SYH26" s="111"/>
      <c r="SYI26" s="111"/>
      <c r="SYJ26" s="112"/>
      <c r="SYK26" s="112"/>
      <c r="SYL26" s="113"/>
      <c r="SYM26" s="111"/>
      <c r="SYN26" s="111"/>
      <c r="SYO26" s="111"/>
      <c r="SYP26" s="111"/>
      <c r="SYQ26" s="111"/>
      <c r="SYR26" s="111"/>
      <c r="SYS26" s="112"/>
      <c r="SYT26" s="112"/>
      <c r="SYU26" s="113"/>
      <c r="SYV26" s="111"/>
      <c r="SYW26" s="111"/>
      <c r="SYX26" s="111"/>
      <c r="SYY26" s="111"/>
      <c r="SYZ26" s="111"/>
      <c r="SZA26" s="111"/>
      <c r="SZB26" s="112"/>
      <c r="SZC26" s="112"/>
      <c r="SZD26" s="113"/>
      <c r="SZE26" s="111"/>
      <c r="SZF26" s="111"/>
      <c r="SZG26" s="111"/>
      <c r="SZH26" s="111"/>
      <c r="SZI26" s="111"/>
      <c r="SZJ26" s="111"/>
      <c r="SZK26" s="112"/>
      <c r="SZL26" s="112"/>
      <c r="SZM26" s="113"/>
      <c r="SZN26" s="111"/>
      <c r="SZO26" s="111"/>
      <c r="SZP26" s="111"/>
      <c r="SZQ26" s="111"/>
      <c r="SZR26" s="111"/>
      <c r="SZS26" s="111"/>
      <c r="SZT26" s="112"/>
      <c r="SZU26" s="112"/>
      <c r="SZV26" s="113"/>
      <c r="SZW26" s="111"/>
      <c r="SZX26" s="111"/>
      <c r="SZY26" s="111"/>
      <c r="SZZ26" s="111"/>
      <c r="TAA26" s="111"/>
      <c r="TAB26" s="111"/>
      <c r="TAC26" s="112"/>
      <c r="TAD26" s="112"/>
      <c r="TAE26" s="113"/>
      <c r="TAF26" s="111"/>
      <c r="TAG26" s="111"/>
      <c r="TAH26" s="111"/>
      <c r="TAI26" s="111"/>
      <c r="TAJ26" s="111"/>
      <c r="TAK26" s="111"/>
      <c r="TAL26" s="112"/>
      <c r="TAM26" s="112"/>
      <c r="TAN26" s="113"/>
      <c r="TAO26" s="111"/>
      <c r="TAP26" s="111"/>
      <c r="TAQ26" s="111"/>
      <c r="TAR26" s="111"/>
      <c r="TAS26" s="111"/>
      <c r="TAT26" s="111"/>
      <c r="TAU26" s="112"/>
      <c r="TAV26" s="112"/>
      <c r="TAW26" s="113"/>
      <c r="TAX26" s="111"/>
      <c r="TAY26" s="111"/>
      <c r="TAZ26" s="111"/>
      <c r="TBA26" s="111"/>
      <c r="TBB26" s="111"/>
      <c r="TBC26" s="111"/>
      <c r="TBD26" s="112"/>
      <c r="TBE26" s="112"/>
      <c r="TBF26" s="113"/>
      <c r="TBG26" s="111"/>
      <c r="TBH26" s="111"/>
      <c r="TBI26" s="111"/>
      <c r="TBJ26" s="111"/>
      <c r="TBK26" s="111"/>
      <c r="TBL26" s="111"/>
      <c r="TBM26" s="112"/>
      <c r="TBN26" s="112"/>
      <c r="TBO26" s="113"/>
      <c r="TBP26" s="111"/>
      <c r="TBQ26" s="111"/>
      <c r="TBR26" s="111"/>
      <c r="TBS26" s="111"/>
      <c r="TBT26" s="111"/>
      <c r="TBU26" s="111"/>
      <c r="TBV26" s="112"/>
      <c r="TBW26" s="112"/>
      <c r="TBX26" s="113"/>
      <c r="TBY26" s="111"/>
      <c r="TBZ26" s="111"/>
      <c r="TCA26" s="111"/>
      <c r="TCB26" s="111"/>
      <c r="TCC26" s="111"/>
      <c r="TCD26" s="111"/>
      <c r="TCE26" s="112"/>
      <c r="TCF26" s="112"/>
      <c r="TCG26" s="113"/>
      <c r="TCH26" s="111"/>
      <c r="TCI26" s="111"/>
      <c r="TCJ26" s="111"/>
      <c r="TCK26" s="111"/>
      <c r="TCL26" s="111"/>
      <c r="TCM26" s="111"/>
      <c r="TCN26" s="112"/>
      <c r="TCO26" s="112"/>
      <c r="TCP26" s="113"/>
      <c r="TCQ26" s="111"/>
      <c r="TCR26" s="111"/>
      <c r="TCS26" s="111"/>
      <c r="TCT26" s="111"/>
      <c r="TCU26" s="111"/>
      <c r="TCV26" s="111"/>
      <c r="TCW26" s="112"/>
      <c r="TCX26" s="112"/>
      <c r="TCY26" s="113"/>
      <c r="TCZ26" s="111"/>
      <c r="TDA26" s="111"/>
      <c r="TDB26" s="111"/>
      <c r="TDC26" s="111"/>
      <c r="TDD26" s="111"/>
      <c r="TDE26" s="111"/>
      <c r="TDF26" s="112"/>
      <c r="TDG26" s="112"/>
      <c r="TDH26" s="113"/>
      <c r="TDI26" s="111"/>
      <c r="TDJ26" s="111"/>
      <c r="TDK26" s="111"/>
      <c r="TDL26" s="111"/>
      <c r="TDM26" s="111"/>
      <c r="TDN26" s="111"/>
      <c r="TDO26" s="112"/>
      <c r="TDP26" s="112"/>
      <c r="TDQ26" s="113"/>
      <c r="TDR26" s="111"/>
      <c r="TDS26" s="111"/>
      <c r="TDT26" s="111"/>
      <c r="TDU26" s="111"/>
      <c r="TDV26" s="111"/>
      <c r="TDW26" s="111"/>
      <c r="TDX26" s="112"/>
      <c r="TDY26" s="112"/>
      <c r="TDZ26" s="113"/>
      <c r="TEA26" s="111"/>
      <c r="TEB26" s="111"/>
      <c r="TEC26" s="111"/>
      <c r="TED26" s="111"/>
      <c r="TEE26" s="111"/>
      <c r="TEF26" s="111"/>
      <c r="TEG26" s="112"/>
      <c r="TEH26" s="112"/>
      <c r="TEI26" s="113"/>
      <c r="TEJ26" s="111"/>
      <c r="TEK26" s="111"/>
      <c r="TEL26" s="111"/>
      <c r="TEM26" s="111"/>
      <c r="TEN26" s="111"/>
      <c r="TEO26" s="111"/>
      <c r="TEP26" s="112"/>
      <c r="TEQ26" s="112"/>
      <c r="TER26" s="113"/>
      <c r="TES26" s="111"/>
      <c r="TET26" s="111"/>
      <c r="TEU26" s="111"/>
      <c r="TEV26" s="111"/>
      <c r="TEW26" s="111"/>
      <c r="TEX26" s="111"/>
      <c r="TEY26" s="112"/>
      <c r="TEZ26" s="112"/>
      <c r="TFA26" s="113"/>
      <c r="TFB26" s="111"/>
      <c r="TFC26" s="111"/>
      <c r="TFD26" s="111"/>
      <c r="TFE26" s="111"/>
      <c r="TFF26" s="111"/>
      <c r="TFG26" s="111"/>
      <c r="TFH26" s="112"/>
      <c r="TFI26" s="112"/>
      <c r="TFJ26" s="113"/>
      <c r="TFK26" s="111"/>
      <c r="TFL26" s="111"/>
      <c r="TFM26" s="111"/>
      <c r="TFN26" s="111"/>
      <c r="TFO26" s="111"/>
      <c r="TFP26" s="111"/>
      <c r="TFQ26" s="112"/>
      <c r="TFR26" s="112"/>
      <c r="TFS26" s="113"/>
      <c r="TFT26" s="111"/>
      <c r="TFU26" s="111"/>
      <c r="TFV26" s="111"/>
      <c r="TFW26" s="111"/>
      <c r="TFX26" s="111"/>
      <c r="TFY26" s="111"/>
      <c r="TFZ26" s="112"/>
      <c r="TGA26" s="112"/>
      <c r="TGB26" s="113"/>
      <c r="TGC26" s="111"/>
      <c r="TGD26" s="111"/>
      <c r="TGE26" s="111"/>
      <c r="TGF26" s="111"/>
      <c r="TGG26" s="111"/>
      <c r="TGH26" s="111"/>
      <c r="TGI26" s="112"/>
      <c r="TGJ26" s="112"/>
      <c r="TGK26" s="113"/>
      <c r="TGL26" s="111"/>
      <c r="TGM26" s="111"/>
      <c r="TGN26" s="111"/>
      <c r="TGO26" s="111"/>
      <c r="TGP26" s="111"/>
      <c r="TGQ26" s="111"/>
      <c r="TGR26" s="112"/>
      <c r="TGS26" s="112"/>
      <c r="TGT26" s="113"/>
      <c r="TGU26" s="111"/>
      <c r="TGV26" s="111"/>
      <c r="TGW26" s="111"/>
      <c r="TGX26" s="111"/>
      <c r="TGY26" s="111"/>
      <c r="TGZ26" s="111"/>
      <c r="THA26" s="112"/>
      <c r="THB26" s="112"/>
      <c r="THC26" s="113"/>
      <c r="THD26" s="111"/>
      <c r="THE26" s="111"/>
      <c r="THF26" s="111"/>
      <c r="THG26" s="111"/>
      <c r="THH26" s="111"/>
      <c r="THI26" s="111"/>
      <c r="THJ26" s="112"/>
      <c r="THK26" s="112"/>
      <c r="THL26" s="113"/>
      <c r="THM26" s="111"/>
      <c r="THN26" s="111"/>
      <c r="THO26" s="111"/>
      <c r="THP26" s="111"/>
      <c r="THQ26" s="111"/>
      <c r="THR26" s="111"/>
      <c r="THS26" s="112"/>
      <c r="THT26" s="112"/>
      <c r="THU26" s="113"/>
      <c r="THV26" s="111"/>
      <c r="THW26" s="111"/>
      <c r="THX26" s="111"/>
      <c r="THY26" s="111"/>
      <c r="THZ26" s="111"/>
      <c r="TIA26" s="111"/>
      <c r="TIB26" s="112"/>
      <c r="TIC26" s="112"/>
      <c r="TID26" s="113"/>
      <c r="TIE26" s="111"/>
      <c r="TIF26" s="111"/>
      <c r="TIG26" s="111"/>
      <c r="TIH26" s="111"/>
      <c r="TII26" s="111"/>
      <c r="TIJ26" s="111"/>
      <c r="TIK26" s="112"/>
      <c r="TIL26" s="112"/>
      <c r="TIM26" s="113"/>
      <c r="TIN26" s="111"/>
      <c r="TIO26" s="111"/>
      <c r="TIP26" s="111"/>
      <c r="TIQ26" s="111"/>
      <c r="TIR26" s="111"/>
      <c r="TIS26" s="111"/>
      <c r="TIT26" s="112"/>
      <c r="TIU26" s="112"/>
      <c r="TIV26" s="113"/>
      <c r="TIW26" s="111"/>
      <c r="TIX26" s="111"/>
      <c r="TIY26" s="111"/>
      <c r="TIZ26" s="111"/>
      <c r="TJA26" s="111"/>
      <c r="TJB26" s="111"/>
      <c r="TJC26" s="112"/>
      <c r="TJD26" s="112"/>
      <c r="TJE26" s="113"/>
      <c r="TJF26" s="111"/>
      <c r="TJG26" s="111"/>
      <c r="TJH26" s="111"/>
      <c r="TJI26" s="111"/>
      <c r="TJJ26" s="111"/>
      <c r="TJK26" s="111"/>
      <c r="TJL26" s="112"/>
      <c r="TJM26" s="112"/>
      <c r="TJN26" s="113"/>
      <c r="TJO26" s="111"/>
      <c r="TJP26" s="111"/>
      <c r="TJQ26" s="111"/>
      <c r="TJR26" s="111"/>
      <c r="TJS26" s="111"/>
      <c r="TJT26" s="111"/>
      <c r="TJU26" s="112"/>
      <c r="TJV26" s="112"/>
      <c r="TJW26" s="113"/>
      <c r="TJX26" s="111"/>
      <c r="TJY26" s="111"/>
      <c r="TJZ26" s="111"/>
      <c r="TKA26" s="111"/>
      <c r="TKB26" s="111"/>
      <c r="TKC26" s="111"/>
      <c r="TKD26" s="112"/>
      <c r="TKE26" s="112"/>
      <c r="TKF26" s="113"/>
      <c r="TKG26" s="111"/>
      <c r="TKH26" s="111"/>
      <c r="TKI26" s="111"/>
      <c r="TKJ26" s="111"/>
      <c r="TKK26" s="111"/>
      <c r="TKL26" s="111"/>
      <c r="TKM26" s="112"/>
      <c r="TKN26" s="112"/>
      <c r="TKO26" s="113"/>
      <c r="TKP26" s="111"/>
      <c r="TKQ26" s="111"/>
      <c r="TKR26" s="111"/>
      <c r="TKS26" s="111"/>
      <c r="TKT26" s="111"/>
      <c r="TKU26" s="111"/>
      <c r="TKV26" s="112"/>
      <c r="TKW26" s="112"/>
      <c r="TKX26" s="113"/>
      <c r="TKY26" s="111"/>
      <c r="TKZ26" s="111"/>
      <c r="TLA26" s="111"/>
      <c r="TLB26" s="111"/>
      <c r="TLC26" s="111"/>
      <c r="TLD26" s="111"/>
      <c r="TLE26" s="112"/>
      <c r="TLF26" s="112"/>
      <c r="TLG26" s="113"/>
      <c r="TLH26" s="111"/>
      <c r="TLI26" s="111"/>
      <c r="TLJ26" s="111"/>
      <c r="TLK26" s="111"/>
      <c r="TLL26" s="111"/>
      <c r="TLM26" s="111"/>
      <c r="TLN26" s="112"/>
      <c r="TLO26" s="112"/>
      <c r="TLP26" s="113"/>
      <c r="TLQ26" s="111"/>
      <c r="TLR26" s="111"/>
      <c r="TLS26" s="111"/>
      <c r="TLT26" s="111"/>
      <c r="TLU26" s="111"/>
      <c r="TLV26" s="111"/>
      <c r="TLW26" s="112"/>
      <c r="TLX26" s="112"/>
      <c r="TLY26" s="113"/>
      <c r="TLZ26" s="111"/>
      <c r="TMA26" s="111"/>
      <c r="TMB26" s="111"/>
      <c r="TMC26" s="111"/>
      <c r="TMD26" s="111"/>
      <c r="TME26" s="111"/>
      <c r="TMF26" s="112"/>
      <c r="TMG26" s="112"/>
      <c r="TMH26" s="113"/>
      <c r="TMI26" s="111"/>
      <c r="TMJ26" s="111"/>
      <c r="TMK26" s="111"/>
      <c r="TML26" s="111"/>
      <c r="TMM26" s="111"/>
      <c r="TMN26" s="111"/>
      <c r="TMO26" s="112"/>
      <c r="TMP26" s="112"/>
      <c r="TMQ26" s="113"/>
      <c r="TMR26" s="111"/>
      <c r="TMS26" s="111"/>
      <c r="TMT26" s="111"/>
      <c r="TMU26" s="111"/>
      <c r="TMV26" s="111"/>
      <c r="TMW26" s="111"/>
      <c r="TMX26" s="112"/>
      <c r="TMY26" s="112"/>
      <c r="TMZ26" s="113"/>
      <c r="TNA26" s="111"/>
      <c r="TNB26" s="111"/>
      <c r="TNC26" s="111"/>
      <c r="TND26" s="111"/>
      <c r="TNE26" s="111"/>
      <c r="TNF26" s="111"/>
      <c r="TNG26" s="112"/>
      <c r="TNH26" s="112"/>
      <c r="TNI26" s="113"/>
      <c r="TNJ26" s="111"/>
      <c r="TNK26" s="111"/>
      <c r="TNL26" s="111"/>
      <c r="TNM26" s="111"/>
      <c r="TNN26" s="111"/>
      <c r="TNO26" s="111"/>
      <c r="TNP26" s="112"/>
      <c r="TNQ26" s="112"/>
      <c r="TNR26" s="113"/>
      <c r="TNS26" s="111"/>
      <c r="TNT26" s="111"/>
      <c r="TNU26" s="111"/>
      <c r="TNV26" s="111"/>
      <c r="TNW26" s="111"/>
      <c r="TNX26" s="111"/>
      <c r="TNY26" s="112"/>
      <c r="TNZ26" s="112"/>
      <c r="TOA26" s="113"/>
      <c r="TOB26" s="111"/>
      <c r="TOC26" s="111"/>
      <c r="TOD26" s="111"/>
      <c r="TOE26" s="111"/>
      <c r="TOF26" s="111"/>
      <c r="TOG26" s="111"/>
      <c r="TOH26" s="112"/>
      <c r="TOI26" s="112"/>
      <c r="TOJ26" s="113"/>
      <c r="TOK26" s="111"/>
      <c r="TOL26" s="111"/>
      <c r="TOM26" s="111"/>
      <c r="TON26" s="111"/>
      <c r="TOO26" s="111"/>
      <c r="TOP26" s="111"/>
      <c r="TOQ26" s="112"/>
      <c r="TOR26" s="112"/>
      <c r="TOS26" s="113"/>
      <c r="TOT26" s="111"/>
      <c r="TOU26" s="111"/>
      <c r="TOV26" s="111"/>
      <c r="TOW26" s="111"/>
      <c r="TOX26" s="111"/>
      <c r="TOY26" s="111"/>
      <c r="TOZ26" s="112"/>
      <c r="TPA26" s="112"/>
      <c r="TPB26" s="113"/>
      <c r="TPC26" s="111"/>
      <c r="TPD26" s="111"/>
      <c r="TPE26" s="111"/>
      <c r="TPF26" s="111"/>
      <c r="TPG26" s="111"/>
      <c r="TPH26" s="111"/>
      <c r="TPI26" s="112"/>
      <c r="TPJ26" s="112"/>
      <c r="TPK26" s="113"/>
      <c r="TPL26" s="111"/>
      <c r="TPM26" s="111"/>
      <c r="TPN26" s="111"/>
      <c r="TPO26" s="111"/>
      <c r="TPP26" s="111"/>
      <c r="TPQ26" s="111"/>
      <c r="TPR26" s="112"/>
      <c r="TPS26" s="112"/>
      <c r="TPT26" s="113"/>
      <c r="TPU26" s="111"/>
      <c r="TPV26" s="111"/>
      <c r="TPW26" s="111"/>
      <c r="TPX26" s="111"/>
      <c r="TPY26" s="111"/>
      <c r="TPZ26" s="111"/>
      <c r="TQA26" s="112"/>
      <c r="TQB26" s="112"/>
      <c r="TQC26" s="113"/>
      <c r="TQD26" s="111"/>
      <c r="TQE26" s="111"/>
      <c r="TQF26" s="111"/>
      <c r="TQG26" s="111"/>
      <c r="TQH26" s="111"/>
      <c r="TQI26" s="111"/>
      <c r="TQJ26" s="112"/>
      <c r="TQK26" s="112"/>
      <c r="TQL26" s="113"/>
      <c r="TQM26" s="111"/>
      <c r="TQN26" s="111"/>
      <c r="TQO26" s="111"/>
      <c r="TQP26" s="111"/>
      <c r="TQQ26" s="111"/>
      <c r="TQR26" s="111"/>
      <c r="TQS26" s="112"/>
      <c r="TQT26" s="112"/>
      <c r="TQU26" s="113"/>
      <c r="TQV26" s="111"/>
      <c r="TQW26" s="111"/>
      <c r="TQX26" s="111"/>
      <c r="TQY26" s="111"/>
      <c r="TQZ26" s="111"/>
      <c r="TRA26" s="111"/>
      <c r="TRB26" s="112"/>
      <c r="TRC26" s="112"/>
      <c r="TRD26" s="113"/>
      <c r="TRE26" s="111"/>
      <c r="TRF26" s="111"/>
      <c r="TRG26" s="111"/>
      <c r="TRH26" s="111"/>
      <c r="TRI26" s="111"/>
      <c r="TRJ26" s="111"/>
      <c r="TRK26" s="112"/>
      <c r="TRL26" s="112"/>
      <c r="TRM26" s="113"/>
      <c r="TRN26" s="111"/>
      <c r="TRO26" s="111"/>
      <c r="TRP26" s="111"/>
      <c r="TRQ26" s="111"/>
      <c r="TRR26" s="111"/>
      <c r="TRS26" s="111"/>
      <c r="TRT26" s="112"/>
      <c r="TRU26" s="112"/>
      <c r="TRV26" s="113"/>
      <c r="TRW26" s="111"/>
      <c r="TRX26" s="111"/>
      <c r="TRY26" s="111"/>
      <c r="TRZ26" s="111"/>
      <c r="TSA26" s="111"/>
      <c r="TSB26" s="111"/>
      <c r="TSC26" s="112"/>
      <c r="TSD26" s="112"/>
      <c r="TSE26" s="113"/>
      <c r="TSF26" s="111"/>
      <c r="TSG26" s="111"/>
      <c r="TSH26" s="111"/>
      <c r="TSI26" s="111"/>
      <c r="TSJ26" s="111"/>
      <c r="TSK26" s="111"/>
      <c r="TSL26" s="112"/>
      <c r="TSM26" s="112"/>
      <c r="TSN26" s="113"/>
      <c r="TSO26" s="111"/>
      <c r="TSP26" s="111"/>
      <c r="TSQ26" s="111"/>
      <c r="TSR26" s="111"/>
      <c r="TSS26" s="111"/>
      <c r="TST26" s="111"/>
      <c r="TSU26" s="112"/>
      <c r="TSV26" s="112"/>
      <c r="TSW26" s="113"/>
      <c r="TSX26" s="111"/>
      <c r="TSY26" s="111"/>
      <c r="TSZ26" s="111"/>
      <c r="TTA26" s="111"/>
      <c r="TTB26" s="111"/>
      <c r="TTC26" s="111"/>
      <c r="TTD26" s="112"/>
      <c r="TTE26" s="112"/>
      <c r="TTF26" s="113"/>
      <c r="TTG26" s="111"/>
      <c r="TTH26" s="111"/>
      <c r="TTI26" s="111"/>
      <c r="TTJ26" s="111"/>
      <c r="TTK26" s="111"/>
      <c r="TTL26" s="111"/>
      <c r="TTM26" s="112"/>
      <c r="TTN26" s="112"/>
      <c r="TTO26" s="113"/>
      <c r="TTP26" s="111"/>
      <c r="TTQ26" s="111"/>
      <c r="TTR26" s="111"/>
      <c r="TTS26" s="111"/>
      <c r="TTT26" s="111"/>
      <c r="TTU26" s="111"/>
      <c r="TTV26" s="112"/>
      <c r="TTW26" s="112"/>
      <c r="TTX26" s="113"/>
      <c r="TTY26" s="111"/>
      <c r="TTZ26" s="111"/>
      <c r="TUA26" s="111"/>
      <c r="TUB26" s="111"/>
      <c r="TUC26" s="111"/>
      <c r="TUD26" s="111"/>
      <c r="TUE26" s="112"/>
      <c r="TUF26" s="112"/>
      <c r="TUG26" s="113"/>
      <c r="TUH26" s="111"/>
      <c r="TUI26" s="111"/>
      <c r="TUJ26" s="111"/>
      <c r="TUK26" s="111"/>
      <c r="TUL26" s="111"/>
      <c r="TUM26" s="111"/>
      <c r="TUN26" s="112"/>
      <c r="TUO26" s="112"/>
      <c r="TUP26" s="113"/>
      <c r="TUQ26" s="111"/>
      <c r="TUR26" s="111"/>
      <c r="TUS26" s="111"/>
      <c r="TUT26" s="111"/>
      <c r="TUU26" s="111"/>
      <c r="TUV26" s="111"/>
      <c r="TUW26" s="112"/>
      <c r="TUX26" s="112"/>
      <c r="TUY26" s="113"/>
      <c r="TUZ26" s="111"/>
      <c r="TVA26" s="111"/>
      <c r="TVB26" s="111"/>
      <c r="TVC26" s="111"/>
      <c r="TVD26" s="111"/>
      <c r="TVE26" s="111"/>
      <c r="TVF26" s="112"/>
      <c r="TVG26" s="112"/>
      <c r="TVH26" s="113"/>
      <c r="TVI26" s="111"/>
      <c r="TVJ26" s="111"/>
      <c r="TVK26" s="111"/>
      <c r="TVL26" s="111"/>
      <c r="TVM26" s="111"/>
      <c r="TVN26" s="111"/>
      <c r="TVO26" s="112"/>
      <c r="TVP26" s="112"/>
      <c r="TVQ26" s="113"/>
      <c r="TVR26" s="111"/>
      <c r="TVS26" s="111"/>
      <c r="TVT26" s="111"/>
      <c r="TVU26" s="111"/>
      <c r="TVV26" s="111"/>
      <c r="TVW26" s="111"/>
      <c r="TVX26" s="112"/>
      <c r="TVY26" s="112"/>
      <c r="TVZ26" s="113"/>
      <c r="TWA26" s="111"/>
      <c r="TWB26" s="111"/>
      <c r="TWC26" s="111"/>
      <c r="TWD26" s="111"/>
      <c r="TWE26" s="111"/>
      <c r="TWF26" s="111"/>
      <c r="TWG26" s="112"/>
      <c r="TWH26" s="112"/>
      <c r="TWI26" s="113"/>
      <c r="TWJ26" s="111"/>
      <c r="TWK26" s="111"/>
      <c r="TWL26" s="111"/>
      <c r="TWM26" s="111"/>
      <c r="TWN26" s="111"/>
      <c r="TWO26" s="111"/>
      <c r="TWP26" s="112"/>
      <c r="TWQ26" s="112"/>
      <c r="TWR26" s="113"/>
      <c r="TWS26" s="111"/>
      <c r="TWT26" s="111"/>
      <c r="TWU26" s="111"/>
      <c r="TWV26" s="111"/>
      <c r="TWW26" s="111"/>
      <c r="TWX26" s="111"/>
      <c r="TWY26" s="112"/>
      <c r="TWZ26" s="112"/>
      <c r="TXA26" s="113"/>
      <c r="TXB26" s="111"/>
      <c r="TXC26" s="111"/>
      <c r="TXD26" s="111"/>
      <c r="TXE26" s="111"/>
      <c r="TXF26" s="111"/>
      <c r="TXG26" s="111"/>
      <c r="TXH26" s="112"/>
      <c r="TXI26" s="112"/>
      <c r="TXJ26" s="113"/>
      <c r="TXK26" s="111"/>
      <c r="TXL26" s="111"/>
      <c r="TXM26" s="111"/>
      <c r="TXN26" s="111"/>
      <c r="TXO26" s="111"/>
      <c r="TXP26" s="111"/>
      <c r="TXQ26" s="112"/>
      <c r="TXR26" s="112"/>
      <c r="TXS26" s="113"/>
      <c r="TXT26" s="111"/>
      <c r="TXU26" s="111"/>
      <c r="TXV26" s="111"/>
      <c r="TXW26" s="111"/>
      <c r="TXX26" s="111"/>
      <c r="TXY26" s="111"/>
      <c r="TXZ26" s="112"/>
      <c r="TYA26" s="112"/>
      <c r="TYB26" s="113"/>
      <c r="TYC26" s="111"/>
      <c r="TYD26" s="111"/>
      <c r="TYE26" s="111"/>
      <c r="TYF26" s="111"/>
      <c r="TYG26" s="111"/>
      <c r="TYH26" s="111"/>
      <c r="TYI26" s="112"/>
      <c r="TYJ26" s="112"/>
      <c r="TYK26" s="113"/>
      <c r="TYL26" s="111"/>
      <c r="TYM26" s="111"/>
      <c r="TYN26" s="111"/>
      <c r="TYO26" s="111"/>
      <c r="TYP26" s="111"/>
      <c r="TYQ26" s="111"/>
      <c r="TYR26" s="112"/>
      <c r="TYS26" s="112"/>
      <c r="TYT26" s="113"/>
      <c r="TYU26" s="111"/>
      <c r="TYV26" s="111"/>
      <c r="TYW26" s="111"/>
      <c r="TYX26" s="111"/>
      <c r="TYY26" s="111"/>
      <c r="TYZ26" s="111"/>
      <c r="TZA26" s="112"/>
      <c r="TZB26" s="112"/>
      <c r="TZC26" s="113"/>
      <c r="TZD26" s="111"/>
      <c r="TZE26" s="111"/>
      <c r="TZF26" s="111"/>
      <c r="TZG26" s="111"/>
      <c r="TZH26" s="111"/>
      <c r="TZI26" s="111"/>
      <c r="TZJ26" s="112"/>
      <c r="TZK26" s="112"/>
      <c r="TZL26" s="113"/>
      <c r="TZM26" s="111"/>
      <c r="TZN26" s="111"/>
      <c r="TZO26" s="111"/>
      <c r="TZP26" s="111"/>
      <c r="TZQ26" s="111"/>
      <c r="TZR26" s="111"/>
      <c r="TZS26" s="112"/>
      <c r="TZT26" s="112"/>
      <c r="TZU26" s="113"/>
      <c r="TZV26" s="111"/>
      <c r="TZW26" s="111"/>
      <c r="TZX26" s="111"/>
      <c r="TZY26" s="111"/>
      <c r="TZZ26" s="111"/>
      <c r="UAA26" s="111"/>
      <c r="UAB26" s="112"/>
      <c r="UAC26" s="112"/>
      <c r="UAD26" s="113"/>
      <c r="UAE26" s="111"/>
      <c r="UAF26" s="111"/>
      <c r="UAG26" s="111"/>
      <c r="UAH26" s="111"/>
      <c r="UAI26" s="111"/>
      <c r="UAJ26" s="111"/>
      <c r="UAK26" s="112"/>
      <c r="UAL26" s="112"/>
      <c r="UAM26" s="113"/>
      <c r="UAN26" s="111"/>
      <c r="UAO26" s="111"/>
      <c r="UAP26" s="111"/>
      <c r="UAQ26" s="111"/>
      <c r="UAR26" s="111"/>
      <c r="UAS26" s="111"/>
      <c r="UAT26" s="112"/>
      <c r="UAU26" s="112"/>
      <c r="UAV26" s="113"/>
      <c r="UAW26" s="111"/>
      <c r="UAX26" s="111"/>
      <c r="UAY26" s="111"/>
      <c r="UAZ26" s="111"/>
      <c r="UBA26" s="111"/>
      <c r="UBB26" s="111"/>
      <c r="UBC26" s="112"/>
      <c r="UBD26" s="112"/>
      <c r="UBE26" s="113"/>
      <c r="UBF26" s="111"/>
      <c r="UBG26" s="111"/>
      <c r="UBH26" s="111"/>
      <c r="UBI26" s="111"/>
      <c r="UBJ26" s="111"/>
      <c r="UBK26" s="111"/>
      <c r="UBL26" s="112"/>
      <c r="UBM26" s="112"/>
      <c r="UBN26" s="113"/>
      <c r="UBO26" s="111"/>
      <c r="UBP26" s="111"/>
      <c r="UBQ26" s="111"/>
      <c r="UBR26" s="111"/>
      <c r="UBS26" s="111"/>
      <c r="UBT26" s="111"/>
      <c r="UBU26" s="112"/>
      <c r="UBV26" s="112"/>
      <c r="UBW26" s="113"/>
      <c r="UBX26" s="111"/>
      <c r="UBY26" s="111"/>
      <c r="UBZ26" s="111"/>
      <c r="UCA26" s="111"/>
      <c r="UCB26" s="111"/>
      <c r="UCC26" s="111"/>
      <c r="UCD26" s="112"/>
      <c r="UCE26" s="112"/>
      <c r="UCF26" s="113"/>
      <c r="UCG26" s="111"/>
      <c r="UCH26" s="111"/>
      <c r="UCI26" s="111"/>
      <c r="UCJ26" s="111"/>
      <c r="UCK26" s="111"/>
      <c r="UCL26" s="111"/>
      <c r="UCM26" s="112"/>
      <c r="UCN26" s="112"/>
      <c r="UCO26" s="113"/>
      <c r="UCP26" s="111"/>
      <c r="UCQ26" s="111"/>
      <c r="UCR26" s="111"/>
      <c r="UCS26" s="111"/>
      <c r="UCT26" s="111"/>
      <c r="UCU26" s="111"/>
      <c r="UCV26" s="112"/>
      <c r="UCW26" s="112"/>
      <c r="UCX26" s="113"/>
      <c r="UCY26" s="111"/>
      <c r="UCZ26" s="111"/>
      <c r="UDA26" s="111"/>
      <c r="UDB26" s="111"/>
      <c r="UDC26" s="111"/>
      <c r="UDD26" s="111"/>
      <c r="UDE26" s="112"/>
      <c r="UDF26" s="112"/>
      <c r="UDG26" s="113"/>
      <c r="UDH26" s="111"/>
      <c r="UDI26" s="111"/>
      <c r="UDJ26" s="111"/>
      <c r="UDK26" s="111"/>
      <c r="UDL26" s="111"/>
      <c r="UDM26" s="111"/>
      <c r="UDN26" s="112"/>
      <c r="UDO26" s="112"/>
      <c r="UDP26" s="113"/>
      <c r="UDQ26" s="111"/>
      <c r="UDR26" s="111"/>
      <c r="UDS26" s="111"/>
      <c r="UDT26" s="111"/>
      <c r="UDU26" s="111"/>
      <c r="UDV26" s="111"/>
      <c r="UDW26" s="112"/>
      <c r="UDX26" s="112"/>
      <c r="UDY26" s="113"/>
      <c r="UDZ26" s="111"/>
      <c r="UEA26" s="111"/>
      <c r="UEB26" s="111"/>
      <c r="UEC26" s="111"/>
      <c r="UED26" s="111"/>
      <c r="UEE26" s="111"/>
      <c r="UEF26" s="112"/>
      <c r="UEG26" s="112"/>
      <c r="UEH26" s="113"/>
      <c r="UEI26" s="111"/>
      <c r="UEJ26" s="111"/>
      <c r="UEK26" s="111"/>
      <c r="UEL26" s="111"/>
      <c r="UEM26" s="111"/>
      <c r="UEN26" s="111"/>
      <c r="UEO26" s="112"/>
      <c r="UEP26" s="112"/>
      <c r="UEQ26" s="113"/>
      <c r="UER26" s="111"/>
      <c r="UES26" s="111"/>
      <c r="UET26" s="111"/>
      <c r="UEU26" s="111"/>
      <c r="UEV26" s="111"/>
      <c r="UEW26" s="111"/>
      <c r="UEX26" s="112"/>
      <c r="UEY26" s="112"/>
      <c r="UEZ26" s="113"/>
      <c r="UFA26" s="111"/>
      <c r="UFB26" s="111"/>
      <c r="UFC26" s="111"/>
      <c r="UFD26" s="111"/>
      <c r="UFE26" s="111"/>
      <c r="UFF26" s="111"/>
      <c r="UFG26" s="112"/>
      <c r="UFH26" s="112"/>
      <c r="UFI26" s="113"/>
      <c r="UFJ26" s="111"/>
      <c r="UFK26" s="111"/>
      <c r="UFL26" s="111"/>
      <c r="UFM26" s="111"/>
      <c r="UFN26" s="111"/>
      <c r="UFO26" s="111"/>
      <c r="UFP26" s="112"/>
      <c r="UFQ26" s="112"/>
      <c r="UFR26" s="113"/>
      <c r="UFS26" s="111"/>
      <c r="UFT26" s="111"/>
      <c r="UFU26" s="111"/>
      <c r="UFV26" s="111"/>
      <c r="UFW26" s="111"/>
      <c r="UFX26" s="111"/>
      <c r="UFY26" s="112"/>
      <c r="UFZ26" s="112"/>
      <c r="UGA26" s="113"/>
      <c r="UGB26" s="111"/>
      <c r="UGC26" s="111"/>
      <c r="UGD26" s="111"/>
      <c r="UGE26" s="111"/>
      <c r="UGF26" s="111"/>
      <c r="UGG26" s="111"/>
      <c r="UGH26" s="112"/>
      <c r="UGI26" s="112"/>
      <c r="UGJ26" s="113"/>
      <c r="UGK26" s="111"/>
      <c r="UGL26" s="111"/>
      <c r="UGM26" s="111"/>
      <c r="UGN26" s="111"/>
      <c r="UGO26" s="111"/>
      <c r="UGP26" s="111"/>
      <c r="UGQ26" s="112"/>
      <c r="UGR26" s="112"/>
      <c r="UGS26" s="113"/>
      <c r="UGT26" s="111"/>
      <c r="UGU26" s="111"/>
      <c r="UGV26" s="111"/>
      <c r="UGW26" s="111"/>
      <c r="UGX26" s="111"/>
      <c r="UGY26" s="111"/>
      <c r="UGZ26" s="112"/>
      <c r="UHA26" s="112"/>
      <c r="UHB26" s="113"/>
      <c r="UHC26" s="111"/>
      <c r="UHD26" s="111"/>
      <c r="UHE26" s="111"/>
      <c r="UHF26" s="111"/>
      <c r="UHG26" s="111"/>
      <c r="UHH26" s="111"/>
      <c r="UHI26" s="112"/>
      <c r="UHJ26" s="112"/>
      <c r="UHK26" s="113"/>
      <c r="UHL26" s="111"/>
      <c r="UHM26" s="111"/>
      <c r="UHN26" s="111"/>
      <c r="UHO26" s="111"/>
      <c r="UHP26" s="111"/>
      <c r="UHQ26" s="111"/>
      <c r="UHR26" s="112"/>
      <c r="UHS26" s="112"/>
      <c r="UHT26" s="113"/>
      <c r="UHU26" s="111"/>
      <c r="UHV26" s="111"/>
      <c r="UHW26" s="111"/>
      <c r="UHX26" s="111"/>
      <c r="UHY26" s="111"/>
      <c r="UHZ26" s="111"/>
      <c r="UIA26" s="112"/>
      <c r="UIB26" s="112"/>
      <c r="UIC26" s="113"/>
      <c r="UID26" s="111"/>
      <c r="UIE26" s="111"/>
      <c r="UIF26" s="111"/>
      <c r="UIG26" s="111"/>
      <c r="UIH26" s="111"/>
      <c r="UII26" s="111"/>
      <c r="UIJ26" s="112"/>
      <c r="UIK26" s="112"/>
      <c r="UIL26" s="113"/>
      <c r="UIM26" s="111"/>
      <c r="UIN26" s="111"/>
      <c r="UIO26" s="111"/>
      <c r="UIP26" s="111"/>
      <c r="UIQ26" s="111"/>
      <c r="UIR26" s="111"/>
      <c r="UIS26" s="112"/>
      <c r="UIT26" s="112"/>
      <c r="UIU26" s="113"/>
      <c r="UIV26" s="111"/>
      <c r="UIW26" s="111"/>
      <c r="UIX26" s="111"/>
      <c r="UIY26" s="111"/>
      <c r="UIZ26" s="111"/>
      <c r="UJA26" s="111"/>
      <c r="UJB26" s="112"/>
      <c r="UJC26" s="112"/>
      <c r="UJD26" s="113"/>
      <c r="UJE26" s="111"/>
      <c r="UJF26" s="111"/>
      <c r="UJG26" s="111"/>
      <c r="UJH26" s="111"/>
      <c r="UJI26" s="111"/>
      <c r="UJJ26" s="111"/>
      <c r="UJK26" s="112"/>
      <c r="UJL26" s="112"/>
      <c r="UJM26" s="113"/>
      <c r="UJN26" s="111"/>
      <c r="UJO26" s="111"/>
      <c r="UJP26" s="111"/>
      <c r="UJQ26" s="111"/>
      <c r="UJR26" s="111"/>
      <c r="UJS26" s="111"/>
      <c r="UJT26" s="112"/>
      <c r="UJU26" s="112"/>
      <c r="UJV26" s="113"/>
      <c r="UJW26" s="111"/>
      <c r="UJX26" s="111"/>
      <c r="UJY26" s="111"/>
      <c r="UJZ26" s="111"/>
      <c r="UKA26" s="111"/>
      <c r="UKB26" s="111"/>
      <c r="UKC26" s="112"/>
      <c r="UKD26" s="112"/>
      <c r="UKE26" s="113"/>
      <c r="UKF26" s="111"/>
      <c r="UKG26" s="111"/>
      <c r="UKH26" s="111"/>
      <c r="UKI26" s="111"/>
      <c r="UKJ26" s="111"/>
      <c r="UKK26" s="111"/>
      <c r="UKL26" s="112"/>
      <c r="UKM26" s="112"/>
      <c r="UKN26" s="113"/>
      <c r="UKO26" s="111"/>
      <c r="UKP26" s="111"/>
      <c r="UKQ26" s="111"/>
      <c r="UKR26" s="111"/>
      <c r="UKS26" s="111"/>
      <c r="UKT26" s="111"/>
      <c r="UKU26" s="112"/>
      <c r="UKV26" s="112"/>
      <c r="UKW26" s="113"/>
      <c r="UKX26" s="111"/>
      <c r="UKY26" s="111"/>
      <c r="UKZ26" s="111"/>
      <c r="ULA26" s="111"/>
      <c r="ULB26" s="111"/>
      <c r="ULC26" s="111"/>
      <c r="ULD26" s="112"/>
      <c r="ULE26" s="112"/>
      <c r="ULF26" s="113"/>
      <c r="ULG26" s="111"/>
      <c r="ULH26" s="111"/>
      <c r="ULI26" s="111"/>
      <c r="ULJ26" s="111"/>
      <c r="ULK26" s="111"/>
      <c r="ULL26" s="111"/>
      <c r="ULM26" s="112"/>
      <c r="ULN26" s="112"/>
      <c r="ULO26" s="113"/>
      <c r="ULP26" s="111"/>
      <c r="ULQ26" s="111"/>
      <c r="ULR26" s="111"/>
      <c r="ULS26" s="111"/>
      <c r="ULT26" s="111"/>
      <c r="ULU26" s="111"/>
      <c r="ULV26" s="112"/>
      <c r="ULW26" s="112"/>
      <c r="ULX26" s="113"/>
      <c r="ULY26" s="111"/>
      <c r="ULZ26" s="111"/>
      <c r="UMA26" s="111"/>
      <c r="UMB26" s="111"/>
      <c r="UMC26" s="111"/>
      <c r="UMD26" s="111"/>
      <c r="UME26" s="112"/>
      <c r="UMF26" s="112"/>
      <c r="UMG26" s="113"/>
      <c r="UMH26" s="111"/>
      <c r="UMI26" s="111"/>
      <c r="UMJ26" s="111"/>
      <c r="UMK26" s="111"/>
      <c r="UML26" s="111"/>
      <c r="UMM26" s="111"/>
      <c r="UMN26" s="112"/>
      <c r="UMO26" s="112"/>
      <c r="UMP26" s="113"/>
      <c r="UMQ26" s="111"/>
      <c r="UMR26" s="111"/>
      <c r="UMS26" s="111"/>
      <c r="UMT26" s="111"/>
      <c r="UMU26" s="111"/>
      <c r="UMV26" s="111"/>
      <c r="UMW26" s="112"/>
      <c r="UMX26" s="112"/>
      <c r="UMY26" s="113"/>
      <c r="UMZ26" s="111"/>
      <c r="UNA26" s="111"/>
      <c r="UNB26" s="111"/>
      <c r="UNC26" s="111"/>
      <c r="UND26" s="111"/>
      <c r="UNE26" s="111"/>
      <c r="UNF26" s="112"/>
      <c r="UNG26" s="112"/>
      <c r="UNH26" s="113"/>
      <c r="UNI26" s="111"/>
      <c r="UNJ26" s="111"/>
      <c r="UNK26" s="111"/>
      <c r="UNL26" s="111"/>
      <c r="UNM26" s="111"/>
      <c r="UNN26" s="111"/>
      <c r="UNO26" s="112"/>
      <c r="UNP26" s="112"/>
      <c r="UNQ26" s="113"/>
      <c r="UNR26" s="111"/>
      <c r="UNS26" s="111"/>
      <c r="UNT26" s="111"/>
      <c r="UNU26" s="111"/>
      <c r="UNV26" s="111"/>
      <c r="UNW26" s="111"/>
      <c r="UNX26" s="112"/>
      <c r="UNY26" s="112"/>
      <c r="UNZ26" s="113"/>
      <c r="UOA26" s="111"/>
      <c r="UOB26" s="111"/>
      <c r="UOC26" s="111"/>
      <c r="UOD26" s="111"/>
      <c r="UOE26" s="111"/>
      <c r="UOF26" s="111"/>
      <c r="UOG26" s="112"/>
      <c r="UOH26" s="112"/>
      <c r="UOI26" s="113"/>
      <c r="UOJ26" s="111"/>
      <c r="UOK26" s="111"/>
      <c r="UOL26" s="111"/>
      <c r="UOM26" s="111"/>
      <c r="UON26" s="111"/>
      <c r="UOO26" s="111"/>
      <c r="UOP26" s="112"/>
      <c r="UOQ26" s="112"/>
      <c r="UOR26" s="113"/>
      <c r="UOS26" s="111"/>
      <c r="UOT26" s="111"/>
      <c r="UOU26" s="111"/>
      <c r="UOV26" s="111"/>
      <c r="UOW26" s="111"/>
      <c r="UOX26" s="111"/>
      <c r="UOY26" s="112"/>
      <c r="UOZ26" s="112"/>
      <c r="UPA26" s="113"/>
      <c r="UPB26" s="111"/>
      <c r="UPC26" s="111"/>
      <c r="UPD26" s="111"/>
      <c r="UPE26" s="111"/>
      <c r="UPF26" s="111"/>
      <c r="UPG26" s="111"/>
      <c r="UPH26" s="112"/>
      <c r="UPI26" s="112"/>
      <c r="UPJ26" s="113"/>
      <c r="UPK26" s="111"/>
      <c r="UPL26" s="111"/>
      <c r="UPM26" s="111"/>
      <c r="UPN26" s="111"/>
      <c r="UPO26" s="111"/>
      <c r="UPP26" s="111"/>
      <c r="UPQ26" s="112"/>
      <c r="UPR26" s="112"/>
      <c r="UPS26" s="113"/>
      <c r="UPT26" s="111"/>
      <c r="UPU26" s="111"/>
      <c r="UPV26" s="111"/>
      <c r="UPW26" s="111"/>
      <c r="UPX26" s="111"/>
      <c r="UPY26" s="111"/>
      <c r="UPZ26" s="112"/>
      <c r="UQA26" s="112"/>
      <c r="UQB26" s="113"/>
      <c r="UQC26" s="111"/>
      <c r="UQD26" s="111"/>
      <c r="UQE26" s="111"/>
      <c r="UQF26" s="111"/>
      <c r="UQG26" s="111"/>
      <c r="UQH26" s="111"/>
      <c r="UQI26" s="112"/>
      <c r="UQJ26" s="112"/>
      <c r="UQK26" s="113"/>
      <c r="UQL26" s="111"/>
      <c r="UQM26" s="111"/>
      <c r="UQN26" s="111"/>
      <c r="UQO26" s="111"/>
      <c r="UQP26" s="111"/>
      <c r="UQQ26" s="111"/>
      <c r="UQR26" s="112"/>
      <c r="UQS26" s="112"/>
      <c r="UQT26" s="113"/>
      <c r="UQU26" s="111"/>
      <c r="UQV26" s="111"/>
      <c r="UQW26" s="111"/>
      <c r="UQX26" s="111"/>
      <c r="UQY26" s="111"/>
      <c r="UQZ26" s="111"/>
      <c r="URA26" s="112"/>
      <c r="URB26" s="112"/>
      <c r="URC26" s="113"/>
      <c r="URD26" s="111"/>
      <c r="URE26" s="111"/>
      <c r="URF26" s="111"/>
      <c r="URG26" s="111"/>
      <c r="URH26" s="111"/>
      <c r="URI26" s="111"/>
      <c r="URJ26" s="112"/>
      <c r="URK26" s="112"/>
      <c r="URL26" s="113"/>
      <c r="URM26" s="111"/>
      <c r="URN26" s="111"/>
      <c r="URO26" s="111"/>
      <c r="URP26" s="111"/>
      <c r="URQ26" s="111"/>
      <c r="URR26" s="111"/>
      <c r="URS26" s="112"/>
      <c r="URT26" s="112"/>
      <c r="URU26" s="113"/>
      <c r="URV26" s="111"/>
      <c r="URW26" s="111"/>
      <c r="URX26" s="111"/>
      <c r="URY26" s="111"/>
      <c r="URZ26" s="111"/>
      <c r="USA26" s="111"/>
      <c r="USB26" s="112"/>
      <c r="USC26" s="112"/>
      <c r="USD26" s="113"/>
      <c r="USE26" s="111"/>
      <c r="USF26" s="111"/>
      <c r="USG26" s="111"/>
      <c r="USH26" s="111"/>
      <c r="USI26" s="111"/>
      <c r="USJ26" s="111"/>
      <c r="USK26" s="112"/>
      <c r="USL26" s="112"/>
      <c r="USM26" s="113"/>
      <c r="USN26" s="111"/>
      <c r="USO26" s="111"/>
      <c r="USP26" s="111"/>
      <c r="USQ26" s="111"/>
      <c r="USR26" s="111"/>
      <c r="USS26" s="111"/>
      <c r="UST26" s="112"/>
      <c r="USU26" s="112"/>
      <c r="USV26" s="113"/>
      <c r="USW26" s="111"/>
      <c r="USX26" s="111"/>
      <c r="USY26" s="111"/>
      <c r="USZ26" s="111"/>
      <c r="UTA26" s="111"/>
      <c r="UTB26" s="111"/>
      <c r="UTC26" s="112"/>
      <c r="UTD26" s="112"/>
      <c r="UTE26" s="113"/>
      <c r="UTF26" s="111"/>
      <c r="UTG26" s="111"/>
      <c r="UTH26" s="111"/>
      <c r="UTI26" s="111"/>
      <c r="UTJ26" s="111"/>
      <c r="UTK26" s="111"/>
      <c r="UTL26" s="112"/>
      <c r="UTM26" s="112"/>
      <c r="UTN26" s="113"/>
      <c r="UTO26" s="111"/>
      <c r="UTP26" s="111"/>
      <c r="UTQ26" s="111"/>
      <c r="UTR26" s="111"/>
      <c r="UTS26" s="111"/>
      <c r="UTT26" s="111"/>
      <c r="UTU26" s="112"/>
      <c r="UTV26" s="112"/>
      <c r="UTW26" s="113"/>
      <c r="UTX26" s="111"/>
      <c r="UTY26" s="111"/>
      <c r="UTZ26" s="111"/>
      <c r="UUA26" s="111"/>
      <c r="UUB26" s="111"/>
      <c r="UUC26" s="111"/>
      <c r="UUD26" s="112"/>
      <c r="UUE26" s="112"/>
      <c r="UUF26" s="113"/>
      <c r="UUG26" s="111"/>
      <c r="UUH26" s="111"/>
      <c r="UUI26" s="111"/>
      <c r="UUJ26" s="111"/>
      <c r="UUK26" s="111"/>
      <c r="UUL26" s="111"/>
      <c r="UUM26" s="112"/>
      <c r="UUN26" s="112"/>
      <c r="UUO26" s="113"/>
      <c r="UUP26" s="111"/>
      <c r="UUQ26" s="111"/>
      <c r="UUR26" s="111"/>
      <c r="UUS26" s="111"/>
      <c r="UUT26" s="111"/>
      <c r="UUU26" s="111"/>
      <c r="UUV26" s="112"/>
      <c r="UUW26" s="112"/>
      <c r="UUX26" s="113"/>
      <c r="UUY26" s="111"/>
      <c r="UUZ26" s="111"/>
      <c r="UVA26" s="111"/>
      <c r="UVB26" s="111"/>
      <c r="UVC26" s="111"/>
      <c r="UVD26" s="111"/>
      <c r="UVE26" s="112"/>
      <c r="UVF26" s="112"/>
      <c r="UVG26" s="113"/>
      <c r="UVH26" s="111"/>
      <c r="UVI26" s="111"/>
      <c r="UVJ26" s="111"/>
      <c r="UVK26" s="111"/>
      <c r="UVL26" s="111"/>
      <c r="UVM26" s="111"/>
      <c r="UVN26" s="112"/>
      <c r="UVO26" s="112"/>
      <c r="UVP26" s="113"/>
      <c r="UVQ26" s="111"/>
      <c r="UVR26" s="111"/>
      <c r="UVS26" s="111"/>
      <c r="UVT26" s="111"/>
      <c r="UVU26" s="111"/>
      <c r="UVV26" s="111"/>
      <c r="UVW26" s="112"/>
      <c r="UVX26" s="112"/>
      <c r="UVY26" s="113"/>
      <c r="UVZ26" s="111"/>
      <c r="UWA26" s="111"/>
      <c r="UWB26" s="111"/>
      <c r="UWC26" s="111"/>
      <c r="UWD26" s="111"/>
      <c r="UWE26" s="111"/>
      <c r="UWF26" s="112"/>
      <c r="UWG26" s="112"/>
      <c r="UWH26" s="113"/>
      <c r="UWI26" s="111"/>
      <c r="UWJ26" s="111"/>
      <c r="UWK26" s="111"/>
      <c r="UWL26" s="111"/>
      <c r="UWM26" s="111"/>
      <c r="UWN26" s="111"/>
      <c r="UWO26" s="112"/>
      <c r="UWP26" s="112"/>
      <c r="UWQ26" s="113"/>
      <c r="UWR26" s="111"/>
      <c r="UWS26" s="111"/>
      <c r="UWT26" s="111"/>
      <c r="UWU26" s="111"/>
      <c r="UWV26" s="111"/>
      <c r="UWW26" s="111"/>
      <c r="UWX26" s="112"/>
      <c r="UWY26" s="112"/>
      <c r="UWZ26" s="113"/>
      <c r="UXA26" s="111"/>
      <c r="UXB26" s="111"/>
      <c r="UXC26" s="111"/>
      <c r="UXD26" s="111"/>
      <c r="UXE26" s="111"/>
      <c r="UXF26" s="111"/>
      <c r="UXG26" s="112"/>
      <c r="UXH26" s="112"/>
      <c r="UXI26" s="113"/>
      <c r="UXJ26" s="111"/>
      <c r="UXK26" s="111"/>
      <c r="UXL26" s="111"/>
      <c r="UXM26" s="111"/>
      <c r="UXN26" s="111"/>
      <c r="UXO26" s="111"/>
      <c r="UXP26" s="112"/>
      <c r="UXQ26" s="112"/>
      <c r="UXR26" s="113"/>
      <c r="UXS26" s="111"/>
      <c r="UXT26" s="111"/>
      <c r="UXU26" s="111"/>
      <c r="UXV26" s="111"/>
      <c r="UXW26" s="111"/>
      <c r="UXX26" s="111"/>
      <c r="UXY26" s="112"/>
      <c r="UXZ26" s="112"/>
      <c r="UYA26" s="113"/>
      <c r="UYB26" s="111"/>
      <c r="UYC26" s="111"/>
      <c r="UYD26" s="111"/>
      <c r="UYE26" s="111"/>
      <c r="UYF26" s="111"/>
      <c r="UYG26" s="111"/>
      <c r="UYH26" s="112"/>
      <c r="UYI26" s="112"/>
      <c r="UYJ26" s="113"/>
      <c r="UYK26" s="111"/>
      <c r="UYL26" s="111"/>
      <c r="UYM26" s="111"/>
      <c r="UYN26" s="111"/>
      <c r="UYO26" s="111"/>
      <c r="UYP26" s="111"/>
      <c r="UYQ26" s="112"/>
      <c r="UYR26" s="112"/>
      <c r="UYS26" s="113"/>
      <c r="UYT26" s="111"/>
      <c r="UYU26" s="111"/>
      <c r="UYV26" s="111"/>
      <c r="UYW26" s="111"/>
      <c r="UYX26" s="111"/>
      <c r="UYY26" s="111"/>
      <c r="UYZ26" s="112"/>
      <c r="UZA26" s="112"/>
      <c r="UZB26" s="113"/>
      <c r="UZC26" s="111"/>
      <c r="UZD26" s="111"/>
      <c r="UZE26" s="111"/>
      <c r="UZF26" s="111"/>
      <c r="UZG26" s="111"/>
      <c r="UZH26" s="111"/>
      <c r="UZI26" s="112"/>
      <c r="UZJ26" s="112"/>
      <c r="UZK26" s="113"/>
      <c r="UZL26" s="111"/>
      <c r="UZM26" s="111"/>
      <c r="UZN26" s="111"/>
      <c r="UZO26" s="111"/>
      <c r="UZP26" s="111"/>
      <c r="UZQ26" s="111"/>
      <c r="UZR26" s="112"/>
      <c r="UZS26" s="112"/>
      <c r="UZT26" s="113"/>
      <c r="UZU26" s="111"/>
      <c r="UZV26" s="111"/>
      <c r="UZW26" s="111"/>
      <c r="UZX26" s="111"/>
      <c r="UZY26" s="111"/>
      <c r="UZZ26" s="111"/>
      <c r="VAA26" s="112"/>
      <c r="VAB26" s="112"/>
      <c r="VAC26" s="113"/>
      <c r="VAD26" s="111"/>
      <c r="VAE26" s="111"/>
      <c r="VAF26" s="111"/>
      <c r="VAG26" s="111"/>
      <c r="VAH26" s="111"/>
      <c r="VAI26" s="111"/>
      <c r="VAJ26" s="112"/>
      <c r="VAK26" s="112"/>
      <c r="VAL26" s="113"/>
      <c r="VAM26" s="111"/>
      <c r="VAN26" s="111"/>
      <c r="VAO26" s="111"/>
      <c r="VAP26" s="111"/>
      <c r="VAQ26" s="111"/>
      <c r="VAR26" s="111"/>
      <c r="VAS26" s="112"/>
      <c r="VAT26" s="112"/>
      <c r="VAU26" s="113"/>
      <c r="VAV26" s="111"/>
      <c r="VAW26" s="111"/>
      <c r="VAX26" s="111"/>
      <c r="VAY26" s="111"/>
      <c r="VAZ26" s="111"/>
      <c r="VBA26" s="111"/>
      <c r="VBB26" s="112"/>
      <c r="VBC26" s="112"/>
      <c r="VBD26" s="113"/>
      <c r="VBE26" s="111"/>
      <c r="VBF26" s="111"/>
      <c r="VBG26" s="111"/>
      <c r="VBH26" s="111"/>
      <c r="VBI26" s="111"/>
      <c r="VBJ26" s="111"/>
      <c r="VBK26" s="112"/>
      <c r="VBL26" s="112"/>
      <c r="VBM26" s="113"/>
      <c r="VBN26" s="111"/>
      <c r="VBO26" s="111"/>
      <c r="VBP26" s="111"/>
      <c r="VBQ26" s="111"/>
      <c r="VBR26" s="111"/>
      <c r="VBS26" s="111"/>
      <c r="VBT26" s="112"/>
      <c r="VBU26" s="112"/>
      <c r="VBV26" s="113"/>
      <c r="VBW26" s="111"/>
      <c r="VBX26" s="111"/>
      <c r="VBY26" s="111"/>
      <c r="VBZ26" s="111"/>
      <c r="VCA26" s="111"/>
      <c r="VCB26" s="111"/>
      <c r="VCC26" s="112"/>
      <c r="VCD26" s="112"/>
      <c r="VCE26" s="113"/>
      <c r="VCF26" s="111"/>
      <c r="VCG26" s="111"/>
      <c r="VCH26" s="111"/>
      <c r="VCI26" s="111"/>
      <c r="VCJ26" s="111"/>
      <c r="VCK26" s="111"/>
      <c r="VCL26" s="112"/>
      <c r="VCM26" s="112"/>
      <c r="VCN26" s="113"/>
      <c r="VCO26" s="111"/>
      <c r="VCP26" s="111"/>
      <c r="VCQ26" s="111"/>
      <c r="VCR26" s="111"/>
      <c r="VCS26" s="111"/>
      <c r="VCT26" s="111"/>
      <c r="VCU26" s="112"/>
      <c r="VCV26" s="112"/>
      <c r="VCW26" s="113"/>
      <c r="VCX26" s="111"/>
      <c r="VCY26" s="111"/>
      <c r="VCZ26" s="111"/>
      <c r="VDA26" s="111"/>
      <c r="VDB26" s="111"/>
      <c r="VDC26" s="111"/>
      <c r="VDD26" s="112"/>
      <c r="VDE26" s="112"/>
      <c r="VDF26" s="113"/>
      <c r="VDG26" s="111"/>
      <c r="VDH26" s="111"/>
      <c r="VDI26" s="111"/>
      <c r="VDJ26" s="111"/>
      <c r="VDK26" s="111"/>
      <c r="VDL26" s="111"/>
      <c r="VDM26" s="112"/>
      <c r="VDN26" s="112"/>
      <c r="VDO26" s="113"/>
      <c r="VDP26" s="111"/>
      <c r="VDQ26" s="111"/>
      <c r="VDR26" s="111"/>
      <c r="VDS26" s="111"/>
      <c r="VDT26" s="111"/>
      <c r="VDU26" s="111"/>
      <c r="VDV26" s="112"/>
      <c r="VDW26" s="112"/>
      <c r="VDX26" s="113"/>
      <c r="VDY26" s="111"/>
      <c r="VDZ26" s="111"/>
      <c r="VEA26" s="111"/>
      <c r="VEB26" s="111"/>
      <c r="VEC26" s="111"/>
      <c r="VED26" s="111"/>
      <c r="VEE26" s="112"/>
      <c r="VEF26" s="112"/>
      <c r="VEG26" s="113"/>
      <c r="VEH26" s="111"/>
      <c r="VEI26" s="111"/>
      <c r="VEJ26" s="111"/>
      <c r="VEK26" s="111"/>
      <c r="VEL26" s="111"/>
      <c r="VEM26" s="111"/>
      <c r="VEN26" s="112"/>
      <c r="VEO26" s="112"/>
      <c r="VEP26" s="113"/>
      <c r="VEQ26" s="111"/>
      <c r="VER26" s="111"/>
      <c r="VES26" s="111"/>
      <c r="VET26" s="111"/>
      <c r="VEU26" s="111"/>
      <c r="VEV26" s="111"/>
      <c r="VEW26" s="112"/>
      <c r="VEX26" s="112"/>
      <c r="VEY26" s="113"/>
      <c r="VEZ26" s="111"/>
      <c r="VFA26" s="111"/>
      <c r="VFB26" s="111"/>
      <c r="VFC26" s="111"/>
      <c r="VFD26" s="111"/>
      <c r="VFE26" s="111"/>
      <c r="VFF26" s="112"/>
      <c r="VFG26" s="112"/>
      <c r="VFH26" s="113"/>
      <c r="VFI26" s="111"/>
      <c r="VFJ26" s="111"/>
      <c r="VFK26" s="111"/>
      <c r="VFL26" s="111"/>
      <c r="VFM26" s="111"/>
      <c r="VFN26" s="111"/>
      <c r="VFO26" s="112"/>
      <c r="VFP26" s="112"/>
      <c r="VFQ26" s="113"/>
      <c r="VFR26" s="111"/>
      <c r="VFS26" s="111"/>
      <c r="VFT26" s="111"/>
      <c r="VFU26" s="111"/>
      <c r="VFV26" s="111"/>
      <c r="VFW26" s="111"/>
      <c r="VFX26" s="112"/>
      <c r="VFY26" s="112"/>
      <c r="VFZ26" s="113"/>
      <c r="VGA26" s="111"/>
      <c r="VGB26" s="111"/>
      <c r="VGC26" s="111"/>
      <c r="VGD26" s="111"/>
      <c r="VGE26" s="111"/>
      <c r="VGF26" s="111"/>
      <c r="VGG26" s="112"/>
      <c r="VGH26" s="112"/>
      <c r="VGI26" s="113"/>
      <c r="VGJ26" s="111"/>
      <c r="VGK26" s="111"/>
      <c r="VGL26" s="111"/>
      <c r="VGM26" s="111"/>
      <c r="VGN26" s="111"/>
      <c r="VGO26" s="111"/>
      <c r="VGP26" s="112"/>
      <c r="VGQ26" s="112"/>
      <c r="VGR26" s="113"/>
      <c r="VGS26" s="111"/>
      <c r="VGT26" s="111"/>
      <c r="VGU26" s="111"/>
      <c r="VGV26" s="111"/>
      <c r="VGW26" s="111"/>
      <c r="VGX26" s="111"/>
      <c r="VGY26" s="112"/>
      <c r="VGZ26" s="112"/>
      <c r="VHA26" s="113"/>
      <c r="VHB26" s="111"/>
      <c r="VHC26" s="111"/>
      <c r="VHD26" s="111"/>
      <c r="VHE26" s="111"/>
      <c r="VHF26" s="111"/>
      <c r="VHG26" s="111"/>
      <c r="VHH26" s="112"/>
      <c r="VHI26" s="112"/>
      <c r="VHJ26" s="113"/>
      <c r="VHK26" s="111"/>
      <c r="VHL26" s="111"/>
      <c r="VHM26" s="111"/>
      <c r="VHN26" s="111"/>
      <c r="VHO26" s="111"/>
      <c r="VHP26" s="111"/>
      <c r="VHQ26" s="112"/>
      <c r="VHR26" s="112"/>
      <c r="VHS26" s="113"/>
      <c r="VHT26" s="111"/>
      <c r="VHU26" s="111"/>
      <c r="VHV26" s="111"/>
      <c r="VHW26" s="111"/>
      <c r="VHX26" s="111"/>
      <c r="VHY26" s="111"/>
      <c r="VHZ26" s="112"/>
      <c r="VIA26" s="112"/>
      <c r="VIB26" s="113"/>
      <c r="VIC26" s="111"/>
      <c r="VID26" s="111"/>
      <c r="VIE26" s="111"/>
      <c r="VIF26" s="111"/>
      <c r="VIG26" s="111"/>
      <c r="VIH26" s="111"/>
      <c r="VII26" s="112"/>
      <c r="VIJ26" s="112"/>
      <c r="VIK26" s="113"/>
      <c r="VIL26" s="111"/>
      <c r="VIM26" s="111"/>
      <c r="VIN26" s="111"/>
      <c r="VIO26" s="111"/>
      <c r="VIP26" s="111"/>
      <c r="VIQ26" s="111"/>
      <c r="VIR26" s="112"/>
      <c r="VIS26" s="112"/>
      <c r="VIT26" s="113"/>
      <c r="VIU26" s="111"/>
      <c r="VIV26" s="111"/>
      <c r="VIW26" s="111"/>
      <c r="VIX26" s="111"/>
      <c r="VIY26" s="111"/>
      <c r="VIZ26" s="111"/>
      <c r="VJA26" s="112"/>
      <c r="VJB26" s="112"/>
      <c r="VJC26" s="113"/>
      <c r="VJD26" s="111"/>
      <c r="VJE26" s="111"/>
      <c r="VJF26" s="111"/>
      <c r="VJG26" s="111"/>
      <c r="VJH26" s="111"/>
      <c r="VJI26" s="111"/>
      <c r="VJJ26" s="112"/>
      <c r="VJK26" s="112"/>
      <c r="VJL26" s="113"/>
      <c r="VJM26" s="111"/>
      <c r="VJN26" s="111"/>
      <c r="VJO26" s="111"/>
      <c r="VJP26" s="111"/>
      <c r="VJQ26" s="111"/>
      <c r="VJR26" s="111"/>
      <c r="VJS26" s="112"/>
      <c r="VJT26" s="112"/>
      <c r="VJU26" s="113"/>
      <c r="VJV26" s="111"/>
      <c r="VJW26" s="111"/>
      <c r="VJX26" s="111"/>
      <c r="VJY26" s="111"/>
      <c r="VJZ26" s="111"/>
      <c r="VKA26" s="111"/>
      <c r="VKB26" s="112"/>
      <c r="VKC26" s="112"/>
      <c r="VKD26" s="113"/>
      <c r="VKE26" s="111"/>
      <c r="VKF26" s="111"/>
      <c r="VKG26" s="111"/>
      <c r="VKH26" s="111"/>
      <c r="VKI26" s="111"/>
      <c r="VKJ26" s="111"/>
      <c r="VKK26" s="112"/>
      <c r="VKL26" s="112"/>
      <c r="VKM26" s="113"/>
      <c r="VKN26" s="111"/>
      <c r="VKO26" s="111"/>
      <c r="VKP26" s="111"/>
      <c r="VKQ26" s="111"/>
      <c r="VKR26" s="111"/>
      <c r="VKS26" s="111"/>
      <c r="VKT26" s="112"/>
      <c r="VKU26" s="112"/>
      <c r="VKV26" s="113"/>
      <c r="VKW26" s="111"/>
      <c r="VKX26" s="111"/>
      <c r="VKY26" s="111"/>
      <c r="VKZ26" s="111"/>
      <c r="VLA26" s="111"/>
      <c r="VLB26" s="111"/>
      <c r="VLC26" s="112"/>
      <c r="VLD26" s="112"/>
      <c r="VLE26" s="113"/>
      <c r="VLF26" s="111"/>
      <c r="VLG26" s="111"/>
      <c r="VLH26" s="111"/>
      <c r="VLI26" s="111"/>
      <c r="VLJ26" s="111"/>
      <c r="VLK26" s="111"/>
      <c r="VLL26" s="112"/>
      <c r="VLM26" s="112"/>
      <c r="VLN26" s="113"/>
      <c r="VLO26" s="111"/>
      <c r="VLP26" s="111"/>
      <c r="VLQ26" s="111"/>
      <c r="VLR26" s="111"/>
      <c r="VLS26" s="111"/>
      <c r="VLT26" s="111"/>
      <c r="VLU26" s="112"/>
      <c r="VLV26" s="112"/>
      <c r="VLW26" s="113"/>
      <c r="VLX26" s="111"/>
      <c r="VLY26" s="111"/>
      <c r="VLZ26" s="111"/>
      <c r="VMA26" s="111"/>
      <c r="VMB26" s="111"/>
      <c r="VMC26" s="111"/>
      <c r="VMD26" s="112"/>
      <c r="VME26" s="112"/>
      <c r="VMF26" s="113"/>
      <c r="VMG26" s="111"/>
      <c r="VMH26" s="111"/>
      <c r="VMI26" s="111"/>
      <c r="VMJ26" s="111"/>
      <c r="VMK26" s="111"/>
      <c r="VML26" s="111"/>
      <c r="VMM26" s="112"/>
      <c r="VMN26" s="112"/>
      <c r="VMO26" s="113"/>
      <c r="VMP26" s="111"/>
      <c r="VMQ26" s="111"/>
      <c r="VMR26" s="111"/>
      <c r="VMS26" s="111"/>
      <c r="VMT26" s="111"/>
      <c r="VMU26" s="111"/>
      <c r="VMV26" s="112"/>
      <c r="VMW26" s="112"/>
      <c r="VMX26" s="113"/>
      <c r="VMY26" s="111"/>
      <c r="VMZ26" s="111"/>
      <c r="VNA26" s="111"/>
      <c r="VNB26" s="111"/>
      <c r="VNC26" s="111"/>
      <c r="VND26" s="111"/>
      <c r="VNE26" s="112"/>
      <c r="VNF26" s="112"/>
      <c r="VNG26" s="113"/>
      <c r="VNH26" s="111"/>
      <c r="VNI26" s="111"/>
      <c r="VNJ26" s="111"/>
      <c r="VNK26" s="111"/>
      <c r="VNL26" s="111"/>
      <c r="VNM26" s="111"/>
      <c r="VNN26" s="112"/>
      <c r="VNO26" s="112"/>
      <c r="VNP26" s="113"/>
      <c r="VNQ26" s="111"/>
      <c r="VNR26" s="111"/>
      <c r="VNS26" s="111"/>
      <c r="VNT26" s="111"/>
      <c r="VNU26" s="111"/>
      <c r="VNV26" s="111"/>
      <c r="VNW26" s="112"/>
      <c r="VNX26" s="112"/>
      <c r="VNY26" s="113"/>
      <c r="VNZ26" s="111"/>
      <c r="VOA26" s="111"/>
      <c r="VOB26" s="111"/>
      <c r="VOC26" s="111"/>
      <c r="VOD26" s="111"/>
      <c r="VOE26" s="111"/>
      <c r="VOF26" s="112"/>
      <c r="VOG26" s="112"/>
      <c r="VOH26" s="113"/>
      <c r="VOI26" s="111"/>
      <c r="VOJ26" s="111"/>
      <c r="VOK26" s="111"/>
      <c r="VOL26" s="111"/>
      <c r="VOM26" s="111"/>
      <c r="VON26" s="111"/>
      <c r="VOO26" s="112"/>
      <c r="VOP26" s="112"/>
      <c r="VOQ26" s="113"/>
      <c r="VOR26" s="111"/>
      <c r="VOS26" s="111"/>
      <c r="VOT26" s="111"/>
      <c r="VOU26" s="111"/>
      <c r="VOV26" s="111"/>
      <c r="VOW26" s="111"/>
      <c r="VOX26" s="112"/>
      <c r="VOY26" s="112"/>
      <c r="VOZ26" s="113"/>
      <c r="VPA26" s="111"/>
      <c r="VPB26" s="111"/>
      <c r="VPC26" s="111"/>
      <c r="VPD26" s="111"/>
      <c r="VPE26" s="111"/>
      <c r="VPF26" s="111"/>
      <c r="VPG26" s="112"/>
      <c r="VPH26" s="112"/>
      <c r="VPI26" s="113"/>
      <c r="VPJ26" s="111"/>
      <c r="VPK26" s="111"/>
      <c r="VPL26" s="111"/>
      <c r="VPM26" s="111"/>
      <c r="VPN26" s="111"/>
      <c r="VPO26" s="111"/>
      <c r="VPP26" s="112"/>
      <c r="VPQ26" s="112"/>
      <c r="VPR26" s="113"/>
      <c r="VPS26" s="111"/>
      <c r="VPT26" s="111"/>
      <c r="VPU26" s="111"/>
      <c r="VPV26" s="111"/>
      <c r="VPW26" s="111"/>
      <c r="VPX26" s="111"/>
      <c r="VPY26" s="112"/>
      <c r="VPZ26" s="112"/>
      <c r="VQA26" s="113"/>
      <c r="VQB26" s="111"/>
      <c r="VQC26" s="111"/>
      <c r="VQD26" s="111"/>
      <c r="VQE26" s="111"/>
      <c r="VQF26" s="111"/>
      <c r="VQG26" s="111"/>
      <c r="VQH26" s="112"/>
      <c r="VQI26" s="112"/>
      <c r="VQJ26" s="113"/>
      <c r="VQK26" s="111"/>
      <c r="VQL26" s="111"/>
      <c r="VQM26" s="111"/>
      <c r="VQN26" s="111"/>
      <c r="VQO26" s="111"/>
      <c r="VQP26" s="111"/>
      <c r="VQQ26" s="112"/>
      <c r="VQR26" s="112"/>
      <c r="VQS26" s="113"/>
      <c r="VQT26" s="111"/>
      <c r="VQU26" s="111"/>
      <c r="VQV26" s="111"/>
      <c r="VQW26" s="111"/>
      <c r="VQX26" s="111"/>
      <c r="VQY26" s="111"/>
      <c r="VQZ26" s="112"/>
      <c r="VRA26" s="112"/>
      <c r="VRB26" s="113"/>
      <c r="VRC26" s="111"/>
      <c r="VRD26" s="111"/>
      <c r="VRE26" s="111"/>
      <c r="VRF26" s="111"/>
      <c r="VRG26" s="111"/>
      <c r="VRH26" s="111"/>
      <c r="VRI26" s="112"/>
      <c r="VRJ26" s="112"/>
      <c r="VRK26" s="113"/>
      <c r="VRL26" s="111"/>
      <c r="VRM26" s="111"/>
      <c r="VRN26" s="111"/>
      <c r="VRO26" s="111"/>
      <c r="VRP26" s="111"/>
      <c r="VRQ26" s="111"/>
      <c r="VRR26" s="112"/>
      <c r="VRS26" s="112"/>
      <c r="VRT26" s="113"/>
      <c r="VRU26" s="111"/>
      <c r="VRV26" s="111"/>
      <c r="VRW26" s="111"/>
      <c r="VRX26" s="111"/>
      <c r="VRY26" s="111"/>
      <c r="VRZ26" s="111"/>
      <c r="VSA26" s="112"/>
      <c r="VSB26" s="112"/>
      <c r="VSC26" s="113"/>
      <c r="VSD26" s="111"/>
      <c r="VSE26" s="111"/>
      <c r="VSF26" s="111"/>
      <c r="VSG26" s="111"/>
      <c r="VSH26" s="111"/>
      <c r="VSI26" s="111"/>
      <c r="VSJ26" s="112"/>
      <c r="VSK26" s="112"/>
      <c r="VSL26" s="113"/>
      <c r="VSM26" s="111"/>
      <c r="VSN26" s="111"/>
      <c r="VSO26" s="111"/>
      <c r="VSP26" s="111"/>
      <c r="VSQ26" s="111"/>
      <c r="VSR26" s="111"/>
      <c r="VSS26" s="112"/>
      <c r="VST26" s="112"/>
      <c r="VSU26" s="113"/>
      <c r="VSV26" s="111"/>
      <c r="VSW26" s="111"/>
      <c r="VSX26" s="111"/>
      <c r="VSY26" s="111"/>
      <c r="VSZ26" s="111"/>
      <c r="VTA26" s="111"/>
      <c r="VTB26" s="112"/>
      <c r="VTC26" s="112"/>
      <c r="VTD26" s="113"/>
      <c r="VTE26" s="111"/>
      <c r="VTF26" s="111"/>
      <c r="VTG26" s="111"/>
      <c r="VTH26" s="111"/>
      <c r="VTI26" s="111"/>
      <c r="VTJ26" s="111"/>
      <c r="VTK26" s="112"/>
      <c r="VTL26" s="112"/>
      <c r="VTM26" s="113"/>
      <c r="VTN26" s="111"/>
      <c r="VTO26" s="111"/>
      <c r="VTP26" s="111"/>
      <c r="VTQ26" s="111"/>
      <c r="VTR26" s="111"/>
      <c r="VTS26" s="111"/>
      <c r="VTT26" s="112"/>
      <c r="VTU26" s="112"/>
      <c r="VTV26" s="113"/>
      <c r="VTW26" s="111"/>
      <c r="VTX26" s="111"/>
      <c r="VTY26" s="111"/>
      <c r="VTZ26" s="111"/>
      <c r="VUA26" s="111"/>
      <c r="VUB26" s="111"/>
      <c r="VUC26" s="112"/>
      <c r="VUD26" s="112"/>
      <c r="VUE26" s="113"/>
      <c r="VUF26" s="111"/>
      <c r="VUG26" s="111"/>
      <c r="VUH26" s="111"/>
      <c r="VUI26" s="111"/>
      <c r="VUJ26" s="111"/>
      <c r="VUK26" s="111"/>
      <c r="VUL26" s="112"/>
      <c r="VUM26" s="112"/>
      <c r="VUN26" s="113"/>
      <c r="VUO26" s="111"/>
      <c r="VUP26" s="111"/>
      <c r="VUQ26" s="111"/>
      <c r="VUR26" s="111"/>
      <c r="VUS26" s="111"/>
      <c r="VUT26" s="111"/>
      <c r="VUU26" s="112"/>
      <c r="VUV26" s="112"/>
      <c r="VUW26" s="113"/>
      <c r="VUX26" s="111"/>
      <c r="VUY26" s="111"/>
      <c r="VUZ26" s="111"/>
      <c r="VVA26" s="111"/>
      <c r="VVB26" s="111"/>
      <c r="VVC26" s="111"/>
      <c r="VVD26" s="112"/>
      <c r="VVE26" s="112"/>
      <c r="VVF26" s="113"/>
      <c r="VVG26" s="111"/>
      <c r="VVH26" s="111"/>
      <c r="VVI26" s="111"/>
      <c r="VVJ26" s="111"/>
      <c r="VVK26" s="111"/>
      <c r="VVL26" s="111"/>
      <c r="VVM26" s="112"/>
      <c r="VVN26" s="112"/>
      <c r="VVO26" s="113"/>
      <c r="VVP26" s="111"/>
      <c r="VVQ26" s="111"/>
      <c r="VVR26" s="111"/>
      <c r="VVS26" s="111"/>
      <c r="VVT26" s="111"/>
      <c r="VVU26" s="111"/>
      <c r="VVV26" s="112"/>
      <c r="VVW26" s="112"/>
      <c r="VVX26" s="113"/>
      <c r="VVY26" s="111"/>
      <c r="VVZ26" s="111"/>
      <c r="VWA26" s="111"/>
      <c r="VWB26" s="111"/>
      <c r="VWC26" s="111"/>
      <c r="VWD26" s="111"/>
      <c r="VWE26" s="112"/>
      <c r="VWF26" s="112"/>
      <c r="VWG26" s="113"/>
      <c r="VWH26" s="111"/>
      <c r="VWI26" s="111"/>
      <c r="VWJ26" s="111"/>
      <c r="VWK26" s="111"/>
      <c r="VWL26" s="111"/>
      <c r="VWM26" s="111"/>
      <c r="VWN26" s="112"/>
      <c r="VWO26" s="112"/>
      <c r="VWP26" s="113"/>
      <c r="VWQ26" s="111"/>
      <c r="VWR26" s="111"/>
      <c r="VWS26" s="111"/>
      <c r="VWT26" s="111"/>
      <c r="VWU26" s="111"/>
      <c r="VWV26" s="111"/>
      <c r="VWW26" s="112"/>
      <c r="VWX26" s="112"/>
      <c r="VWY26" s="113"/>
      <c r="VWZ26" s="111"/>
      <c r="VXA26" s="111"/>
      <c r="VXB26" s="111"/>
      <c r="VXC26" s="111"/>
      <c r="VXD26" s="111"/>
      <c r="VXE26" s="111"/>
      <c r="VXF26" s="112"/>
      <c r="VXG26" s="112"/>
      <c r="VXH26" s="113"/>
      <c r="VXI26" s="111"/>
      <c r="VXJ26" s="111"/>
      <c r="VXK26" s="111"/>
      <c r="VXL26" s="111"/>
      <c r="VXM26" s="111"/>
      <c r="VXN26" s="111"/>
      <c r="VXO26" s="112"/>
      <c r="VXP26" s="112"/>
      <c r="VXQ26" s="113"/>
      <c r="VXR26" s="111"/>
      <c r="VXS26" s="111"/>
      <c r="VXT26" s="111"/>
      <c r="VXU26" s="111"/>
      <c r="VXV26" s="111"/>
      <c r="VXW26" s="111"/>
      <c r="VXX26" s="112"/>
      <c r="VXY26" s="112"/>
      <c r="VXZ26" s="113"/>
      <c r="VYA26" s="111"/>
      <c r="VYB26" s="111"/>
      <c r="VYC26" s="111"/>
      <c r="VYD26" s="111"/>
      <c r="VYE26" s="111"/>
      <c r="VYF26" s="111"/>
      <c r="VYG26" s="112"/>
      <c r="VYH26" s="112"/>
      <c r="VYI26" s="113"/>
      <c r="VYJ26" s="111"/>
      <c r="VYK26" s="111"/>
      <c r="VYL26" s="111"/>
      <c r="VYM26" s="111"/>
      <c r="VYN26" s="111"/>
      <c r="VYO26" s="111"/>
      <c r="VYP26" s="112"/>
      <c r="VYQ26" s="112"/>
      <c r="VYR26" s="113"/>
      <c r="VYS26" s="111"/>
      <c r="VYT26" s="111"/>
      <c r="VYU26" s="111"/>
      <c r="VYV26" s="111"/>
      <c r="VYW26" s="111"/>
      <c r="VYX26" s="111"/>
      <c r="VYY26" s="112"/>
      <c r="VYZ26" s="112"/>
      <c r="VZA26" s="113"/>
      <c r="VZB26" s="111"/>
      <c r="VZC26" s="111"/>
      <c r="VZD26" s="111"/>
      <c r="VZE26" s="111"/>
      <c r="VZF26" s="111"/>
      <c r="VZG26" s="111"/>
      <c r="VZH26" s="112"/>
      <c r="VZI26" s="112"/>
      <c r="VZJ26" s="113"/>
      <c r="VZK26" s="111"/>
      <c r="VZL26" s="111"/>
      <c r="VZM26" s="111"/>
      <c r="VZN26" s="111"/>
      <c r="VZO26" s="111"/>
      <c r="VZP26" s="111"/>
      <c r="VZQ26" s="112"/>
      <c r="VZR26" s="112"/>
      <c r="VZS26" s="113"/>
      <c r="VZT26" s="111"/>
      <c r="VZU26" s="111"/>
      <c r="VZV26" s="111"/>
      <c r="VZW26" s="111"/>
      <c r="VZX26" s="111"/>
      <c r="VZY26" s="111"/>
      <c r="VZZ26" s="112"/>
      <c r="WAA26" s="112"/>
      <c r="WAB26" s="113"/>
      <c r="WAC26" s="111"/>
      <c r="WAD26" s="111"/>
      <c r="WAE26" s="111"/>
      <c r="WAF26" s="111"/>
      <c r="WAG26" s="111"/>
      <c r="WAH26" s="111"/>
      <c r="WAI26" s="112"/>
      <c r="WAJ26" s="112"/>
      <c r="WAK26" s="113"/>
      <c r="WAL26" s="111"/>
      <c r="WAM26" s="111"/>
      <c r="WAN26" s="111"/>
      <c r="WAO26" s="111"/>
      <c r="WAP26" s="111"/>
      <c r="WAQ26" s="111"/>
      <c r="WAR26" s="112"/>
      <c r="WAS26" s="112"/>
      <c r="WAT26" s="113"/>
      <c r="WAU26" s="111"/>
      <c r="WAV26" s="111"/>
      <c r="WAW26" s="111"/>
      <c r="WAX26" s="111"/>
      <c r="WAY26" s="111"/>
      <c r="WAZ26" s="111"/>
      <c r="WBA26" s="112"/>
      <c r="WBB26" s="112"/>
      <c r="WBC26" s="113"/>
      <c r="WBD26" s="111"/>
      <c r="WBE26" s="111"/>
      <c r="WBF26" s="111"/>
      <c r="WBG26" s="111"/>
      <c r="WBH26" s="111"/>
      <c r="WBI26" s="111"/>
      <c r="WBJ26" s="112"/>
      <c r="WBK26" s="112"/>
      <c r="WBL26" s="113"/>
      <c r="WBM26" s="111"/>
      <c r="WBN26" s="111"/>
      <c r="WBO26" s="111"/>
      <c r="WBP26" s="111"/>
      <c r="WBQ26" s="111"/>
      <c r="WBR26" s="111"/>
      <c r="WBS26" s="112"/>
      <c r="WBT26" s="112"/>
      <c r="WBU26" s="113"/>
      <c r="WBV26" s="111"/>
      <c r="WBW26" s="111"/>
      <c r="WBX26" s="111"/>
      <c r="WBY26" s="111"/>
      <c r="WBZ26" s="111"/>
      <c r="WCA26" s="111"/>
      <c r="WCB26" s="112"/>
      <c r="WCC26" s="112"/>
      <c r="WCD26" s="113"/>
      <c r="WCE26" s="111"/>
      <c r="WCF26" s="111"/>
      <c r="WCG26" s="111"/>
      <c r="WCH26" s="111"/>
      <c r="WCI26" s="111"/>
      <c r="WCJ26" s="111"/>
      <c r="WCK26" s="112"/>
      <c r="WCL26" s="112"/>
      <c r="WCM26" s="113"/>
      <c r="WCN26" s="111"/>
      <c r="WCO26" s="111"/>
      <c r="WCP26" s="111"/>
      <c r="WCQ26" s="111"/>
      <c r="WCR26" s="111"/>
      <c r="WCS26" s="111"/>
      <c r="WCT26" s="112"/>
      <c r="WCU26" s="112"/>
      <c r="WCV26" s="113"/>
      <c r="WCW26" s="111"/>
      <c r="WCX26" s="111"/>
      <c r="WCY26" s="111"/>
      <c r="WCZ26" s="111"/>
      <c r="WDA26" s="111"/>
      <c r="WDB26" s="111"/>
      <c r="WDC26" s="112"/>
      <c r="WDD26" s="112"/>
      <c r="WDE26" s="113"/>
      <c r="WDF26" s="111"/>
      <c r="WDG26" s="111"/>
      <c r="WDH26" s="111"/>
      <c r="WDI26" s="111"/>
      <c r="WDJ26" s="111"/>
      <c r="WDK26" s="111"/>
      <c r="WDL26" s="112"/>
      <c r="WDM26" s="112"/>
      <c r="WDN26" s="113"/>
      <c r="WDO26" s="111"/>
      <c r="WDP26" s="111"/>
      <c r="WDQ26" s="111"/>
      <c r="WDR26" s="111"/>
      <c r="WDS26" s="111"/>
      <c r="WDT26" s="111"/>
      <c r="WDU26" s="112"/>
      <c r="WDV26" s="112"/>
      <c r="WDW26" s="113"/>
      <c r="WDX26" s="111"/>
      <c r="WDY26" s="111"/>
      <c r="WDZ26" s="111"/>
      <c r="WEA26" s="111"/>
      <c r="WEB26" s="111"/>
      <c r="WEC26" s="111"/>
      <c r="WED26" s="112"/>
      <c r="WEE26" s="112"/>
      <c r="WEF26" s="113"/>
      <c r="WEG26" s="111"/>
      <c r="WEH26" s="111"/>
      <c r="WEI26" s="111"/>
      <c r="WEJ26" s="111"/>
      <c r="WEK26" s="111"/>
      <c r="WEL26" s="111"/>
      <c r="WEM26" s="112"/>
      <c r="WEN26" s="112"/>
      <c r="WEO26" s="113"/>
      <c r="WEP26" s="111"/>
      <c r="WEQ26" s="111"/>
      <c r="WER26" s="111"/>
      <c r="WES26" s="111"/>
      <c r="WET26" s="111"/>
      <c r="WEU26" s="111"/>
      <c r="WEV26" s="112"/>
      <c r="WEW26" s="112"/>
      <c r="WEX26" s="113"/>
      <c r="WEY26" s="111"/>
      <c r="WEZ26" s="111"/>
      <c r="WFA26" s="111"/>
      <c r="WFB26" s="111"/>
      <c r="WFC26" s="111"/>
      <c r="WFD26" s="111"/>
      <c r="WFE26" s="112"/>
      <c r="WFF26" s="112"/>
      <c r="WFG26" s="113"/>
      <c r="WFH26" s="111"/>
      <c r="WFI26" s="111"/>
      <c r="WFJ26" s="111"/>
      <c r="WFK26" s="111"/>
      <c r="WFL26" s="111"/>
      <c r="WFM26" s="111"/>
      <c r="WFN26" s="112"/>
      <c r="WFO26" s="112"/>
      <c r="WFP26" s="113"/>
      <c r="WFQ26" s="111"/>
      <c r="WFR26" s="111"/>
      <c r="WFS26" s="111"/>
      <c r="WFT26" s="111"/>
      <c r="WFU26" s="111"/>
      <c r="WFV26" s="111"/>
      <c r="WFW26" s="112"/>
      <c r="WFX26" s="112"/>
      <c r="WFY26" s="113"/>
      <c r="WFZ26" s="111"/>
      <c r="WGA26" s="111"/>
      <c r="WGB26" s="111"/>
      <c r="WGC26" s="111"/>
      <c r="WGD26" s="111"/>
      <c r="WGE26" s="111"/>
      <c r="WGF26" s="112"/>
      <c r="WGG26" s="112"/>
      <c r="WGH26" s="113"/>
      <c r="WGI26" s="111"/>
      <c r="WGJ26" s="111"/>
      <c r="WGK26" s="111"/>
      <c r="WGL26" s="111"/>
      <c r="WGM26" s="111"/>
      <c r="WGN26" s="111"/>
      <c r="WGO26" s="112"/>
      <c r="WGP26" s="112"/>
      <c r="WGQ26" s="113"/>
      <c r="WGR26" s="111"/>
      <c r="WGS26" s="111"/>
      <c r="WGT26" s="111"/>
      <c r="WGU26" s="111"/>
      <c r="WGV26" s="111"/>
      <c r="WGW26" s="111"/>
      <c r="WGX26" s="112"/>
      <c r="WGY26" s="112"/>
      <c r="WGZ26" s="113"/>
      <c r="WHA26" s="111"/>
      <c r="WHB26" s="111"/>
      <c r="WHC26" s="111"/>
      <c r="WHD26" s="111"/>
      <c r="WHE26" s="111"/>
      <c r="WHF26" s="111"/>
      <c r="WHG26" s="112"/>
      <c r="WHH26" s="112"/>
      <c r="WHI26" s="113"/>
      <c r="WHJ26" s="111"/>
      <c r="WHK26" s="111"/>
      <c r="WHL26" s="111"/>
      <c r="WHM26" s="111"/>
      <c r="WHN26" s="111"/>
      <c r="WHO26" s="111"/>
      <c r="WHP26" s="112"/>
      <c r="WHQ26" s="112"/>
      <c r="WHR26" s="113"/>
      <c r="WHS26" s="111"/>
      <c r="WHT26" s="111"/>
      <c r="WHU26" s="111"/>
      <c r="WHV26" s="111"/>
      <c r="WHW26" s="111"/>
      <c r="WHX26" s="111"/>
      <c r="WHY26" s="112"/>
      <c r="WHZ26" s="112"/>
      <c r="WIA26" s="113"/>
      <c r="WIB26" s="111"/>
      <c r="WIC26" s="111"/>
      <c r="WID26" s="111"/>
      <c r="WIE26" s="111"/>
      <c r="WIF26" s="111"/>
      <c r="WIG26" s="111"/>
      <c r="WIH26" s="112"/>
      <c r="WII26" s="112"/>
      <c r="WIJ26" s="113"/>
      <c r="WIK26" s="111"/>
      <c r="WIL26" s="111"/>
      <c r="WIM26" s="111"/>
      <c r="WIN26" s="111"/>
      <c r="WIO26" s="111"/>
      <c r="WIP26" s="111"/>
      <c r="WIQ26" s="112"/>
      <c r="WIR26" s="112"/>
      <c r="WIS26" s="113"/>
      <c r="WIT26" s="111"/>
      <c r="WIU26" s="111"/>
      <c r="WIV26" s="111"/>
      <c r="WIW26" s="111"/>
      <c r="WIX26" s="111"/>
      <c r="WIY26" s="111"/>
      <c r="WIZ26" s="112"/>
      <c r="WJA26" s="112"/>
      <c r="WJB26" s="113"/>
      <c r="WJC26" s="111"/>
      <c r="WJD26" s="111"/>
      <c r="WJE26" s="111"/>
      <c r="WJF26" s="111"/>
      <c r="WJG26" s="111"/>
      <c r="WJH26" s="111"/>
      <c r="WJI26" s="112"/>
      <c r="WJJ26" s="112"/>
      <c r="WJK26" s="113"/>
      <c r="WJL26" s="111"/>
      <c r="WJM26" s="111"/>
      <c r="WJN26" s="111"/>
      <c r="WJO26" s="111"/>
      <c r="WJP26" s="111"/>
      <c r="WJQ26" s="111"/>
      <c r="WJR26" s="112"/>
      <c r="WJS26" s="112"/>
      <c r="WJT26" s="113"/>
      <c r="WJU26" s="111"/>
      <c r="WJV26" s="111"/>
      <c r="WJW26" s="111"/>
      <c r="WJX26" s="111"/>
      <c r="WJY26" s="111"/>
      <c r="WJZ26" s="111"/>
      <c r="WKA26" s="112"/>
      <c r="WKB26" s="112"/>
      <c r="WKC26" s="113"/>
      <c r="WKD26" s="111"/>
      <c r="WKE26" s="111"/>
      <c r="WKF26" s="111"/>
      <c r="WKG26" s="111"/>
      <c r="WKH26" s="111"/>
      <c r="WKI26" s="111"/>
      <c r="WKJ26" s="112"/>
      <c r="WKK26" s="112"/>
      <c r="WKL26" s="113"/>
      <c r="WKM26" s="111"/>
      <c r="WKN26" s="111"/>
      <c r="WKO26" s="111"/>
      <c r="WKP26" s="111"/>
      <c r="WKQ26" s="111"/>
      <c r="WKR26" s="111"/>
      <c r="WKS26" s="112"/>
      <c r="WKT26" s="112"/>
      <c r="WKU26" s="113"/>
      <c r="WKV26" s="111"/>
      <c r="WKW26" s="111"/>
      <c r="WKX26" s="111"/>
      <c r="WKY26" s="111"/>
      <c r="WKZ26" s="111"/>
      <c r="WLA26" s="111"/>
      <c r="WLB26" s="112"/>
      <c r="WLC26" s="112"/>
      <c r="WLD26" s="113"/>
      <c r="WLE26" s="111"/>
      <c r="WLF26" s="111"/>
      <c r="WLG26" s="111"/>
      <c r="WLH26" s="111"/>
      <c r="WLI26" s="111"/>
      <c r="WLJ26" s="111"/>
      <c r="WLK26" s="112"/>
      <c r="WLL26" s="112"/>
      <c r="WLM26" s="113"/>
      <c r="WLN26" s="111"/>
      <c r="WLO26" s="111"/>
      <c r="WLP26" s="111"/>
      <c r="WLQ26" s="111"/>
      <c r="WLR26" s="111"/>
      <c r="WLS26" s="111"/>
      <c r="WLT26" s="112"/>
      <c r="WLU26" s="112"/>
      <c r="WLV26" s="113"/>
      <c r="WLW26" s="111"/>
      <c r="WLX26" s="111"/>
      <c r="WLY26" s="111"/>
      <c r="WLZ26" s="111"/>
      <c r="WMA26" s="111"/>
      <c r="WMB26" s="111"/>
      <c r="WMC26" s="112"/>
      <c r="WMD26" s="112"/>
      <c r="WME26" s="113"/>
      <c r="WMF26" s="111"/>
      <c r="WMG26" s="111"/>
      <c r="WMH26" s="111"/>
      <c r="WMI26" s="111"/>
      <c r="WMJ26" s="111"/>
      <c r="WMK26" s="111"/>
      <c r="WML26" s="112"/>
      <c r="WMM26" s="112"/>
      <c r="WMN26" s="113"/>
      <c r="WMO26" s="111"/>
      <c r="WMP26" s="111"/>
      <c r="WMQ26" s="111"/>
      <c r="WMR26" s="111"/>
      <c r="WMS26" s="111"/>
      <c r="WMT26" s="111"/>
      <c r="WMU26" s="112"/>
      <c r="WMV26" s="112"/>
      <c r="WMW26" s="113"/>
      <c r="WMX26" s="111"/>
      <c r="WMY26" s="111"/>
      <c r="WMZ26" s="111"/>
      <c r="WNA26" s="111"/>
      <c r="WNB26" s="111"/>
      <c r="WNC26" s="111"/>
      <c r="WND26" s="112"/>
      <c r="WNE26" s="112"/>
      <c r="WNF26" s="113"/>
      <c r="WNG26" s="111"/>
      <c r="WNH26" s="111"/>
      <c r="WNI26" s="111"/>
      <c r="WNJ26" s="111"/>
      <c r="WNK26" s="111"/>
      <c r="WNL26" s="111"/>
      <c r="WNM26" s="112"/>
      <c r="WNN26" s="112"/>
      <c r="WNO26" s="113"/>
      <c r="WNP26" s="111"/>
      <c r="WNQ26" s="111"/>
      <c r="WNR26" s="111"/>
      <c r="WNS26" s="111"/>
      <c r="WNT26" s="111"/>
      <c r="WNU26" s="111"/>
      <c r="WNV26" s="112"/>
      <c r="WNW26" s="112"/>
      <c r="WNX26" s="113"/>
      <c r="WNY26" s="111"/>
      <c r="WNZ26" s="111"/>
      <c r="WOA26" s="111"/>
      <c r="WOB26" s="111"/>
      <c r="WOC26" s="111"/>
      <c r="WOD26" s="111"/>
      <c r="WOE26" s="112"/>
      <c r="WOF26" s="112"/>
      <c r="WOG26" s="113"/>
      <c r="WOH26" s="111"/>
      <c r="WOI26" s="111"/>
      <c r="WOJ26" s="111"/>
      <c r="WOK26" s="111"/>
      <c r="WOL26" s="111"/>
      <c r="WOM26" s="111"/>
      <c r="WON26" s="112"/>
      <c r="WOO26" s="112"/>
      <c r="WOP26" s="113"/>
      <c r="WOQ26" s="111"/>
      <c r="WOR26" s="111"/>
      <c r="WOS26" s="111"/>
      <c r="WOT26" s="111"/>
      <c r="WOU26" s="111"/>
      <c r="WOV26" s="111"/>
      <c r="WOW26" s="112"/>
      <c r="WOX26" s="112"/>
      <c r="WOY26" s="113"/>
      <c r="WOZ26" s="111"/>
      <c r="WPA26" s="111"/>
      <c r="WPB26" s="111"/>
      <c r="WPC26" s="111"/>
      <c r="WPD26" s="111"/>
      <c r="WPE26" s="111"/>
      <c r="WPF26" s="112"/>
      <c r="WPG26" s="112"/>
      <c r="WPH26" s="113"/>
      <c r="WPI26" s="111"/>
      <c r="WPJ26" s="111"/>
      <c r="WPK26" s="111"/>
      <c r="WPL26" s="111"/>
      <c r="WPM26" s="111"/>
      <c r="WPN26" s="111"/>
      <c r="WPO26" s="112"/>
      <c r="WPP26" s="112"/>
      <c r="WPQ26" s="113"/>
      <c r="WPR26" s="111"/>
      <c r="WPS26" s="111"/>
      <c r="WPT26" s="111"/>
      <c r="WPU26" s="111"/>
      <c r="WPV26" s="111"/>
      <c r="WPW26" s="111"/>
      <c r="WPX26" s="112"/>
      <c r="WPY26" s="112"/>
      <c r="WPZ26" s="113"/>
      <c r="WQA26" s="111"/>
      <c r="WQB26" s="111"/>
      <c r="WQC26" s="111"/>
      <c r="WQD26" s="111"/>
      <c r="WQE26" s="111"/>
      <c r="WQF26" s="111"/>
      <c r="WQG26" s="112"/>
      <c r="WQH26" s="112"/>
      <c r="WQI26" s="113"/>
      <c r="WQJ26" s="111"/>
      <c r="WQK26" s="111"/>
      <c r="WQL26" s="111"/>
      <c r="WQM26" s="111"/>
      <c r="WQN26" s="111"/>
      <c r="WQO26" s="111"/>
      <c r="WQP26" s="112"/>
      <c r="WQQ26" s="112"/>
      <c r="WQR26" s="113"/>
      <c r="WQS26" s="111"/>
      <c r="WQT26" s="111"/>
      <c r="WQU26" s="111"/>
      <c r="WQV26" s="111"/>
      <c r="WQW26" s="111"/>
      <c r="WQX26" s="111"/>
      <c r="WQY26" s="112"/>
      <c r="WQZ26" s="112"/>
      <c r="WRA26" s="113"/>
      <c r="WRB26" s="111"/>
      <c r="WRC26" s="111"/>
      <c r="WRD26" s="111"/>
      <c r="WRE26" s="111"/>
      <c r="WRF26" s="111"/>
      <c r="WRG26" s="111"/>
      <c r="WRH26" s="112"/>
      <c r="WRI26" s="112"/>
      <c r="WRJ26" s="113"/>
      <c r="WRK26" s="111"/>
      <c r="WRL26" s="111"/>
      <c r="WRM26" s="111"/>
      <c r="WRN26" s="111"/>
      <c r="WRO26" s="111"/>
      <c r="WRP26" s="111"/>
      <c r="WRQ26" s="112"/>
      <c r="WRR26" s="112"/>
      <c r="WRS26" s="113"/>
      <c r="WRT26" s="111"/>
      <c r="WRU26" s="111"/>
      <c r="WRV26" s="111"/>
      <c r="WRW26" s="111"/>
      <c r="WRX26" s="111"/>
      <c r="WRY26" s="111"/>
      <c r="WRZ26" s="112"/>
      <c r="WSA26" s="112"/>
      <c r="WSB26" s="113"/>
      <c r="WSC26" s="111"/>
      <c r="WSD26" s="111"/>
      <c r="WSE26" s="111"/>
      <c r="WSF26" s="111"/>
      <c r="WSG26" s="111"/>
      <c r="WSH26" s="111"/>
      <c r="WSI26" s="112"/>
      <c r="WSJ26" s="112"/>
      <c r="WSK26" s="113"/>
      <c r="WSL26" s="111"/>
      <c r="WSM26" s="111"/>
      <c r="WSN26" s="111"/>
      <c r="WSO26" s="111"/>
      <c r="WSP26" s="111"/>
      <c r="WSQ26" s="111"/>
      <c r="WSR26" s="112"/>
      <c r="WSS26" s="112"/>
      <c r="WST26" s="113"/>
      <c r="WSU26" s="111"/>
      <c r="WSV26" s="111"/>
      <c r="WSW26" s="111"/>
      <c r="WSX26" s="111"/>
      <c r="WSY26" s="111"/>
      <c r="WSZ26" s="111"/>
      <c r="WTA26" s="112"/>
      <c r="WTB26" s="112"/>
      <c r="WTC26" s="113"/>
      <c r="WTD26" s="111"/>
      <c r="WTE26" s="111"/>
      <c r="WTF26" s="111"/>
      <c r="WTG26" s="111"/>
      <c r="WTH26" s="111"/>
      <c r="WTI26" s="111"/>
      <c r="WTJ26" s="112"/>
      <c r="WTK26" s="112"/>
      <c r="WTL26" s="113"/>
      <c r="WTM26" s="111"/>
      <c r="WTN26" s="111"/>
      <c r="WTO26" s="111"/>
      <c r="WTP26" s="111"/>
      <c r="WTQ26" s="111"/>
      <c r="WTR26" s="111"/>
      <c r="WTS26" s="112"/>
      <c r="WTT26" s="112"/>
      <c r="WTU26" s="113"/>
      <c r="WTV26" s="111"/>
      <c r="WTW26" s="111"/>
      <c r="WTX26" s="111"/>
      <c r="WTY26" s="111"/>
      <c r="WTZ26" s="111"/>
      <c r="WUA26" s="111"/>
      <c r="WUB26" s="112"/>
      <c r="WUC26" s="112"/>
      <c r="WUD26" s="113"/>
      <c r="WUE26" s="111"/>
      <c r="WUF26" s="111"/>
      <c r="WUG26" s="111"/>
      <c r="WUH26" s="111"/>
      <c r="WUI26" s="111"/>
      <c r="WUJ26" s="111"/>
      <c r="WUK26" s="112"/>
      <c r="WUL26" s="112"/>
      <c r="WUM26" s="113"/>
      <c r="WUN26" s="111"/>
      <c r="WUO26" s="111"/>
      <c r="WUP26" s="111"/>
      <c r="WUQ26" s="111"/>
      <c r="WUR26" s="111"/>
      <c r="WUS26" s="111"/>
      <c r="WUT26" s="112"/>
      <c r="WUU26" s="112"/>
      <c r="WUV26" s="113"/>
      <c r="WUW26" s="111"/>
      <c r="WUX26" s="111"/>
      <c r="WUY26" s="111"/>
      <c r="WUZ26" s="111"/>
      <c r="WVA26" s="111"/>
      <c r="WVB26" s="111"/>
      <c r="WVC26" s="112"/>
      <c r="WVD26" s="112"/>
      <c r="WVE26" s="113"/>
      <c r="WVF26" s="111"/>
      <c r="WVG26" s="111"/>
      <c r="WVH26" s="111"/>
      <c r="WVI26" s="111"/>
      <c r="WVJ26" s="111"/>
      <c r="WVK26" s="111"/>
      <c r="WVL26" s="112"/>
      <c r="WVM26" s="112"/>
      <c r="WVN26" s="113"/>
      <c r="WVO26" s="111"/>
      <c r="WVP26" s="111"/>
      <c r="WVQ26" s="111"/>
      <c r="WVR26" s="111"/>
      <c r="WVS26" s="111"/>
      <c r="WVT26" s="111"/>
      <c r="WVU26" s="112"/>
      <c r="WVV26" s="112"/>
      <c r="WVW26" s="113"/>
      <c r="WVX26" s="111"/>
      <c r="WVY26" s="111"/>
      <c r="WVZ26" s="111"/>
      <c r="WWA26" s="111"/>
      <c r="WWB26" s="111"/>
      <c r="WWC26" s="111"/>
      <c r="WWD26" s="112"/>
      <c r="WWE26" s="112"/>
      <c r="WWF26" s="113"/>
      <c r="WWG26" s="111"/>
      <c r="WWH26" s="111"/>
      <c r="WWI26" s="111"/>
      <c r="WWJ26" s="111"/>
      <c r="WWK26" s="111"/>
      <c r="WWL26" s="111"/>
      <c r="WWM26" s="112"/>
      <c r="WWN26" s="112"/>
      <c r="WWO26" s="113"/>
      <c r="WWP26" s="111"/>
      <c r="WWQ26" s="111"/>
      <c r="WWR26" s="111"/>
      <c r="WWS26" s="111"/>
      <c r="WWT26" s="111"/>
      <c r="WWU26" s="111"/>
      <c r="WWV26" s="112"/>
      <c r="WWW26" s="112"/>
      <c r="WWX26" s="113"/>
      <c r="WWY26" s="111"/>
      <c r="WWZ26" s="111"/>
      <c r="WXA26" s="111"/>
      <c r="WXB26" s="111"/>
      <c r="WXC26" s="111"/>
      <c r="WXD26" s="111"/>
      <c r="WXE26" s="112"/>
      <c r="WXF26" s="112"/>
      <c r="WXG26" s="113"/>
      <c r="WXH26" s="111"/>
      <c r="WXI26" s="111"/>
      <c r="WXJ26" s="111"/>
      <c r="WXK26" s="111"/>
      <c r="WXL26" s="111"/>
      <c r="WXM26" s="111"/>
      <c r="WXN26" s="112"/>
      <c r="WXO26" s="112"/>
      <c r="WXP26" s="113"/>
      <c r="WXQ26" s="111"/>
      <c r="WXR26" s="111"/>
      <c r="WXS26" s="111"/>
      <c r="WXT26" s="111"/>
      <c r="WXU26" s="111"/>
      <c r="WXV26" s="111"/>
      <c r="WXW26" s="112"/>
      <c r="WXX26" s="112"/>
      <c r="WXY26" s="113"/>
      <c r="WXZ26" s="111"/>
      <c r="WYA26" s="111"/>
      <c r="WYB26" s="111"/>
      <c r="WYC26" s="111"/>
      <c r="WYD26" s="111"/>
      <c r="WYE26" s="111"/>
      <c r="WYF26" s="112"/>
      <c r="WYG26" s="112"/>
      <c r="WYH26" s="113"/>
      <c r="WYI26" s="111"/>
      <c r="WYJ26" s="111"/>
      <c r="WYK26" s="111"/>
      <c r="WYL26" s="111"/>
      <c r="WYM26" s="111"/>
      <c r="WYN26" s="111"/>
      <c r="WYO26" s="112"/>
      <c r="WYP26" s="112"/>
      <c r="WYQ26" s="113"/>
      <c r="WYR26" s="111"/>
      <c r="WYS26" s="111"/>
      <c r="WYT26" s="111"/>
      <c r="WYU26" s="111"/>
      <c r="WYV26" s="111"/>
      <c r="WYW26" s="111"/>
      <c r="WYX26" s="112"/>
      <c r="WYY26" s="112"/>
      <c r="WYZ26" s="113"/>
      <c r="WZA26" s="111"/>
      <c r="WZB26" s="111"/>
      <c r="WZC26" s="111"/>
      <c r="WZD26" s="111"/>
      <c r="WZE26" s="111"/>
      <c r="WZF26" s="111"/>
      <c r="WZG26" s="112"/>
      <c r="WZH26" s="112"/>
      <c r="WZI26" s="113"/>
      <c r="WZJ26" s="111"/>
      <c r="WZK26" s="111"/>
      <c r="WZL26" s="111"/>
      <c r="WZM26" s="111"/>
      <c r="WZN26" s="111"/>
      <c r="WZO26" s="111"/>
      <c r="WZP26" s="112"/>
      <c r="WZQ26" s="112"/>
      <c r="WZR26" s="113"/>
      <c r="WZS26" s="111"/>
      <c r="WZT26" s="111"/>
      <c r="WZU26" s="111"/>
      <c r="WZV26" s="111"/>
      <c r="WZW26" s="111"/>
      <c r="WZX26" s="111"/>
      <c r="WZY26" s="112"/>
      <c r="WZZ26" s="112"/>
      <c r="XAA26" s="113"/>
      <c r="XAB26" s="111"/>
      <c r="XAC26" s="111"/>
      <c r="XAD26" s="111"/>
      <c r="XAE26" s="111"/>
      <c r="XAF26" s="111"/>
      <c r="XAG26" s="111"/>
      <c r="XAH26" s="112"/>
      <c r="XAI26" s="112"/>
      <c r="XAJ26" s="113"/>
      <c r="XAK26" s="111"/>
      <c r="XAL26" s="111"/>
      <c r="XAM26" s="111"/>
      <c r="XAN26" s="111"/>
      <c r="XAO26" s="111"/>
      <c r="XAP26" s="111"/>
      <c r="XAQ26" s="112"/>
      <c r="XAR26" s="112"/>
      <c r="XAS26" s="113"/>
      <c r="XAT26" s="111"/>
      <c r="XAU26" s="111"/>
      <c r="XAV26" s="111"/>
      <c r="XAW26" s="111"/>
      <c r="XAX26" s="111"/>
      <c r="XAY26" s="111"/>
      <c r="XAZ26" s="112"/>
      <c r="XBA26" s="112"/>
      <c r="XBB26" s="113"/>
      <c r="XBC26" s="111"/>
      <c r="XBD26" s="111"/>
      <c r="XBE26" s="111"/>
      <c r="XBF26" s="111"/>
      <c r="XBG26" s="111"/>
      <c r="XBH26" s="111"/>
      <c r="XBI26" s="112"/>
      <c r="XBJ26" s="112"/>
      <c r="XBK26" s="113"/>
      <c r="XBL26" s="111"/>
      <c r="XBM26" s="111"/>
      <c r="XBN26" s="111"/>
      <c r="XBO26" s="111"/>
      <c r="XBP26" s="111"/>
      <c r="XBQ26" s="111"/>
      <c r="XBR26" s="112"/>
      <c r="XBS26" s="112"/>
      <c r="XBT26" s="113"/>
      <c r="XBU26" s="111"/>
      <c r="XBV26" s="111"/>
      <c r="XBW26" s="111"/>
      <c r="XBX26" s="111"/>
      <c r="XBY26" s="111"/>
      <c r="XBZ26" s="111"/>
      <c r="XCA26" s="112"/>
      <c r="XCB26" s="112"/>
      <c r="XCC26" s="113"/>
      <c r="XCD26" s="111"/>
      <c r="XCE26" s="111"/>
      <c r="XCF26" s="111"/>
      <c r="XCG26" s="111"/>
    </row>
    <row r="27" spans="1:16309" s="465" customFormat="1" ht="120" customHeight="1" x14ac:dyDescent="0.2">
      <c r="A27" s="105" t="s">
        <v>11</v>
      </c>
      <c r="B27" s="105" t="s">
        <v>12</v>
      </c>
      <c r="C27" s="105" t="s">
        <v>29</v>
      </c>
      <c r="D27" s="105" t="s">
        <v>28</v>
      </c>
      <c r="E27" s="105" t="s">
        <v>640</v>
      </c>
      <c r="F27" s="105" t="s">
        <v>13</v>
      </c>
      <c r="G27" s="110" t="s">
        <v>14</v>
      </c>
      <c r="H27" s="110" t="s">
        <v>31</v>
      </c>
      <c r="I27" s="106" t="s">
        <v>642</v>
      </c>
      <c r="J27" s="116">
        <v>6600000</v>
      </c>
      <c r="K27" s="233"/>
      <c r="L27" s="233"/>
      <c r="M27" s="233">
        <v>6400000</v>
      </c>
      <c r="N27" s="105"/>
      <c r="O27" s="105">
        <f t="shared" si="8"/>
        <v>6400000</v>
      </c>
      <c r="P27" s="105"/>
      <c r="Q27" s="105"/>
      <c r="R27" s="105"/>
      <c r="S27" s="105"/>
      <c r="T27" s="105"/>
      <c r="U27" s="105"/>
      <c r="V27" s="110"/>
      <c r="W27" s="110"/>
      <c r="X27" s="106"/>
      <c r="Y27" s="105"/>
      <c r="Z27" s="105"/>
      <c r="AA27" s="105"/>
      <c r="AB27" s="105"/>
      <c r="AC27" s="105"/>
      <c r="AD27" s="105"/>
      <c r="AE27" s="110"/>
      <c r="AF27" s="110"/>
      <c r="AG27" s="106"/>
      <c r="AH27" s="105"/>
      <c r="AI27" s="105"/>
      <c r="AJ27" s="105"/>
      <c r="AK27" s="105"/>
      <c r="AL27" s="105"/>
      <c r="AM27" s="105"/>
      <c r="AN27" s="110"/>
      <c r="AO27" s="110"/>
      <c r="AP27" s="106"/>
      <c r="AQ27" s="105"/>
      <c r="AR27" s="105"/>
      <c r="AS27" s="105"/>
      <c r="AT27" s="105"/>
      <c r="AU27" s="105"/>
      <c r="AV27" s="105"/>
      <c r="AW27" s="110"/>
      <c r="AX27" s="110"/>
      <c r="AY27" s="106"/>
      <c r="AZ27" s="105"/>
      <c r="BA27" s="105"/>
      <c r="BB27" s="105"/>
      <c r="BC27" s="105"/>
      <c r="BD27" s="105"/>
      <c r="BE27" s="105"/>
      <c r="BF27" s="110"/>
      <c r="BG27" s="110"/>
      <c r="BH27" s="106"/>
      <c r="BI27" s="105"/>
      <c r="BJ27" s="105"/>
      <c r="BK27" s="105"/>
      <c r="BL27" s="105"/>
      <c r="BM27" s="105"/>
      <c r="BN27" s="105"/>
      <c r="BO27" s="110"/>
      <c r="BP27" s="110"/>
      <c r="BQ27" s="106"/>
      <c r="BR27" s="105"/>
      <c r="BS27" s="105"/>
      <c r="BT27" s="105"/>
      <c r="BU27" s="105"/>
      <c r="BV27" s="105"/>
      <c r="BW27" s="105"/>
      <c r="BX27" s="110"/>
      <c r="BY27" s="110"/>
      <c r="BZ27" s="106"/>
      <c r="CA27" s="105"/>
      <c r="CB27" s="105"/>
      <c r="CC27" s="105"/>
      <c r="CD27" s="105"/>
      <c r="CE27" s="105"/>
      <c r="CF27" s="105"/>
      <c r="CG27" s="110"/>
      <c r="CH27" s="110"/>
      <c r="CI27" s="106"/>
      <c r="CJ27" s="105"/>
      <c r="CK27" s="105"/>
      <c r="CL27" s="105"/>
      <c r="CM27" s="105"/>
      <c r="CN27" s="105"/>
      <c r="CO27" s="105"/>
      <c r="CP27" s="110"/>
      <c r="CQ27" s="110"/>
      <c r="CR27" s="106"/>
      <c r="CS27" s="105"/>
      <c r="CT27" s="105"/>
      <c r="CU27" s="105"/>
      <c r="CV27" s="105"/>
      <c r="CW27" s="105"/>
      <c r="CX27" s="105"/>
      <c r="CY27" s="110"/>
      <c r="CZ27" s="110"/>
      <c r="DA27" s="106"/>
      <c r="DB27" s="105"/>
      <c r="DC27" s="105"/>
      <c r="DD27" s="105"/>
      <c r="DE27" s="105"/>
      <c r="DF27" s="105"/>
      <c r="DG27" s="105"/>
      <c r="DH27" s="110"/>
      <c r="DI27" s="110"/>
      <c r="DJ27" s="106"/>
      <c r="DK27" s="105"/>
      <c r="DL27" s="105"/>
      <c r="DM27" s="105"/>
      <c r="DN27" s="105"/>
      <c r="DO27" s="105"/>
      <c r="DP27" s="105"/>
      <c r="DQ27" s="110"/>
      <c r="DR27" s="110"/>
      <c r="DS27" s="106"/>
      <c r="DT27" s="105"/>
      <c r="DU27" s="105"/>
      <c r="DV27" s="105"/>
      <c r="DW27" s="105"/>
      <c r="DX27" s="105"/>
      <c r="DY27" s="105"/>
      <c r="DZ27" s="110"/>
      <c r="EA27" s="110"/>
      <c r="EB27" s="106"/>
      <c r="EC27" s="105"/>
      <c r="ED27" s="105"/>
      <c r="EE27" s="105"/>
      <c r="EF27" s="105"/>
      <c r="EG27" s="105"/>
      <c r="EH27" s="105"/>
      <c r="EI27" s="110"/>
      <c r="EJ27" s="110"/>
      <c r="EK27" s="106"/>
      <c r="EL27" s="105"/>
      <c r="EM27" s="105"/>
      <c r="EN27" s="105"/>
      <c r="EO27" s="105"/>
      <c r="EP27" s="105"/>
      <c r="EQ27" s="105"/>
      <c r="ER27" s="110"/>
      <c r="ES27" s="110"/>
      <c r="ET27" s="106"/>
      <c r="EU27" s="105"/>
      <c r="EV27" s="105"/>
      <c r="EW27" s="105"/>
      <c r="EX27" s="105"/>
      <c r="EY27" s="105"/>
      <c r="EZ27" s="105"/>
      <c r="FA27" s="110"/>
      <c r="FB27" s="110"/>
      <c r="FC27" s="106"/>
      <c r="FD27" s="105"/>
      <c r="FE27" s="105"/>
      <c r="FF27" s="105"/>
      <c r="FG27" s="105"/>
      <c r="FH27" s="105"/>
      <c r="FI27" s="105"/>
      <c r="FJ27" s="110"/>
      <c r="FK27" s="110"/>
      <c r="FL27" s="106"/>
      <c r="FM27" s="105"/>
      <c r="FN27" s="105"/>
      <c r="FO27" s="105"/>
      <c r="FP27" s="105"/>
      <c r="FQ27" s="105"/>
      <c r="FR27" s="105"/>
      <c r="FS27" s="110"/>
      <c r="FT27" s="110"/>
      <c r="FU27" s="106"/>
      <c r="FV27" s="105"/>
      <c r="FW27" s="105"/>
      <c r="FX27" s="105"/>
      <c r="FY27" s="105"/>
      <c r="FZ27" s="105"/>
      <c r="GA27" s="105"/>
      <c r="GB27" s="110"/>
      <c r="GC27" s="110"/>
      <c r="GD27" s="106"/>
      <c r="GE27" s="105"/>
      <c r="GF27" s="105"/>
      <c r="GG27" s="105"/>
      <c r="GH27" s="105"/>
      <c r="GI27" s="105"/>
      <c r="GJ27" s="105"/>
      <c r="GK27" s="110"/>
      <c r="GL27" s="110"/>
      <c r="GM27" s="106"/>
      <c r="GN27" s="105"/>
      <c r="GO27" s="105"/>
      <c r="GP27" s="105"/>
      <c r="GQ27" s="105"/>
      <c r="GR27" s="105"/>
      <c r="GS27" s="105"/>
      <c r="GT27" s="110"/>
      <c r="GU27" s="110"/>
      <c r="GV27" s="106"/>
      <c r="GW27" s="105"/>
      <c r="GX27" s="105"/>
      <c r="GY27" s="105"/>
      <c r="GZ27" s="105"/>
      <c r="HA27" s="105"/>
      <c r="HB27" s="105"/>
      <c r="HC27" s="110"/>
      <c r="HD27" s="110"/>
      <c r="HE27" s="106"/>
      <c r="HF27" s="105"/>
      <c r="HG27" s="105"/>
      <c r="HH27" s="105"/>
      <c r="HI27" s="105"/>
      <c r="HJ27" s="105"/>
      <c r="HK27" s="105"/>
      <c r="HL27" s="110"/>
      <c r="HM27" s="110"/>
      <c r="HN27" s="106"/>
      <c r="HO27" s="105"/>
      <c r="HP27" s="105"/>
      <c r="HQ27" s="105"/>
      <c r="HR27" s="105"/>
      <c r="HS27" s="105"/>
      <c r="HT27" s="105"/>
      <c r="HU27" s="110"/>
      <c r="HV27" s="110"/>
      <c r="HW27" s="106"/>
      <c r="HX27" s="105"/>
      <c r="HY27" s="105"/>
      <c r="HZ27" s="105"/>
      <c r="IA27" s="105"/>
      <c r="IB27" s="105"/>
      <c r="IC27" s="105"/>
      <c r="ID27" s="110"/>
      <c r="IE27" s="110"/>
      <c r="IF27" s="106"/>
      <c r="IG27" s="105"/>
      <c r="IH27" s="105"/>
      <c r="II27" s="105"/>
      <c r="IJ27" s="105"/>
      <c r="IK27" s="105"/>
      <c r="IL27" s="105"/>
      <c r="IM27" s="110"/>
      <c r="IN27" s="110"/>
      <c r="IO27" s="106"/>
      <c r="IP27" s="105"/>
      <c r="IQ27" s="105"/>
      <c r="IR27" s="105"/>
      <c r="IS27" s="105"/>
      <c r="IT27" s="105"/>
      <c r="IU27" s="105"/>
      <c r="IV27" s="110"/>
      <c r="IW27" s="110"/>
      <c r="IX27" s="106"/>
      <c r="IY27" s="105"/>
      <c r="IZ27" s="105"/>
      <c r="JA27" s="105"/>
      <c r="JB27" s="105"/>
      <c r="JC27" s="105"/>
      <c r="JD27" s="105"/>
      <c r="JE27" s="110"/>
      <c r="JF27" s="110"/>
      <c r="JG27" s="106"/>
      <c r="JH27" s="105"/>
      <c r="JI27" s="105"/>
      <c r="JJ27" s="105"/>
      <c r="JK27" s="105"/>
      <c r="JL27" s="105"/>
      <c r="JM27" s="105"/>
      <c r="JN27" s="110"/>
      <c r="JO27" s="110"/>
      <c r="JP27" s="106"/>
      <c r="JQ27" s="105"/>
      <c r="JR27" s="105"/>
      <c r="JS27" s="105"/>
      <c r="JT27" s="105"/>
      <c r="JU27" s="105"/>
      <c r="JV27" s="105"/>
      <c r="JW27" s="110"/>
      <c r="JX27" s="110"/>
      <c r="JY27" s="106"/>
      <c r="JZ27" s="105"/>
      <c r="KA27" s="105"/>
      <c r="KB27" s="105"/>
      <c r="KC27" s="105"/>
      <c r="KD27" s="105"/>
      <c r="KE27" s="105"/>
      <c r="KF27" s="110"/>
      <c r="KG27" s="110"/>
      <c r="KH27" s="106"/>
      <c r="KI27" s="105"/>
      <c r="KJ27" s="105"/>
      <c r="KK27" s="105"/>
      <c r="KL27" s="105"/>
      <c r="KM27" s="105"/>
      <c r="KN27" s="105"/>
      <c r="KO27" s="110"/>
      <c r="KP27" s="110"/>
      <c r="KQ27" s="106"/>
      <c r="KR27" s="105"/>
      <c r="KS27" s="105"/>
      <c r="KT27" s="105"/>
      <c r="KU27" s="105"/>
      <c r="KV27" s="105"/>
      <c r="KW27" s="105"/>
      <c r="KX27" s="110"/>
      <c r="KY27" s="110"/>
      <c r="KZ27" s="106"/>
      <c r="LA27" s="105"/>
      <c r="LB27" s="105"/>
      <c r="LC27" s="105"/>
      <c r="LD27" s="105"/>
      <c r="LE27" s="105"/>
      <c r="LF27" s="105"/>
      <c r="LG27" s="110"/>
      <c r="LH27" s="110"/>
      <c r="LI27" s="106"/>
      <c r="LJ27" s="105"/>
      <c r="LK27" s="105"/>
      <c r="LL27" s="105"/>
      <c r="LM27" s="105"/>
      <c r="LN27" s="105"/>
      <c r="LO27" s="105"/>
      <c r="LP27" s="110"/>
      <c r="LQ27" s="110"/>
      <c r="LR27" s="106"/>
      <c r="LS27" s="105"/>
      <c r="LT27" s="105"/>
      <c r="LU27" s="105"/>
      <c r="LV27" s="105"/>
      <c r="LW27" s="105"/>
      <c r="LX27" s="105"/>
      <c r="LY27" s="110"/>
      <c r="LZ27" s="110"/>
      <c r="MA27" s="106"/>
      <c r="MB27" s="105"/>
      <c r="MC27" s="105"/>
      <c r="MD27" s="105"/>
      <c r="ME27" s="105"/>
      <c r="MF27" s="105"/>
      <c r="MG27" s="105"/>
      <c r="MH27" s="110"/>
      <c r="MI27" s="110"/>
      <c r="MJ27" s="106"/>
      <c r="MK27" s="105"/>
      <c r="ML27" s="105"/>
      <c r="MM27" s="105"/>
      <c r="MN27" s="105"/>
      <c r="MO27" s="105"/>
      <c r="MP27" s="105"/>
      <c r="MQ27" s="110"/>
      <c r="MR27" s="110"/>
      <c r="MS27" s="106"/>
      <c r="MT27" s="105"/>
      <c r="MU27" s="105"/>
      <c r="MV27" s="105"/>
      <c r="MW27" s="105"/>
      <c r="MX27" s="105"/>
      <c r="MY27" s="105"/>
      <c r="MZ27" s="110"/>
      <c r="NA27" s="110"/>
      <c r="NB27" s="106"/>
      <c r="NC27" s="105"/>
      <c r="ND27" s="105"/>
      <c r="NE27" s="105"/>
      <c r="NF27" s="105"/>
      <c r="NG27" s="105"/>
      <c r="NH27" s="105"/>
      <c r="NI27" s="110"/>
      <c r="NJ27" s="110"/>
      <c r="NK27" s="106"/>
      <c r="NL27" s="105"/>
      <c r="NM27" s="105"/>
      <c r="NN27" s="105"/>
      <c r="NO27" s="105"/>
      <c r="NP27" s="105"/>
      <c r="NQ27" s="105"/>
      <c r="NR27" s="110"/>
      <c r="NS27" s="110"/>
      <c r="NT27" s="106"/>
      <c r="NU27" s="105"/>
      <c r="NV27" s="105"/>
      <c r="NW27" s="105"/>
      <c r="NX27" s="105"/>
      <c r="NY27" s="105"/>
      <c r="NZ27" s="105"/>
      <c r="OA27" s="110"/>
      <c r="OB27" s="110"/>
      <c r="OC27" s="106"/>
      <c r="OD27" s="105"/>
      <c r="OE27" s="105"/>
      <c r="OF27" s="105"/>
      <c r="OG27" s="105"/>
      <c r="OH27" s="105"/>
      <c r="OI27" s="105"/>
      <c r="OJ27" s="110"/>
      <c r="OK27" s="110"/>
      <c r="OL27" s="106"/>
      <c r="OM27" s="105"/>
      <c r="ON27" s="105"/>
      <c r="OO27" s="105"/>
      <c r="OP27" s="105"/>
      <c r="OQ27" s="105"/>
      <c r="OR27" s="105"/>
      <c r="OS27" s="110"/>
      <c r="OT27" s="110"/>
      <c r="OU27" s="106"/>
      <c r="OV27" s="105"/>
      <c r="OW27" s="105"/>
      <c r="OX27" s="105"/>
      <c r="OY27" s="105"/>
      <c r="OZ27" s="105"/>
      <c r="PA27" s="105"/>
      <c r="PB27" s="110"/>
      <c r="PC27" s="110"/>
      <c r="PD27" s="106"/>
      <c r="PE27" s="105"/>
      <c r="PF27" s="105"/>
      <c r="PG27" s="105"/>
      <c r="PH27" s="105"/>
      <c r="PI27" s="105"/>
      <c r="PJ27" s="105"/>
      <c r="PK27" s="110"/>
      <c r="PL27" s="110"/>
      <c r="PM27" s="106"/>
      <c r="PN27" s="105"/>
      <c r="PO27" s="105"/>
      <c r="PP27" s="105"/>
      <c r="PQ27" s="105"/>
      <c r="PR27" s="105"/>
      <c r="PS27" s="105"/>
      <c r="PT27" s="110"/>
      <c r="PU27" s="110"/>
      <c r="PV27" s="106"/>
      <c r="PW27" s="105"/>
      <c r="PX27" s="105"/>
      <c r="PY27" s="105"/>
      <c r="PZ27" s="105"/>
      <c r="QA27" s="105"/>
      <c r="QB27" s="105"/>
      <c r="QC27" s="110"/>
      <c r="QD27" s="110"/>
      <c r="QE27" s="106"/>
      <c r="QF27" s="105"/>
      <c r="QG27" s="105"/>
      <c r="QH27" s="105"/>
      <c r="QI27" s="105"/>
      <c r="QJ27" s="105"/>
      <c r="QK27" s="105"/>
      <c r="QL27" s="110"/>
      <c r="QM27" s="110"/>
      <c r="QN27" s="106"/>
      <c r="QO27" s="105"/>
      <c r="QP27" s="105"/>
      <c r="QQ27" s="105"/>
      <c r="QR27" s="105"/>
      <c r="QS27" s="105"/>
      <c r="QT27" s="105"/>
      <c r="QU27" s="110"/>
      <c r="QV27" s="110"/>
      <c r="QW27" s="106"/>
      <c r="QX27" s="105"/>
      <c r="QY27" s="105"/>
      <c r="QZ27" s="105"/>
      <c r="RA27" s="105"/>
      <c r="RB27" s="105"/>
      <c r="RC27" s="105"/>
      <c r="RD27" s="110"/>
      <c r="RE27" s="110"/>
      <c r="RF27" s="106"/>
      <c r="RG27" s="105"/>
      <c r="RH27" s="105"/>
      <c r="RI27" s="105"/>
      <c r="RJ27" s="105"/>
      <c r="RK27" s="105"/>
      <c r="RL27" s="105"/>
      <c r="RM27" s="110"/>
      <c r="RN27" s="110"/>
      <c r="RO27" s="106"/>
      <c r="RP27" s="105"/>
      <c r="RQ27" s="105"/>
      <c r="RR27" s="105"/>
      <c r="RS27" s="105"/>
      <c r="RT27" s="105"/>
      <c r="RU27" s="105"/>
      <c r="RV27" s="110"/>
      <c r="RW27" s="110"/>
      <c r="RX27" s="106"/>
      <c r="RY27" s="105"/>
      <c r="RZ27" s="105"/>
      <c r="SA27" s="105"/>
      <c r="SB27" s="105"/>
      <c r="SC27" s="105"/>
      <c r="SD27" s="105"/>
      <c r="SE27" s="110"/>
      <c r="SF27" s="110"/>
      <c r="SG27" s="106"/>
      <c r="SH27" s="105"/>
      <c r="SI27" s="105"/>
      <c r="SJ27" s="105"/>
      <c r="SK27" s="105"/>
      <c r="SL27" s="105"/>
      <c r="SM27" s="105"/>
      <c r="SN27" s="110"/>
      <c r="SO27" s="110"/>
      <c r="SP27" s="106"/>
      <c r="SQ27" s="105"/>
      <c r="SR27" s="105"/>
      <c r="SS27" s="105"/>
      <c r="ST27" s="105"/>
      <c r="SU27" s="105"/>
      <c r="SV27" s="105"/>
      <c r="SW27" s="110"/>
      <c r="SX27" s="110"/>
      <c r="SY27" s="106"/>
      <c r="SZ27" s="105"/>
      <c r="TA27" s="105"/>
      <c r="TB27" s="105"/>
      <c r="TC27" s="105"/>
      <c r="TD27" s="105"/>
      <c r="TE27" s="105"/>
      <c r="TF27" s="110"/>
      <c r="TG27" s="110"/>
      <c r="TH27" s="106"/>
      <c r="TI27" s="105"/>
      <c r="TJ27" s="105"/>
      <c r="TK27" s="105"/>
      <c r="TL27" s="105"/>
      <c r="TM27" s="105"/>
      <c r="TN27" s="105"/>
      <c r="TO27" s="110"/>
      <c r="TP27" s="110"/>
      <c r="TQ27" s="106"/>
      <c r="TR27" s="105"/>
      <c r="TS27" s="105"/>
      <c r="TT27" s="105"/>
      <c r="TU27" s="105"/>
      <c r="TV27" s="105"/>
      <c r="TW27" s="105"/>
      <c r="TX27" s="110"/>
      <c r="TY27" s="110"/>
      <c r="TZ27" s="106"/>
      <c r="UA27" s="105"/>
      <c r="UB27" s="105"/>
      <c r="UC27" s="105"/>
      <c r="UD27" s="105"/>
      <c r="UE27" s="105"/>
      <c r="UF27" s="105"/>
      <c r="UG27" s="110"/>
      <c r="UH27" s="110"/>
      <c r="UI27" s="106"/>
      <c r="UJ27" s="105"/>
      <c r="UK27" s="105"/>
      <c r="UL27" s="105"/>
      <c r="UM27" s="105"/>
      <c r="UN27" s="105"/>
      <c r="UO27" s="105"/>
      <c r="UP27" s="110"/>
      <c r="UQ27" s="110"/>
      <c r="UR27" s="106"/>
      <c r="US27" s="105"/>
      <c r="UT27" s="105"/>
      <c r="UU27" s="105"/>
      <c r="UV27" s="105"/>
      <c r="UW27" s="105"/>
      <c r="UX27" s="105"/>
      <c r="UY27" s="110"/>
      <c r="UZ27" s="110"/>
      <c r="VA27" s="106"/>
      <c r="VB27" s="105"/>
      <c r="VC27" s="105"/>
      <c r="VD27" s="105"/>
      <c r="VE27" s="105"/>
      <c r="VF27" s="105"/>
      <c r="VG27" s="105"/>
      <c r="VH27" s="110"/>
      <c r="VI27" s="110"/>
      <c r="VJ27" s="106"/>
      <c r="VK27" s="105"/>
      <c r="VL27" s="105"/>
      <c r="VM27" s="105"/>
      <c r="VN27" s="105"/>
      <c r="VO27" s="105"/>
      <c r="VP27" s="105"/>
      <c r="VQ27" s="110"/>
      <c r="VR27" s="110"/>
      <c r="VS27" s="106"/>
      <c r="VT27" s="105"/>
      <c r="VU27" s="105"/>
      <c r="VV27" s="105"/>
      <c r="VW27" s="105"/>
      <c r="VX27" s="105"/>
      <c r="VY27" s="105"/>
      <c r="VZ27" s="110"/>
      <c r="WA27" s="110"/>
      <c r="WB27" s="106"/>
      <c r="WC27" s="105"/>
      <c r="WD27" s="105"/>
      <c r="WE27" s="105"/>
      <c r="WF27" s="105"/>
      <c r="WG27" s="105"/>
      <c r="WH27" s="105"/>
      <c r="WI27" s="110"/>
      <c r="WJ27" s="110"/>
      <c r="WK27" s="106"/>
      <c r="WL27" s="105"/>
      <c r="WM27" s="105"/>
      <c r="WN27" s="105"/>
      <c r="WO27" s="105"/>
      <c r="WP27" s="105"/>
      <c r="WQ27" s="105"/>
      <c r="WR27" s="110"/>
      <c r="WS27" s="110"/>
      <c r="WT27" s="106"/>
      <c r="WU27" s="105"/>
      <c r="WV27" s="105"/>
      <c r="WW27" s="105"/>
      <c r="WX27" s="105"/>
      <c r="WY27" s="105"/>
      <c r="WZ27" s="105"/>
      <c r="XA27" s="110"/>
      <c r="XB27" s="110"/>
      <c r="XC27" s="106"/>
      <c r="XD27" s="105"/>
      <c r="XE27" s="105"/>
      <c r="XF27" s="105"/>
      <c r="XG27" s="105"/>
      <c r="XH27" s="105"/>
      <c r="XI27" s="105"/>
      <c r="XJ27" s="110"/>
      <c r="XK27" s="110"/>
      <c r="XL27" s="106"/>
      <c r="XM27" s="105"/>
      <c r="XN27" s="105"/>
      <c r="XO27" s="105"/>
      <c r="XP27" s="105"/>
      <c r="XQ27" s="105"/>
      <c r="XR27" s="105"/>
      <c r="XS27" s="110"/>
      <c r="XT27" s="110"/>
      <c r="XU27" s="106"/>
      <c r="XV27" s="105"/>
      <c r="XW27" s="105"/>
      <c r="XX27" s="105"/>
      <c r="XY27" s="105"/>
      <c r="XZ27" s="105"/>
      <c r="YA27" s="105"/>
      <c r="YB27" s="110"/>
      <c r="YC27" s="110"/>
      <c r="YD27" s="106"/>
      <c r="YE27" s="105"/>
      <c r="YF27" s="105"/>
      <c r="YG27" s="105"/>
      <c r="YH27" s="105"/>
      <c r="YI27" s="105"/>
      <c r="YJ27" s="105"/>
      <c r="YK27" s="110"/>
      <c r="YL27" s="110"/>
      <c r="YM27" s="106"/>
      <c r="YN27" s="105"/>
      <c r="YO27" s="105"/>
      <c r="YP27" s="105"/>
      <c r="YQ27" s="105"/>
      <c r="YR27" s="105"/>
      <c r="YS27" s="105"/>
      <c r="YT27" s="110"/>
      <c r="YU27" s="110"/>
      <c r="YV27" s="106"/>
      <c r="YW27" s="105"/>
      <c r="YX27" s="105"/>
      <c r="YY27" s="105"/>
      <c r="YZ27" s="105"/>
      <c r="ZA27" s="105"/>
      <c r="ZB27" s="105"/>
      <c r="ZC27" s="110"/>
      <c r="ZD27" s="110"/>
      <c r="ZE27" s="106"/>
      <c r="ZF27" s="105"/>
      <c r="ZG27" s="105"/>
      <c r="ZH27" s="105"/>
      <c r="ZI27" s="105"/>
      <c r="ZJ27" s="105"/>
      <c r="ZK27" s="105"/>
      <c r="ZL27" s="110"/>
      <c r="ZM27" s="110"/>
      <c r="ZN27" s="106"/>
      <c r="ZO27" s="105"/>
      <c r="ZP27" s="105"/>
      <c r="ZQ27" s="105"/>
      <c r="ZR27" s="105"/>
      <c r="ZS27" s="105"/>
      <c r="ZT27" s="105"/>
      <c r="ZU27" s="110"/>
      <c r="ZV27" s="110"/>
      <c r="ZW27" s="106"/>
      <c r="ZX27" s="105"/>
      <c r="ZY27" s="105"/>
      <c r="ZZ27" s="105"/>
      <c r="AAA27" s="105"/>
      <c r="AAB27" s="105"/>
      <c r="AAC27" s="105"/>
      <c r="AAD27" s="110"/>
      <c r="AAE27" s="110"/>
      <c r="AAF27" s="106"/>
      <c r="AAG27" s="105"/>
      <c r="AAH27" s="105"/>
      <c r="AAI27" s="105"/>
      <c r="AAJ27" s="105"/>
      <c r="AAK27" s="105"/>
      <c r="AAL27" s="105"/>
      <c r="AAM27" s="110"/>
      <c r="AAN27" s="110"/>
      <c r="AAO27" s="106"/>
      <c r="AAP27" s="105"/>
      <c r="AAQ27" s="105"/>
      <c r="AAR27" s="105"/>
      <c r="AAS27" s="105"/>
      <c r="AAT27" s="105"/>
      <c r="AAU27" s="105"/>
      <c r="AAV27" s="110"/>
      <c r="AAW27" s="110"/>
      <c r="AAX27" s="106"/>
      <c r="AAY27" s="105"/>
      <c r="AAZ27" s="105"/>
      <c r="ABA27" s="105"/>
      <c r="ABB27" s="105"/>
      <c r="ABC27" s="105"/>
      <c r="ABD27" s="105"/>
      <c r="ABE27" s="110"/>
      <c r="ABF27" s="110"/>
      <c r="ABG27" s="106"/>
      <c r="ABH27" s="105"/>
      <c r="ABI27" s="105"/>
      <c r="ABJ27" s="105"/>
      <c r="ABK27" s="105"/>
      <c r="ABL27" s="105"/>
      <c r="ABM27" s="105"/>
      <c r="ABN27" s="110"/>
      <c r="ABO27" s="110"/>
      <c r="ABP27" s="106"/>
      <c r="ABQ27" s="105"/>
      <c r="ABR27" s="105"/>
      <c r="ABS27" s="105"/>
      <c r="ABT27" s="105"/>
      <c r="ABU27" s="105"/>
      <c r="ABV27" s="105"/>
      <c r="ABW27" s="110"/>
      <c r="ABX27" s="110"/>
      <c r="ABY27" s="106"/>
      <c r="ABZ27" s="105"/>
      <c r="ACA27" s="105"/>
      <c r="ACB27" s="105"/>
      <c r="ACC27" s="105"/>
      <c r="ACD27" s="105"/>
      <c r="ACE27" s="105"/>
      <c r="ACF27" s="110"/>
      <c r="ACG27" s="110"/>
      <c r="ACH27" s="106"/>
      <c r="ACI27" s="105"/>
      <c r="ACJ27" s="105"/>
      <c r="ACK27" s="105"/>
      <c r="ACL27" s="105"/>
      <c r="ACM27" s="105"/>
      <c r="ACN27" s="105"/>
      <c r="ACO27" s="110"/>
      <c r="ACP27" s="110"/>
      <c r="ACQ27" s="106"/>
      <c r="ACR27" s="105"/>
      <c r="ACS27" s="105"/>
      <c r="ACT27" s="105"/>
      <c r="ACU27" s="105"/>
      <c r="ACV27" s="105"/>
      <c r="ACW27" s="105"/>
      <c r="ACX27" s="110"/>
      <c r="ACY27" s="110"/>
      <c r="ACZ27" s="106"/>
      <c r="ADA27" s="105"/>
      <c r="ADB27" s="105"/>
      <c r="ADC27" s="105"/>
      <c r="ADD27" s="105"/>
      <c r="ADE27" s="105"/>
      <c r="ADF27" s="105"/>
      <c r="ADG27" s="110"/>
      <c r="ADH27" s="110"/>
      <c r="ADI27" s="106"/>
      <c r="ADJ27" s="105"/>
      <c r="ADK27" s="105"/>
      <c r="ADL27" s="105"/>
      <c r="ADM27" s="105"/>
      <c r="ADN27" s="105"/>
      <c r="ADO27" s="105"/>
      <c r="ADP27" s="110"/>
      <c r="ADQ27" s="110"/>
      <c r="ADR27" s="106"/>
      <c r="ADS27" s="105"/>
      <c r="ADT27" s="105"/>
      <c r="ADU27" s="105"/>
      <c r="ADV27" s="105"/>
      <c r="ADW27" s="105"/>
      <c r="ADX27" s="105"/>
      <c r="ADY27" s="110"/>
      <c r="ADZ27" s="110"/>
      <c r="AEA27" s="106"/>
      <c r="AEB27" s="105"/>
      <c r="AEC27" s="105"/>
      <c r="AED27" s="105"/>
      <c r="AEE27" s="105"/>
      <c r="AEF27" s="105"/>
      <c r="AEG27" s="105"/>
      <c r="AEH27" s="110"/>
      <c r="AEI27" s="110"/>
      <c r="AEJ27" s="106"/>
      <c r="AEK27" s="105"/>
      <c r="AEL27" s="105"/>
      <c r="AEM27" s="105"/>
      <c r="AEN27" s="105"/>
      <c r="AEO27" s="105"/>
      <c r="AEP27" s="105"/>
      <c r="AEQ27" s="110"/>
      <c r="AER27" s="110"/>
      <c r="AES27" s="106"/>
      <c r="AET27" s="105"/>
      <c r="AEU27" s="105"/>
      <c r="AEV27" s="105"/>
      <c r="AEW27" s="105"/>
      <c r="AEX27" s="105"/>
      <c r="AEY27" s="105"/>
      <c r="AEZ27" s="110"/>
      <c r="AFA27" s="110"/>
      <c r="AFB27" s="106"/>
      <c r="AFC27" s="105"/>
      <c r="AFD27" s="105"/>
      <c r="AFE27" s="105"/>
      <c r="AFF27" s="105"/>
      <c r="AFG27" s="105"/>
      <c r="AFH27" s="105"/>
      <c r="AFI27" s="110"/>
      <c r="AFJ27" s="110"/>
      <c r="AFK27" s="106"/>
      <c r="AFL27" s="105"/>
      <c r="AFM27" s="105"/>
      <c r="AFN27" s="105"/>
      <c r="AFO27" s="105"/>
      <c r="AFP27" s="105"/>
      <c r="AFQ27" s="105"/>
      <c r="AFR27" s="110"/>
      <c r="AFS27" s="110"/>
      <c r="AFT27" s="106"/>
      <c r="AFU27" s="105"/>
      <c r="AFV27" s="105"/>
      <c r="AFW27" s="105"/>
      <c r="AFX27" s="105"/>
      <c r="AFY27" s="105"/>
      <c r="AFZ27" s="105"/>
      <c r="AGA27" s="110"/>
      <c r="AGB27" s="110"/>
      <c r="AGC27" s="106"/>
      <c r="AGD27" s="105"/>
      <c r="AGE27" s="105"/>
      <c r="AGF27" s="105"/>
      <c r="AGG27" s="105"/>
      <c r="AGH27" s="105"/>
      <c r="AGI27" s="105"/>
      <c r="AGJ27" s="110"/>
      <c r="AGK27" s="110"/>
      <c r="AGL27" s="106"/>
      <c r="AGM27" s="105"/>
      <c r="AGN27" s="105"/>
      <c r="AGO27" s="105"/>
      <c r="AGP27" s="105"/>
      <c r="AGQ27" s="105"/>
      <c r="AGR27" s="105"/>
      <c r="AGS27" s="110"/>
      <c r="AGT27" s="110"/>
      <c r="AGU27" s="106"/>
      <c r="AGV27" s="105"/>
      <c r="AGW27" s="105"/>
      <c r="AGX27" s="105"/>
      <c r="AGY27" s="105"/>
      <c r="AGZ27" s="105"/>
      <c r="AHA27" s="105"/>
      <c r="AHB27" s="110"/>
      <c r="AHC27" s="110"/>
      <c r="AHD27" s="106"/>
      <c r="AHE27" s="105"/>
      <c r="AHF27" s="105"/>
      <c r="AHG27" s="105"/>
      <c r="AHH27" s="105"/>
      <c r="AHI27" s="105"/>
      <c r="AHJ27" s="105"/>
      <c r="AHK27" s="110"/>
      <c r="AHL27" s="110"/>
      <c r="AHM27" s="106"/>
      <c r="AHN27" s="105"/>
      <c r="AHO27" s="105"/>
      <c r="AHP27" s="105"/>
      <c r="AHQ27" s="105"/>
      <c r="AHR27" s="105"/>
      <c r="AHS27" s="105"/>
      <c r="AHT27" s="110"/>
      <c r="AHU27" s="110"/>
      <c r="AHV27" s="106"/>
      <c r="AHW27" s="105"/>
      <c r="AHX27" s="105"/>
      <c r="AHY27" s="105"/>
      <c r="AHZ27" s="105"/>
      <c r="AIA27" s="105"/>
      <c r="AIB27" s="105"/>
      <c r="AIC27" s="110"/>
      <c r="AID27" s="110"/>
      <c r="AIE27" s="106"/>
      <c r="AIF27" s="105"/>
      <c r="AIG27" s="105"/>
      <c r="AIH27" s="105"/>
      <c r="AII27" s="105"/>
      <c r="AIJ27" s="105"/>
      <c r="AIK27" s="105"/>
      <c r="AIL27" s="110"/>
      <c r="AIM27" s="110"/>
      <c r="AIN27" s="106"/>
      <c r="AIO27" s="105"/>
      <c r="AIP27" s="105"/>
      <c r="AIQ27" s="105"/>
      <c r="AIR27" s="105"/>
      <c r="AIS27" s="105"/>
      <c r="AIT27" s="105"/>
      <c r="AIU27" s="110"/>
      <c r="AIV27" s="110"/>
      <c r="AIW27" s="106"/>
      <c r="AIX27" s="105"/>
      <c r="AIY27" s="105"/>
      <c r="AIZ27" s="105"/>
      <c r="AJA27" s="105"/>
      <c r="AJB27" s="105"/>
      <c r="AJC27" s="105"/>
      <c r="AJD27" s="110"/>
      <c r="AJE27" s="110"/>
      <c r="AJF27" s="106"/>
      <c r="AJG27" s="105"/>
      <c r="AJH27" s="105"/>
      <c r="AJI27" s="105"/>
      <c r="AJJ27" s="105"/>
      <c r="AJK27" s="105"/>
      <c r="AJL27" s="105"/>
      <c r="AJM27" s="110"/>
      <c r="AJN27" s="110"/>
      <c r="AJO27" s="106"/>
      <c r="AJP27" s="105"/>
      <c r="AJQ27" s="105"/>
      <c r="AJR27" s="105"/>
      <c r="AJS27" s="105"/>
      <c r="AJT27" s="105"/>
      <c r="AJU27" s="105"/>
      <c r="AJV27" s="110"/>
      <c r="AJW27" s="110"/>
      <c r="AJX27" s="106"/>
      <c r="AJY27" s="105"/>
      <c r="AJZ27" s="105"/>
      <c r="AKA27" s="105"/>
      <c r="AKB27" s="105"/>
      <c r="AKC27" s="105"/>
      <c r="AKD27" s="105"/>
      <c r="AKE27" s="110"/>
      <c r="AKF27" s="110"/>
      <c r="AKG27" s="106"/>
      <c r="AKH27" s="105"/>
      <c r="AKI27" s="105"/>
      <c r="AKJ27" s="105"/>
      <c r="AKK27" s="105"/>
      <c r="AKL27" s="105"/>
      <c r="AKM27" s="105"/>
      <c r="AKN27" s="110"/>
      <c r="AKO27" s="110"/>
      <c r="AKP27" s="106"/>
      <c r="AKQ27" s="105"/>
      <c r="AKR27" s="105"/>
      <c r="AKS27" s="105"/>
      <c r="AKT27" s="105"/>
      <c r="AKU27" s="105"/>
      <c r="AKV27" s="105"/>
      <c r="AKW27" s="110"/>
      <c r="AKX27" s="110"/>
      <c r="AKY27" s="106"/>
      <c r="AKZ27" s="105"/>
      <c r="ALA27" s="105"/>
      <c r="ALB27" s="105"/>
      <c r="ALC27" s="105"/>
      <c r="ALD27" s="105"/>
      <c r="ALE27" s="105"/>
      <c r="ALF27" s="110"/>
      <c r="ALG27" s="110"/>
      <c r="ALH27" s="106"/>
      <c r="ALI27" s="105"/>
      <c r="ALJ27" s="105"/>
      <c r="ALK27" s="105"/>
      <c r="ALL27" s="105"/>
      <c r="ALM27" s="105"/>
      <c r="ALN27" s="105"/>
      <c r="ALO27" s="110"/>
      <c r="ALP27" s="110"/>
      <c r="ALQ27" s="106"/>
      <c r="ALR27" s="105"/>
      <c r="ALS27" s="105"/>
      <c r="ALT27" s="105"/>
      <c r="ALU27" s="105"/>
      <c r="ALV27" s="105"/>
      <c r="ALW27" s="105"/>
      <c r="ALX27" s="110"/>
      <c r="ALY27" s="110"/>
      <c r="ALZ27" s="106"/>
      <c r="AMA27" s="105"/>
      <c r="AMB27" s="105"/>
      <c r="AMC27" s="105"/>
      <c r="AMD27" s="105"/>
      <c r="AME27" s="105"/>
      <c r="AMF27" s="105"/>
      <c r="AMG27" s="110"/>
      <c r="AMH27" s="110"/>
      <c r="AMI27" s="106"/>
      <c r="AMJ27" s="105"/>
      <c r="AMK27" s="105"/>
      <c r="AML27" s="105"/>
      <c r="AMM27" s="105"/>
      <c r="AMN27" s="105"/>
      <c r="AMO27" s="105"/>
      <c r="AMP27" s="110"/>
      <c r="AMQ27" s="110"/>
      <c r="AMR27" s="106"/>
      <c r="AMS27" s="105"/>
      <c r="AMT27" s="105"/>
      <c r="AMU27" s="105"/>
      <c r="AMV27" s="105"/>
      <c r="AMW27" s="105"/>
      <c r="AMX27" s="105"/>
      <c r="AMY27" s="110"/>
      <c r="AMZ27" s="110"/>
      <c r="ANA27" s="106"/>
      <c r="ANB27" s="105"/>
      <c r="ANC27" s="105"/>
      <c r="AND27" s="105"/>
      <c r="ANE27" s="105"/>
      <c r="ANF27" s="105"/>
      <c r="ANG27" s="105"/>
      <c r="ANH27" s="110"/>
      <c r="ANI27" s="110"/>
      <c r="ANJ27" s="106"/>
      <c r="ANK27" s="105"/>
      <c r="ANL27" s="105"/>
      <c r="ANM27" s="105"/>
      <c r="ANN27" s="105"/>
      <c r="ANO27" s="105"/>
      <c r="ANP27" s="105"/>
      <c r="ANQ27" s="110"/>
      <c r="ANR27" s="110"/>
      <c r="ANS27" s="106"/>
      <c r="ANT27" s="105"/>
      <c r="ANU27" s="105"/>
      <c r="ANV27" s="105"/>
      <c r="ANW27" s="105"/>
      <c r="ANX27" s="105"/>
      <c r="ANY27" s="105"/>
      <c r="ANZ27" s="110"/>
      <c r="AOA27" s="110"/>
      <c r="AOB27" s="106"/>
      <c r="AOC27" s="105"/>
      <c r="AOD27" s="105"/>
      <c r="AOE27" s="105"/>
      <c r="AOF27" s="105"/>
      <c r="AOG27" s="105"/>
      <c r="AOH27" s="105"/>
      <c r="AOI27" s="110"/>
      <c r="AOJ27" s="110"/>
      <c r="AOK27" s="106"/>
      <c r="AOL27" s="105"/>
      <c r="AOM27" s="105"/>
      <c r="AON27" s="105"/>
      <c r="AOO27" s="105"/>
      <c r="AOP27" s="105"/>
      <c r="AOQ27" s="105"/>
      <c r="AOR27" s="110"/>
      <c r="AOS27" s="110"/>
      <c r="AOT27" s="106"/>
      <c r="AOU27" s="105"/>
      <c r="AOV27" s="105"/>
      <c r="AOW27" s="105"/>
      <c r="AOX27" s="105"/>
      <c r="AOY27" s="105"/>
      <c r="AOZ27" s="105"/>
      <c r="APA27" s="110"/>
      <c r="APB27" s="110"/>
      <c r="APC27" s="106"/>
      <c r="APD27" s="105"/>
      <c r="APE27" s="105"/>
      <c r="APF27" s="105"/>
      <c r="APG27" s="105"/>
      <c r="APH27" s="105"/>
      <c r="API27" s="105"/>
      <c r="APJ27" s="110"/>
      <c r="APK27" s="110"/>
      <c r="APL27" s="106"/>
      <c r="APM27" s="105"/>
      <c r="APN27" s="105"/>
      <c r="APO27" s="105"/>
      <c r="APP27" s="105"/>
      <c r="APQ27" s="105"/>
      <c r="APR27" s="105"/>
      <c r="APS27" s="110"/>
      <c r="APT27" s="110"/>
      <c r="APU27" s="106"/>
      <c r="APV27" s="105"/>
      <c r="APW27" s="105"/>
      <c r="APX27" s="105"/>
      <c r="APY27" s="105"/>
      <c r="APZ27" s="105"/>
      <c r="AQA27" s="105"/>
      <c r="AQB27" s="110"/>
      <c r="AQC27" s="110"/>
      <c r="AQD27" s="106"/>
      <c r="AQE27" s="105"/>
      <c r="AQF27" s="105"/>
      <c r="AQG27" s="105"/>
      <c r="AQH27" s="105"/>
      <c r="AQI27" s="105"/>
      <c r="AQJ27" s="105"/>
      <c r="AQK27" s="110"/>
      <c r="AQL27" s="110"/>
      <c r="AQM27" s="106"/>
      <c r="AQN27" s="105"/>
      <c r="AQO27" s="105"/>
      <c r="AQP27" s="105"/>
      <c r="AQQ27" s="105"/>
      <c r="AQR27" s="105"/>
      <c r="AQS27" s="105"/>
      <c r="AQT27" s="110"/>
      <c r="AQU27" s="110"/>
      <c r="AQV27" s="106"/>
      <c r="AQW27" s="105"/>
      <c r="AQX27" s="105"/>
      <c r="AQY27" s="105"/>
      <c r="AQZ27" s="105"/>
      <c r="ARA27" s="105"/>
      <c r="ARB27" s="105"/>
      <c r="ARC27" s="110"/>
      <c r="ARD27" s="110"/>
      <c r="ARE27" s="106"/>
      <c r="ARF27" s="105"/>
      <c r="ARG27" s="105"/>
      <c r="ARH27" s="105"/>
      <c r="ARI27" s="105"/>
      <c r="ARJ27" s="105"/>
      <c r="ARK27" s="105"/>
      <c r="ARL27" s="110"/>
      <c r="ARM27" s="110"/>
      <c r="ARN27" s="106"/>
      <c r="ARO27" s="105"/>
      <c r="ARP27" s="105"/>
      <c r="ARQ27" s="105"/>
      <c r="ARR27" s="105"/>
      <c r="ARS27" s="105"/>
      <c r="ART27" s="105"/>
      <c r="ARU27" s="110"/>
      <c r="ARV27" s="110"/>
      <c r="ARW27" s="106"/>
      <c r="ARX27" s="105"/>
      <c r="ARY27" s="105"/>
      <c r="ARZ27" s="105"/>
      <c r="ASA27" s="105"/>
      <c r="ASB27" s="105"/>
      <c r="ASC27" s="105"/>
      <c r="ASD27" s="110"/>
      <c r="ASE27" s="110"/>
      <c r="ASF27" s="106"/>
      <c r="ASG27" s="105"/>
      <c r="ASH27" s="105"/>
      <c r="ASI27" s="105"/>
      <c r="ASJ27" s="105"/>
      <c r="ASK27" s="105"/>
      <c r="ASL27" s="105"/>
      <c r="ASM27" s="110"/>
      <c r="ASN27" s="110"/>
      <c r="ASO27" s="106"/>
      <c r="ASP27" s="105"/>
      <c r="ASQ27" s="105"/>
      <c r="ASR27" s="105"/>
      <c r="ASS27" s="105"/>
      <c r="AST27" s="105"/>
      <c r="ASU27" s="105"/>
      <c r="ASV27" s="110"/>
      <c r="ASW27" s="110"/>
      <c r="ASX27" s="106"/>
      <c r="ASY27" s="105"/>
      <c r="ASZ27" s="105"/>
      <c r="ATA27" s="105"/>
      <c r="ATB27" s="105"/>
      <c r="ATC27" s="105"/>
      <c r="ATD27" s="105"/>
      <c r="ATE27" s="110"/>
      <c r="ATF27" s="110"/>
      <c r="ATG27" s="106"/>
      <c r="ATH27" s="105"/>
      <c r="ATI27" s="105"/>
      <c r="ATJ27" s="105"/>
      <c r="ATK27" s="105"/>
      <c r="ATL27" s="105"/>
      <c r="ATM27" s="105"/>
      <c r="ATN27" s="110"/>
      <c r="ATO27" s="110"/>
      <c r="ATP27" s="106"/>
      <c r="ATQ27" s="105"/>
      <c r="ATR27" s="105"/>
      <c r="ATS27" s="105"/>
      <c r="ATT27" s="105"/>
      <c r="ATU27" s="105"/>
      <c r="ATV27" s="105"/>
      <c r="ATW27" s="110"/>
      <c r="ATX27" s="110"/>
      <c r="ATY27" s="106"/>
      <c r="ATZ27" s="105"/>
      <c r="AUA27" s="105"/>
      <c r="AUB27" s="105"/>
      <c r="AUC27" s="105"/>
      <c r="AUD27" s="105"/>
      <c r="AUE27" s="105"/>
      <c r="AUF27" s="110"/>
      <c r="AUG27" s="110"/>
      <c r="AUH27" s="106"/>
      <c r="AUI27" s="105"/>
      <c r="AUJ27" s="105"/>
      <c r="AUK27" s="105"/>
      <c r="AUL27" s="105"/>
      <c r="AUM27" s="105"/>
      <c r="AUN27" s="105"/>
      <c r="AUO27" s="110"/>
      <c r="AUP27" s="110"/>
      <c r="AUQ27" s="106"/>
      <c r="AUR27" s="105"/>
      <c r="AUS27" s="105"/>
      <c r="AUT27" s="105"/>
      <c r="AUU27" s="105"/>
      <c r="AUV27" s="105"/>
      <c r="AUW27" s="105"/>
      <c r="AUX27" s="110"/>
      <c r="AUY27" s="110"/>
      <c r="AUZ27" s="106"/>
      <c r="AVA27" s="105"/>
      <c r="AVB27" s="105"/>
      <c r="AVC27" s="105"/>
      <c r="AVD27" s="105"/>
      <c r="AVE27" s="105"/>
      <c r="AVF27" s="105"/>
      <c r="AVG27" s="110"/>
      <c r="AVH27" s="110"/>
      <c r="AVI27" s="106"/>
      <c r="AVJ27" s="105"/>
      <c r="AVK27" s="105"/>
      <c r="AVL27" s="105"/>
      <c r="AVM27" s="105"/>
      <c r="AVN27" s="105"/>
      <c r="AVO27" s="105"/>
      <c r="AVP27" s="110"/>
      <c r="AVQ27" s="110"/>
      <c r="AVR27" s="106"/>
      <c r="AVS27" s="105"/>
      <c r="AVT27" s="105"/>
      <c r="AVU27" s="105"/>
      <c r="AVV27" s="105"/>
      <c r="AVW27" s="105"/>
      <c r="AVX27" s="105"/>
      <c r="AVY27" s="110"/>
      <c r="AVZ27" s="110"/>
      <c r="AWA27" s="106"/>
      <c r="AWB27" s="105"/>
      <c r="AWC27" s="105"/>
      <c r="AWD27" s="105"/>
      <c r="AWE27" s="105"/>
      <c r="AWF27" s="105"/>
      <c r="AWG27" s="105"/>
      <c r="AWH27" s="110"/>
      <c r="AWI27" s="110"/>
      <c r="AWJ27" s="106"/>
      <c r="AWK27" s="105"/>
      <c r="AWL27" s="105"/>
      <c r="AWM27" s="105"/>
      <c r="AWN27" s="105"/>
      <c r="AWO27" s="105"/>
      <c r="AWP27" s="105"/>
      <c r="AWQ27" s="110"/>
      <c r="AWR27" s="110"/>
      <c r="AWS27" s="106"/>
      <c r="AWT27" s="105"/>
      <c r="AWU27" s="105"/>
      <c r="AWV27" s="105"/>
      <c r="AWW27" s="105"/>
      <c r="AWX27" s="105"/>
      <c r="AWY27" s="105"/>
      <c r="AWZ27" s="110"/>
      <c r="AXA27" s="110"/>
      <c r="AXB27" s="106"/>
      <c r="AXC27" s="105"/>
      <c r="AXD27" s="105"/>
      <c r="AXE27" s="105"/>
      <c r="AXF27" s="105"/>
      <c r="AXG27" s="105"/>
      <c r="AXH27" s="105"/>
      <c r="AXI27" s="110"/>
      <c r="AXJ27" s="110"/>
      <c r="AXK27" s="106"/>
      <c r="AXL27" s="105"/>
      <c r="AXM27" s="105"/>
      <c r="AXN27" s="105"/>
      <c r="AXO27" s="105"/>
      <c r="AXP27" s="105"/>
      <c r="AXQ27" s="105"/>
      <c r="AXR27" s="110"/>
      <c r="AXS27" s="110"/>
      <c r="AXT27" s="106"/>
      <c r="AXU27" s="105"/>
      <c r="AXV27" s="105"/>
      <c r="AXW27" s="105"/>
      <c r="AXX27" s="105"/>
      <c r="AXY27" s="105"/>
      <c r="AXZ27" s="105"/>
      <c r="AYA27" s="110"/>
      <c r="AYB27" s="110"/>
      <c r="AYC27" s="106"/>
      <c r="AYD27" s="105"/>
      <c r="AYE27" s="105"/>
      <c r="AYF27" s="105"/>
      <c r="AYG27" s="105"/>
      <c r="AYH27" s="105"/>
      <c r="AYI27" s="105"/>
      <c r="AYJ27" s="110"/>
      <c r="AYK27" s="110"/>
      <c r="AYL27" s="106"/>
      <c r="AYM27" s="105"/>
      <c r="AYN27" s="105"/>
      <c r="AYO27" s="105"/>
      <c r="AYP27" s="105"/>
      <c r="AYQ27" s="105"/>
      <c r="AYR27" s="105"/>
      <c r="AYS27" s="110"/>
      <c r="AYT27" s="110"/>
      <c r="AYU27" s="106"/>
      <c r="AYV27" s="105"/>
      <c r="AYW27" s="105"/>
      <c r="AYX27" s="105"/>
      <c r="AYY27" s="105"/>
      <c r="AYZ27" s="105"/>
      <c r="AZA27" s="105"/>
      <c r="AZB27" s="110"/>
      <c r="AZC27" s="110"/>
      <c r="AZD27" s="106"/>
      <c r="AZE27" s="105"/>
      <c r="AZF27" s="105"/>
      <c r="AZG27" s="105"/>
      <c r="AZH27" s="105"/>
      <c r="AZI27" s="105"/>
      <c r="AZJ27" s="105"/>
      <c r="AZK27" s="110"/>
      <c r="AZL27" s="110"/>
      <c r="AZM27" s="106"/>
      <c r="AZN27" s="105"/>
      <c r="AZO27" s="105"/>
      <c r="AZP27" s="105"/>
      <c r="AZQ27" s="105"/>
      <c r="AZR27" s="105"/>
      <c r="AZS27" s="105"/>
      <c r="AZT27" s="110"/>
      <c r="AZU27" s="110"/>
      <c r="AZV27" s="106"/>
      <c r="AZW27" s="105"/>
      <c r="AZX27" s="105"/>
      <c r="AZY27" s="105"/>
      <c r="AZZ27" s="105"/>
      <c r="BAA27" s="105"/>
      <c r="BAB27" s="105"/>
      <c r="BAC27" s="110"/>
      <c r="BAD27" s="110"/>
      <c r="BAE27" s="106"/>
      <c r="BAF27" s="105"/>
      <c r="BAG27" s="105"/>
      <c r="BAH27" s="105"/>
      <c r="BAI27" s="105"/>
      <c r="BAJ27" s="105"/>
      <c r="BAK27" s="105"/>
      <c r="BAL27" s="110"/>
      <c r="BAM27" s="110"/>
      <c r="BAN27" s="106"/>
      <c r="BAO27" s="105"/>
      <c r="BAP27" s="105"/>
      <c r="BAQ27" s="105"/>
      <c r="BAR27" s="105"/>
      <c r="BAS27" s="105"/>
      <c r="BAT27" s="105"/>
      <c r="BAU27" s="110"/>
      <c r="BAV27" s="110"/>
      <c r="BAW27" s="106"/>
      <c r="BAX27" s="105"/>
      <c r="BAY27" s="105"/>
      <c r="BAZ27" s="105"/>
      <c r="BBA27" s="105"/>
      <c r="BBB27" s="105"/>
      <c r="BBC27" s="105"/>
      <c r="BBD27" s="110"/>
      <c r="BBE27" s="110"/>
      <c r="BBF27" s="106"/>
      <c r="BBG27" s="105"/>
      <c r="BBH27" s="105"/>
      <c r="BBI27" s="105"/>
      <c r="BBJ27" s="105"/>
      <c r="BBK27" s="105"/>
      <c r="BBL27" s="105"/>
      <c r="BBM27" s="110"/>
      <c r="BBN27" s="110"/>
      <c r="BBO27" s="106"/>
      <c r="BBP27" s="105"/>
      <c r="BBQ27" s="105"/>
      <c r="BBR27" s="105"/>
      <c r="BBS27" s="105"/>
      <c r="BBT27" s="105"/>
      <c r="BBU27" s="105"/>
      <c r="BBV27" s="110"/>
      <c r="BBW27" s="110"/>
      <c r="BBX27" s="106"/>
      <c r="BBY27" s="105"/>
      <c r="BBZ27" s="105"/>
      <c r="BCA27" s="105"/>
      <c r="BCB27" s="105"/>
      <c r="BCC27" s="105"/>
      <c r="BCD27" s="105"/>
      <c r="BCE27" s="110"/>
      <c r="BCF27" s="110"/>
      <c r="BCG27" s="106"/>
      <c r="BCH27" s="105"/>
      <c r="BCI27" s="105"/>
      <c r="BCJ27" s="105"/>
      <c r="BCK27" s="105"/>
      <c r="BCL27" s="105"/>
      <c r="BCM27" s="105"/>
      <c r="BCN27" s="110"/>
      <c r="BCO27" s="110"/>
      <c r="BCP27" s="106"/>
      <c r="BCQ27" s="105"/>
      <c r="BCR27" s="105"/>
      <c r="BCS27" s="105"/>
      <c r="BCT27" s="105"/>
      <c r="BCU27" s="105"/>
      <c r="BCV27" s="105"/>
      <c r="BCW27" s="110"/>
      <c r="BCX27" s="110"/>
      <c r="BCY27" s="106"/>
      <c r="BCZ27" s="105"/>
      <c r="BDA27" s="105"/>
      <c r="BDB27" s="105"/>
      <c r="BDC27" s="105"/>
      <c r="BDD27" s="105"/>
      <c r="BDE27" s="105"/>
      <c r="BDF27" s="110"/>
      <c r="BDG27" s="110"/>
      <c r="BDH27" s="106"/>
      <c r="BDI27" s="105"/>
      <c r="BDJ27" s="105"/>
      <c r="BDK27" s="105"/>
      <c r="BDL27" s="105"/>
      <c r="BDM27" s="105"/>
      <c r="BDN27" s="105"/>
      <c r="BDO27" s="110"/>
      <c r="BDP27" s="110"/>
      <c r="BDQ27" s="106"/>
      <c r="BDR27" s="105"/>
      <c r="BDS27" s="105"/>
      <c r="BDT27" s="105"/>
      <c r="BDU27" s="105"/>
      <c r="BDV27" s="105"/>
      <c r="BDW27" s="105"/>
      <c r="BDX27" s="110"/>
      <c r="BDY27" s="110"/>
      <c r="BDZ27" s="106"/>
      <c r="BEA27" s="105"/>
      <c r="BEB27" s="105"/>
      <c r="BEC27" s="105"/>
      <c r="BED27" s="105"/>
      <c r="BEE27" s="105"/>
      <c r="BEF27" s="105"/>
      <c r="BEG27" s="110"/>
      <c r="BEH27" s="110"/>
      <c r="BEI27" s="106"/>
      <c r="BEJ27" s="105"/>
      <c r="BEK27" s="105"/>
      <c r="BEL27" s="105"/>
      <c r="BEM27" s="105"/>
      <c r="BEN27" s="105"/>
      <c r="BEO27" s="105"/>
      <c r="BEP27" s="110"/>
      <c r="BEQ27" s="110"/>
      <c r="BER27" s="106"/>
      <c r="BES27" s="105"/>
      <c r="BET27" s="105"/>
      <c r="BEU27" s="105"/>
      <c r="BEV27" s="105"/>
      <c r="BEW27" s="105"/>
      <c r="BEX27" s="105"/>
      <c r="BEY27" s="110"/>
      <c r="BEZ27" s="110"/>
      <c r="BFA27" s="106"/>
      <c r="BFB27" s="105"/>
      <c r="BFC27" s="105"/>
      <c r="BFD27" s="105"/>
      <c r="BFE27" s="105"/>
      <c r="BFF27" s="105"/>
      <c r="BFG27" s="105"/>
      <c r="BFH27" s="110"/>
      <c r="BFI27" s="110"/>
      <c r="BFJ27" s="106"/>
      <c r="BFK27" s="105"/>
      <c r="BFL27" s="105"/>
      <c r="BFM27" s="105"/>
      <c r="BFN27" s="105"/>
      <c r="BFO27" s="105"/>
      <c r="BFP27" s="105"/>
      <c r="BFQ27" s="110"/>
      <c r="BFR27" s="110"/>
      <c r="BFS27" s="106"/>
      <c r="BFT27" s="105"/>
      <c r="BFU27" s="105"/>
      <c r="BFV27" s="105"/>
      <c r="BFW27" s="105"/>
      <c r="BFX27" s="105"/>
      <c r="BFY27" s="105"/>
      <c r="BFZ27" s="110"/>
      <c r="BGA27" s="110"/>
      <c r="BGB27" s="106"/>
      <c r="BGC27" s="105"/>
      <c r="BGD27" s="105"/>
      <c r="BGE27" s="105"/>
      <c r="BGF27" s="105"/>
      <c r="BGG27" s="105"/>
      <c r="BGH27" s="105"/>
      <c r="BGI27" s="110"/>
      <c r="BGJ27" s="110"/>
      <c r="BGK27" s="106"/>
      <c r="BGL27" s="105"/>
      <c r="BGM27" s="105"/>
      <c r="BGN27" s="105"/>
      <c r="BGO27" s="105"/>
      <c r="BGP27" s="105"/>
      <c r="BGQ27" s="105"/>
      <c r="BGR27" s="110"/>
      <c r="BGS27" s="110"/>
      <c r="BGT27" s="106"/>
      <c r="BGU27" s="105"/>
      <c r="BGV27" s="105"/>
      <c r="BGW27" s="105"/>
      <c r="BGX27" s="105"/>
      <c r="BGY27" s="105"/>
      <c r="BGZ27" s="105"/>
      <c r="BHA27" s="110"/>
      <c r="BHB27" s="110"/>
      <c r="BHC27" s="106"/>
      <c r="BHD27" s="105"/>
      <c r="BHE27" s="105"/>
      <c r="BHF27" s="105"/>
      <c r="BHG27" s="105"/>
      <c r="BHH27" s="105"/>
      <c r="BHI27" s="105"/>
      <c r="BHJ27" s="110"/>
      <c r="BHK27" s="110"/>
      <c r="BHL27" s="106"/>
      <c r="BHM27" s="105"/>
      <c r="BHN27" s="105"/>
      <c r="BHO27" s="105"/>
      <c r="BHP27" s="105"/>
      <c r="BHQ27" s="105"/>
      <c r="BHR27" s="105"/>
      <c r="BHS27" s="110"/>
      <c r="BHT27" s="110"/>
      <c r="BHU27" s="106"/>
      <c r="BHV27" s="105"/>
      <c r="BHW27" s="105"/>
      <c r="BHX27" s="105"/>
      <c r="BHY27" s="105"/>
      <c r="BHZ27" s="105"/>
      <c r="BIA27" s="105"/>
      <c r="BIB27" s="110"/>
      <c r="BIC27" s="110"/>
      <c r="BID27" s="106"/>
      <c r="BIE27" s="105"/>
      <c r="BIF27" s="105"/>
      <c r="BIG27" s="105"/>
      <c r="BIH27" s="105"/>
      <c r="BII27" s="105"/>
      <c r="BIJ27" s="105"/>
      <c r="BIK27" s="110"/>
      <c r="BIL27" s="110"/>
      <c r="BIM27" s="106"/>
      <c r="BIN27" s="105"/>
      <c r="BIO27" s="105"/>
      <c r="BIP27" s="105"/>
      <c r="BIQ27" s="105"/>
      <c r="BIR27" s="105"/>
      <c r="BIS27" s="105"/>
      <c r="BIT27" s="110"/>
      <c r="BIU27" s="110"/>
      <c r="BIV27" s="106"/>
      <c r="BIW27" s="105"/>
      <c r="BIX27" s="105"/>
      <c r="BIY27" s="105"/>
      <c r="BIZ27" s="105"/>
      <c r="BJA27" s="105"/>
      <c r="BJB27" s="105"/>
      <c r="BJC27" s="110"/>
      <c r="BJD27" s="110"/>
      <c r="BJE27" s="106"/>
      <c r="BJF27" s="105"/>
      <c r="BJG27" s="105"/>
      <c r="BJH27" s="105"/>
      <c r="BJI27" s="105"/>
      <c r="BJJ27" s="105"/>
      <c r="BJK27" s="105"/>
      <c r="BJL27" s="110"/>
      <c r="BJM27" s="110"/>
      <c r="BJN27" s="106"/>
      <c r="BJO27" s="105"/>
      <c r="BJP27" s="105"/>
      <c r="BJQ27" s="105"/>
      <c r="BJR27" s="105"/>
      <c r="BJS27" s="105"/>
      <c r="BJT27" s="105"/>
      <c r="BJU27" s="110"/>
      <c r="BJV27" s="110"/>
      <c r="BJW27" s="106"/>
      <c r="BJX27" s="105"/>
      <c r="BJY27" s="105"/>
      <c r="BJZ27" s="105"/>
      <c r="BKA27" s="105"/>
      <c r="BKB27" s="105"/>
      <c r="BKC27" s="105"/>
      <c r="BKD27" s="110"/>
      <c r="BKE27" s="110"/>
      <c r="BKF27" s="106"/>
      <c r="BKG27" s="105"/>
      <c r="BKH27" s="105"/>
      <c r="BKI27" s="105"/>
      <c r="BKJ27" s="105"/>
      <c r="BKK27" s="105"/>
      <c r="BKL27" s="105"/>
      <c r="BKM27" s="110"/>
      <c r="BKN27" s="110"/>
      <c r="BKO27" s="106"/>
      <c r="BKP27" s="105"/>
      <c r="BKQ27" s="105"/>
      <c r="BKR27" s="105"/>
      <c r="BKS27" s="105"/>
      <c r="BKT27" s="105"/>
      <c r="BKU27" s="105"/>
      <c r="BKV27" s="110"/>
      <c r="BKW27" s="110"/>
      <c r="BKX27" s="106"/>
      <c r="BKY27" s="105"/>
      <c r="BKZ27" s="105"/>
      <c r="BLA27" s="105"/>
      <c r="BLB27" s="105"/>
      <c r="BLC27" s="105"/>
      <c r="BLD27" s="105"/>
      <c r="BLE27" s="110"/>
      <c r="BLF27" s="110"/>
      <c r="BLG27" s="106"/>
      <c r="BLH27" s="105"/>
      <c r="BLI27" s="105"/>
      <c r="BLJ27" s="105"/>
      <c r="BLK27" s="105"/>
      <c r="BLL27" s="105"/>
      <c r="BLM27" s="105"/>
      <c r="BLN27" s="110"/>
      <c r="BLO27" s="110"/>
      <c r="BLP27" s="106"/>
      <c r="BLQ27" s="105"/>
      <c r="BLR27" s="105"/>
      <c r="BLS27" s="105"/>
      <c r="BLT27" s="105"/>
      <c r="BLU27" s="105"/>
      <c r="BLV27" s="105"/>
      <c r="BLW27" s="110"/>
      <c r="BLX27" s="110"/>
      <c r="BLY27" s="106"/>
      <c r="BLZ27" s="105"/>
      <c r="BMA27" s="105"/>
      <c r="BMB27" s="105"/>
      <c r="BMC27" s="105"/>
      <c r="BMD27" s="105"/>
      <c r="BME27" s="105"/>
      <c r="BMF27" s="110"/>
      <c r="BMG27" s="110"/>
      <c r="BMH27" s="106"/>
      <c r="BMI27" s="105"/>
      <c r="BMJ27" s="105"/>
      <c r="BMK27" s="105"/>
      <c r="BML27" s="105"/>
      <c r="BMM27" s="105"/>
      <c r="BMN27" s="105"/>
      <c r="BMO27" s="110"/>
      <c r="BMP27" s="110"/>
      <c r="BMQ27" s="106"/>
      <c r="BMR27" s="105"/>
      <c r="BMS27" s="105"/>
      <c r="BMT27" s="105"/>
      <c r="BMU27" s="105"/>
      <c r="BMV27" s="105"/>
      <c r="BMW27" s="105"/>
      <c r="BMX27" s="110"/>
      <c r="BMY27" s="110"/>
      <c r="BMZ27" s="106"/>
      <c r="BNA27" s="105"/>
      <c r="BNB27" s="105"/>
      <c r="BNC27" s="105"/>
      <c r="BND27" s="105"/>
      <c r="BNE27" s="105"/>
      <c r="BNF27" s="105"/>
      <c r="BNG27" s="110"/>
      <c r="BNH27" s="110"/>
      <c r="BNI27" s="106"/>
      <c r="BNJ27" s="105"/>
      <c r="BNK27" s="105"/>
      <c r="BNL27" s="105"/>
      <c r="BNM27" s="105"/>
      <c r="BNN27" s="105"/>
      <c r="BNO27" s="105"/>
      <c r="BNP27" s="110"/>
      <c r="BNQ27" s="110"/>
      <c r="BNR27" s="106"/>
      <c r="BNS27" s="105"/>
      <c r="BNT27" s="105"/>
      <c r="BNU27" s="105"/>
      <c r="BNV27" s="105"/>
      <c r="BNW27" s="105"/>
      <c r="BNX27" s="105"/>
      <c r="BNY27" s="110"/>
      <c r="BNZ27" s="110"/>
      <c r="BOA27" s="106"/>
      <c r="BOB27" s="105"/>
      <c r="BOC27" s="105"/>
      <c r="BOD27" s="105"/>
      <c r="BOE27" s="105"/>
      <c r="BOF27" s="105"/>
      <c r="BOG27" s="105"/>
      <c r="BOH27" s="110"/>
      <c r="BOI27" s="110"/>
      <c r="BOJ27" s="106"/>
      <c r="BOK27" s="105"/>
      <c r="BOL27" s="105"/>
      <c r="BOM27" s="105"/>
      <c r="BON27" s="105"/>
      <c r="BOO27" s="105"/>
      <c r="BOP27" s="105"/>
      <c r="BOQ27" s="110"/>
      <c r="BOR27" s="110"/>
      <c r="BOS27" s="106"/>
      <c r="BOT27" s="105"/>
      <c r="BOU27" s="105"/>
      <c r="BOV27" s="105"/>
      <c r="BOW27" s="105"/>
      <c r="BOX27" s="105"/>
      <c r="BOY27" s="105"/>
      <c r="BOZ27" s="110"/>
      <c r="BPA27" s="110"/>
      <c r="BPB27" s="106"/>
      <c r="BPC27" s="105"/>
      <c r="BPD27" s="105"/>
      <c r="BPE27" s="105"/>
      <c r="BPF27" s="105"/>
      <c r="BPG27" s="105"/>
      <c r="BPH27" s="105"/>
      <c r="BPI27" s="110"/>
      <c r="BPJ27" s="110"/>
      <c r="BPK27" s="106"/>
      <c r="BPL27" s="105"/>
      <c r="BPM27" s="105"/>
      <c r="BPN27" s="105"/>
      <c r="BPO27" s="105"/>
      <c r="BPP27" s="105"/>
      <c r="BPQ27" s="105"/>
      <c r="BPR27" s="110"/>
      <c r="BPS27" s="110"/>
      <c r="BPT27" s="106"/>
      <c r="BPU27" s="105"/>
      <c r="BPV27" s="105"/>
      <c r="BPW27" s="105"/>
      <c r="BPX27" s="105"/>
      <c r="BPY27" s="105"/>
      <c r="BPZ27" s="105"/>
      <c r="BQA27" s="110"/>
      <c r="BQB27" s="110"/>
      <c r="BQC27" s="106"/>
      <c r="BQD27" s="105"/>
      <c r="BQE27" s="105"/>
      <c r="BQF27" s="105"/>
      <c r="BQG27" s="105"/>
      <c r="BQH27" s="105"/>
      <c r="BQI27" s="105"/>
      <c r="BQJ27" s="110"/>
      <c r="BQK27" s="110"/>
      <c r="BQL27" s="106"/>
      <c r="BQM27" s="105"/>
      <c r="BQN27" s="105"/>
      <c r="BQO27" s="105"/>
      <c r="BQP27" s="105"/>
      <c r="BQQ27" s="105"/>
      <c r="BQR27" s="105"/>
      <c r="BQS27" s="110"/>
      <c r="BQT27" s="110"/>
      <c r="BQU27" s="106"/>
      <c r="BQV27" s="105"/>
      <c r="BQW27" s="105"/>
      <c r="BQX27" s="105"/>
      <c r="BQY27" s="105"/>
      <c r="BQZ27" s="105"/>
      <c r="BRA27" s="105"/>
      <c r="BRB27" s="110"/>
      <c r="BRC27" s="110"/>
      <c r="BRD27" s="106"/>
      <c r="BRE27" s="105"/>
      <c r="BRF27" s="105"/>
      <c r="BRG27" s="105"/>
      <c r="BRH27" s="105"/>
      <c r="BRI27" s="105"/>
      <c r="BRJ27" s="105"/>
      <c r="BRK27" s="110"/>
      <c r="BRL27" s="110"/>
      <c r="BRM27" s="106"/>
      <c r="BRN27" s="105"/>
      <c r="BRO27" s="105"/>
      <c r="BRP27" s="105"/>
      <c r="BRQ27" s="105"/>
      <c r="BRR27" s="105"/>
      <c r="BRS27" s="105"/>
      <c r="BRT27" s="110"/>
      <c r="BRU27" s="110"/>
      <c r="BRV27" s="106"/>
      <c r="BRW27" s="105"/>
      <c r="BRX27" s="105"/>
      <c r="BRY27" s="105"/>
      <c r="BRZ27" s="105"/>
      <c r="BSA27" s="105"/>
      <c r="BSB27" s="105"/>
      <c r="BSC27" s="110"/>
      <c r="BSD27" s="110"/>
      <c r="BSE27" s="106"/>
      <c r="BSF27" s="105"/>
      <c r="BSG27" s="105"/>
      <c r="BSH27" s="105"/>
      <c r="BSI27" s="105"/>
      <c r="BSJ27" s="105"/>
      <c r="BSK27" s="105"/>
      <c r="BSL27" s="110"/>
      <c r="BSM27" s="110"/>
      <c r="BSN27" s="106"/>
      <c r="BSO27" s="105"/>
      <c r="BSP27" s="105"/>
      <c r="BSQ27" s="105"/>
      <c r="BSR27" s="105"/>
      <c r="BSS27" s="105"/>
      <c r="BST27" s="105"/>
      <c r="BSU27" s="110"/>
      <c r="BSV27" s="110"/>
      <c r="BSW27" s="106"/>
      <c r="BSX27" s="105"/>
      <c r="BSY27" s="105"/>
      <c r="BSZ27" s="105"/>
      <c r="BTA27" s="105"/>
      <c r="BTB27" s="105"/>
      <c r="BTC27" s="105"/>
      <c r="BTD27" s="110"/>
      <c r="BTE27" s="110"/>
      <c r="BTF27" s="106"/>
      <c r="BTG27" s="105"/>
      <c r="BTH27" s="105"/>
      <c r="BTI27" s="105"/>
      <c r="BTJ27" s="105"/>
      <c r="BTK27" s="105"/>
      <c r="BTL27" s="105"/>
      <c r="BTM27" s="110"/>
      <c r="BTN27" s="110"/>
      <c r="BTO27" s="106"/>
      <c r="BTP27" s="105"/>
      <c r="BTQ27" s="105"/>
      <c r="BTR27" s="105"/>
      <c r="BTS27" s="105"/>
      <c r="BTT27" s="105"/>
      <c r="BTU27" s="105"/>
      <c r="BTV27" s="110"/>
      <c r="BTW27" s="110"/>
      <c r="BTX27" s="106"/>
      <c r="BTY27" s="105"/>
      <c r="BTZ27" s="105"/>
      <c r="BUA27" s="105"/>
      <c r="BUB27" s="105"/>
      <c r="BUC27" s="105"/>
      <c r="BUD27" s="105"/>
      <c r="BUE27" s="110"/>
      <c r="BUF27" s="110"/>
      <c r="BUG27" s="106"/>
      <c r="BUH27" s="105"/>
      <c r="BUI27" s="105"/>
      <c r="BUJ27" s="105"/>
      <c r="BUK27" s="105"/>
      <c r="BUL27" s="105"/>
      <c r="BUM27" s="105"/>
      <c r="BUN27" s="110"/>
      <c r="BUO27" s="110"/>
      <c r="BUP27" s="106"/>
      <c r="BUQ27" s="105"/>
      <c r="BUR27" s="105"/>
      <c r="BUS27" s="105"/>
      <c r="BUT27" s="105"/>
      <c r="BUU27" s="105"/>
      <c r="BUV27" s="105"/>
      <c r="BUW27" s="110"/>
      <c r="BUX27" s="110"/>
      <c r="BUY27" s="106"/>
      <c r="BUZ27" s="105"/>
      <c r="BVA27" s="105"/>
      <c r="BVB27" s="105"/>
      <c r="BVC27" s="105"/>
      <c r="BVD27" s="105"/>
      <c r="BVE27" s="105"/>
      <c r="BVF27" s="110"/>
      <c r="BVG27" s="110"/>
      <c r="BVH27" s="106"/>
      <c r="BVI27" s="105"/>
      <c r="BVJ27" s="105"/>
      <c r="BVK27" s="105"/>
      <c r="BVL27" s="105"/>
      <c r="BVM27" s="105"/>
      <c r="BVN27" s="105"/>
      <c r="BVO27" s="110"/>
      <c r="BVP27" s="110"/>
      <c r="BVQ27" s="106"/>
      <c r="BVR27" s="105"/>
      <c r="BVS27" s="105"/>
      <c r="BVT27" s="105"/>
      <c r="BVU27" s="105"/>
      <c r="BVV27" s="105"/>
      <c r="BVW27" s="105"/>
      <c r="BVX27" s="110"/>
      <c r="BVY27" s="110"/>
      <c r="BVZ27" s="106"/>
      <c r="BWA27" s="105"/>
      <c r="BWB27" s="105"/>
      <c r="BWC27" s="105"/>
      <c r="BWD27" s="105"/>
      <c r="BWE27" s="105"/>
      <c r="BWF27" s="105"/>
      <c r="BWG27" s="110"/>
      <c r="BWH27" s="110"/>
      <c r="BWI27" s="106"/>
      <c r="BWJ27" s="105"/>
      <c r="BWK27" s="105"/>
      <c r="BWL27" s="105"/>
      <c r="BWM27" s="105"/>
      <c r="BWN27" s="105"/>
      <c r="BWO27" s="105"/>
      <c r="BWP27" s="110"/>
      <c r="BWQ27" s="110"/>
      <c r="BWR27" s="106"/>
      <c r="BWS27" s="105"/>
      <c r="BWT27" s="105"/>
      <c r="BWU27" s="105"/>
      <c r="BWV27" s="105"/>
      <c r="BWW27" s="105"/>
      <c r="BWX27" s="105"/>
      <c r="BWY27" s="110"/>
      <c r="BWZ27" s="110"/>
      <c r="BXA27" s="106"/>
      <c r="BXB27" s="105"/>
      <c r="BXC27" s="105"/>
      <c r="BXD27" s="105"/>
      <c r="BXE27" s="105"/>
      <c r="BXF27" s="105"/>
      <c r="BXG27" s="105"/>
      <c r="BXH27" s="110"/>
      <c r="BXI27" s="110"/>
      <c r="BXJ27" s="106"/>
      <c r="BXK27" s="105"/>
      <c r="BXL27" s="105"/>
      <c r="BXM27" s="105"/>
      <c r="BXN27" s="105"/>
      <c r="BXO27" s="105"/>
      <c r="BXP27" s="105"/>
      <c r="BXQ27" s="110"/>
      <c r="BXR27" s="110"/>
      <c r="BXS27" s="106"/>
      <c r="BXT27" s="105"/>
      <c r="BXU27" s="105"/>
      <c r="BXV27" s="105"/>
      <c r="BXW27" s="105"/>
      <c r="BXX27" s="105"/>
      <c r="BXY27" s="105"/>
      <c r="BXZ27" s="110"/>
      <c r="BYA27" s="110"/>
      <c r="BYB27" s="106"/>
      <c r="BYC27" s="105"/>
      <c r="BYD27" s="105"/>
      <c r="BYE27" s="105"/>
      <c r="BYF27" s="105"/>
      <c r="BYG27" s="105"/>
      <c r="BYH27" s="105"/>
      <c r="BYI27" s="110"/>
      <c r="BYJ27" s="110"/>
      <c r="BYK27" s="106"/>
      <c r="BYL27" s="105"/>
      <c r="BYM27" s="105"/>
      <c r="BYN27" s="105"/>
      <c r="BYO27" s="105"/>
      <c r="BYP27" s="105"/>
      <c r="BYQ27" s="105"/>
      <c r="BYR27" s="110"/>
      <c r="BYS27" s="110"/>
      <c r="BYT27" s="106"/>
      <c r="BYU27" s="105"/>
      <c r="BYV27" s="105"/>
      <c r="BYW27" s="105"/>
      <c r="BYX27" s="105"/>
      <c r="BYY27" s="105"/>
      <c r="BYZ27" s="105"/>
      <c r="BZA27" s="110"/>
      <c r="BZB27" s="110"/>
      <c r="BZC27" s="106"/>
      <c r="BZD27" s="105"/>
      <c r="BZE27" s="105"/>
      <c r="BZF27" s="105"/>
      <c r="BZG27" s="105"/>
      <c r="BZH27" s="105"/>
      <c r="BZI27" s="105"/>
      <c r="BZJ27" s="110"/>
      <c r="BZK27" s="110"/>
      <c r="BZL27" s="106"/>
      <c r="BZM27" s="105"/>
      <c r="BZN27" s="105"/>
      <c r="BZO27" s="105"/>
      <c r="BZP27" s="105"/>
      <c r="BZQ27" s="105"/>
      <c r="BZR27" s="105"/>
      <c r="BZS27" s="110"/>
      <c r="BZT27" s="110"/>
      <c r="BZU27" s="106"/>
      <c r="BZV27" s="105"/>
      <c r="BZW27" s="105"/>
      <c r="BZX27" s="105"/>
      <c r="BZY27" s="105"/>
      <c r="BZZ27" s="105"/>
      <c r="CAA27" s="105"/>
      <c r="CAB27" s="110"/>
      <c r="CAC27" s="110"/>
      <c r="CAD27" s="106"/>
      <c r="CAE27" s="105"/>
      <c r="CAF27" s="105"/>
      <c r="CAG27" s="105"/>
      <c r="CAH27" s="105"/>
      <c r="CAI27" s="105"/>
      <c r="CAJ27" s="105"/>
      <c r="CAK27" s="110"/>
      <c r="CAL27" s="110"/>
      <c r="CAM27" s="106"/>
      <c r="CAN27" s="105"/>
      <c r="CAO27" s="105"/>
      <c r="CAP27" s="105"/>
      <c r="CAQ27" s="105"/>
      <c r="CAR27" s="105"/>
      <c r="CAS27" s="105"/>
      <c r="CAT27" s="110"/>
      <c r="CAU27" s="110"/>
      <c r="CAV27" s="106"/>
      <c r="CAW27" s="105"/>
      <c r="CAX27" s="105"/>
      <c r="CAY27" s="105"/>
      <c r="CAZ27" s="105"/>
      <c r="CBA27" s="105"/>
      <c r="CBB27" s="105"/>
      <c r="CBC27" s="110"/>
      <c r="CBD27" s="110"/>
      <c r="CBE27" s="106"/>
      <c r="CBF27" s="105"/>
      <c r="CBG27" s="105"/>
      <c r="CBH27" s="105"/>
      <c r="CBI27" s="105"/>
      <c r="CBJ27" s="105"/>
      <c r="CBK27" s="105"/>
      <c r="CBL27" s="110"/>
      <c r="CBM27" s="110"/>
      <c r="CBN27" s="106"/>
      <c r="CBO27" s="105"/>
      <c r="CBP27" s="105"/>
      <c r="CBQ27" s="105"/>
      <c r="CBR27" s="105"/>
      <c r="CBS27" s="105"/>
      <c r="CBT27" s="105"/>
      <c r="CBU27" s="110"/>
      <c r="CBV27" s="110"/>
      <c r="CBW27" s="106"/>
      <c r="CBX27" s="105"/>
      <c r="CBY27" s="105"/>
      <c r="CBZ27" s="105"/>
      <c r="CCA27" s="105"/>
      <c r="CCB27" s="105"/>
      <c r="CCC27" s="105"/>
      <c r="CCD27" s="110"/>
      <c r="CCE27" s="110"/>
      <c r="CCF27" s="106"/>
      <c r="CCG27" s="105"/>
      <c r="CCH27" s="105"/>
      <c r="CCI27" s="105"/>
      <c r="CCJ27" s="105"/>
      <c r="CCK27" s="105"/>
      <c r="CCL27" s="105"/>
      <c r="CCM27" s="110"/>
      <c r="CCN27" s="110"/>
      <c r="CCO27" s="106"/>
      <c r="CCP27" s="105"/>
      <c r="CCQ27" s="105"/>
      <c r="CCR27" s="105"/>
      <c r="CCS27" s="105"/>
      <c r="CCT27" s="105"/>
      <c r="CCU27" s="105"/>
      <c r="CCV27" s="110"/>
      <c r="CCW27" s="110"/>
      <c r="CCX27" s="106"/>
      <c r="CCY27" s="105"/>
      <c r="CCZ27" s="105"/>
      <c r="CDA27" s="105"/>
      <c r="CDB27" s="105"/>
      <c r="CDC27" s="105"/>
      <c r="CDD27" s="105"/>
      <c r="CDE27" s="110"/>
      <c r="CDF27" s="110"/>
      <c r="CDG27" s="106"/>
      <c r="CDH27" s="105"/>
      <c r="CDI27" s="105"/>
      <c r="CDJ27" s="105"/>
      <c r="CDK27" s="105"/>
      <c r="CDL27" s="105"/>
      <c r="CDM27" s="105"/>
      <c r="CDN27" s="110"/>
      <c r="CDO27" s="110"/>
      <c r="CDP27" s="106"/>
      <c r="CDQ27" s="105"/>
      <c r="CDR27" s="105"/>
      <c r="CDS27" s="105"/>
      <c r="CDT27" s="105"/>
      <c r="CDU27" s="105"/>
      <c r="CDV27" s="105"/>
      <c r="CDW27" s="110"/>
      <c r="CDX27" s="110"/>
      <c r="CDY27" s="106"/>
      <c r="CDZ27" s="105"/>
      <c r="CEA27" s="105"/>
      <c r="CEB27" s="105"/>
      <c r="CEC27" s="105"/>
      <c r="CED27" s="105"/>
      <c r="CEE27" s="105"/>
      <c r="CEF27" s="110"/>
      <c r="CEG27" s="110"/>
      <c r="CEH27" s="106"/>
      <c r="CEI27" s="105"/>
      <c r="CEJ27" s="105"/>
      <c r="CEK27" s="105"/>
      <c r="CEL27" s="105"/>
      <c r="CEM27" s="105"/>
      <c r="CEN27" s="105"/>
      <c r="CEO27" s="110"/>
      <c r="CEP27" s="110"/>
      <c r="CEQ27" s="106"/>
      <c r="CER27" s="105"/>
      <c r="CES27" s="105"/>
      <c r="CET27" s="105"/>
      <c r="CEU27" s="105"/>
      <c r="CEV27" s="105"/>
      <c r="CEW27" s="105"/>
      <c r="CEX27" s="110"/>
      <c r="CEY27" s="110"/>
      <c r="CEZ27" s="106"/>
      <c r="CFA27" s="105"/>
      <c r="CFB27" s="105"/>
      <c r="CFC27" s="105"/>
      <c r="CFD27" s="105"/>
      <c r="CFE27" s="105"/>
      <c r="CFF27" s="105"/>
      <c r="CFG27" s="110"/>
      <c r="CFH27" s="110"/>
      <c r="CFI27" s="106"/>
      <c r="CFJ27" s="105"/>
      <c r="CFK27" s="105"/>
      <c r="CFL27" s="105"/>
      <c r="CFM27" s="105"/>
      <c r="CFN27" s="105"/>
      <c r="CFO27" s="105"/>
      <c r="CFP27" s="110"/>
      <c r="CFQ27" s="110"/>
      <c r="CFR27" s="106"/>
      <c r="CFS27" s="105"/>
      <c r="CFT27" s="105"/>
      <c r="CFU27" s="105"/>
      <c r="CFV27" s="105"/>
      <c r="CFW27" s="105"/>
      <c r="CFX27" s="105"/>
      <c r="CFY27" s="110"/>
      <c r="CFZ27" s="110"/>
      <c r="CGA27" s="106"/>
      <c r="CGB27" s="105"/>
      <c r="CGC27" s="105"/>
      <c r="CGD27" s="105"/>
      <c r="CGE27" s="105"/>
      <c r="CGF27" s="105"/>
      <c r="CGG27" s="105"/>
      <c r="CGH27" s="110"/>
      <c r="CGI27" s="110"/>
      <c r="CGJ27" s="106"/>
      <c r="CGK27" s="105"/>
      <c r="CGL27" s="105"/>
      <c r="CGM27" s="105"/>
      <c r="CGN27" s="105"/>
      <c r="CGO27" s="105"/>
      <c r="CGP27" s="105"/>
      <c r="CGQ27" s="110"/>
      <c r="CGR27" s="110"/>
      <c r="CGS27" s="106"/>
      <c r="CGT27" s="105"/>
      <c r="CGU27" s="105"/>
      <c r="CGV27" s="105"/>
      <c r="CGW27" s="105"/>
      <c r="CGX27" s="105"/>
      <c r="CGY27" s="105"/>
      <c r="CGZ27" s="110"/>
      <c r="CHA27" s="110"/>
      <c r="CHB27" s="106"/>
      <c r="CHC27" s="105"/>
      <c r="CHD27" s="105"/>
      <c r="CHE27" s="105"/>
      <c r="CHF27" s="105"/>
      <c r="CHG27" s="105"/>
      <c r="CHH27" s="105"/>
      <c r="CHI27" s="110"/>
      <c r="CHJ27" s="110"/>
      <c r="CHK27" s="106"/>
      <c r="CHL27" s="105"/>
      <c r="CHM27" s="105"/>
      <c r="CHN27" s="105"/>
      <c r="CHO27" s="105"/>
      <c r="CHP27" s="105"/>
      <c r="CHQ27" s="105"/>
      <c r="CHR27" s="110"/>
      <c r="CHS27" s="110"/>
      <c r="CHT27" s="106"/>
      <c r="CHU27" s="105"/>
      <c r="CHV27" s="105"/>
      <c r="CHW27" s="105"/>
      <c r="CHX27" s="105"/>
      <c r="CHY27" s="105"/>
      <c r="CHZ27" s="105"/>
      <c r="CIA27" s="110"/>
      <c r="CIB27" s="110"/>
      <c r="CIC27" s="106"/>
      <c r="CID27" s="105"/>
      <c r="CIE27" s="105"/>
      <c r="CIF27" s="105"/>
      <c r="CIG27" s="105"/>
      <c r="CIH27" s="105"/>
      <c r="CII27" s="105"/>
      <c r="CIJ27" s="110"/>
      <c r="CIK27" s="110"/>
      <c r="CIL27" s="106"/>
      <c r="CIM27" s="105"/>
      <c r="CIN27" s="105"/>
      <c r="CIO27" s="105"/>
      <c r="CIP27" s="105"/>
      <c r="CIQ27" s="105"/>
      <c r="CIR27" s="105"/>
      <c r="CIS27" s="110"/>
      <c r="CIT27" s="110"/>
      <c r="CIU27" s="106"/>
      <c r="CIV27" s="105"/>
      <c r="CIW27" s="105"/>
      <c r="CIX27" s="105"/>
      <c r="CIY27" s="105"/>
      <c r="CIZ27" s="105"/>
      <c r="CJA27" s="105"/>
      <c r="CJB27" s="110"/>
      <c r="CJC27" s="110"/>
      <c r="CJD27" s="106"/>
      <c r="CJE27" s="105"/>
      <c r="CJF27" s="105"/>
      <c r="CJG27" s="105"/>
      <c r="CJH27" s="105"/>
      <c r="CJI27" s="105"/>
      <c r="CJJ27" s="105"/>
      <c r="CJK27" s="110"/>
      <c r="CJL27" s="110"/>
      <c r="CJM27" s="106"/>
      <c r="CJN27" s="105"/>
      <c r="CJO27" s="105"/>
      <c r="CJP27" s="105"/>
      <c r="CJQ27" s="105"/>
      <c r="CJR27" s="105"/>
      <c r="CJS27" s="105"/>
      <c r="CJT27" s="110"/>
      <c r="CJU27" s="110"/>
      <c r="CJV27" s="106"/>
      <c r="CJW27" s="105"/>
      <c r="CJX27" s="105"/>
      <c r="CJY27" s="105"/>
      <c r="CJZ27" s="105"/>
      <c r="CKA27" s="105"/>
      <c r="CKB27" s="105"/>
      <c r="CKC27" s="110"/>
      <c r="CKD27" s="110"/>
      <c r="CKE27" s="106"/>
      <c r="CKF27" s="105"/>
      <c r="CKG27" s="105"/>
      <c r="CKH27" s="105"/>
      <c r="CKI27" s="105"/>
      <c r="CKJ27" s="105"/>
      <c r="CKK27" s="105"/>
      <c r="CKL27" s="110"/>
      <c r="CKM27" s="110"/>
      <c r="CKN27" s="106"/>
      <c r="CKO27" s="105"/>
      <c r="CKP27" s="105"/>
      <c r="CKQ27" s="105"/>
      <c r="CKR27" s="105"/>
      <c r="CKS27" s="105"/>
      <c r="CKT27" s="105"/>
      <c r="CKU27" s="110"/>
      <c r="CKV27" s="110"/>
      <c r="CKW27" s="106"/>
      <c r="CKX27" s="105"/>
      <c r="CKY27" s="105"/>
      <c r="CKZ27" s="105"/>
      <c r="CLA27" s="105"/>
      <c r="CLB27" s="105"/>
      <c r="CLC27" s="105"/>
      <c r="CLD27" s="110"/>
      <c r="CLE27" s="110"/>
      <c r="CLF27" s="106"/>
      <c r="CLG27" s="105"/>
      <c r="CLH27" s="105"/>
      <c r="CLI27" s="105"/>
      <c r="CLJ27" s="105"/>
      <c r="CLK27" s="105"/>
      <c r="CLL27" s="105"/>
      <c r="CLM27" s="110"/>
      <c r="CLN27" s="110"/>
      <c r="CLO27" s="106"/>
      <c r="CLP27" s="105"/>
      <c r="CLQ27" s="105"/>
      <c r="CLR27" s="105"/>
      <c r="CLS27" s="105"/>
      <c r="CLT27" s="105"/>
      <c r="CLU27" s="105"/>
      <c r="CLV27" s="110"/>
      <c r="CLW27" s="110"/>
      <c r="CLX27" s="106"/>
      <c r="CLY27" s="105"/>
      <c r="CLZ27" s="105"/>
      <c r="CMA27" s="105"/>
      <c r="CMB27" s="105"/>
      <c r="CMC27" s="105"/>
      <c r="CMD27" s="105"/>
      <c r="CME27" s="110"/>
      <c r="CMF27" s="110"/>
      <c r="CMG27" s="106"/>
      <c r="CMH27" s="105"/>
      <c r="CMI27" s="105"/>
      <c r="CMJ27" s="105"/>
      <c r="CMK27" s="105"/>
      <c r="CML27" s="105"/>
      <c r="CMM27" s="105"/>
      <c r="CMN27" s="110"/>
      <c r="CMO27" s="110"/>
      <c r="CMP27" s="106"/>
      <c r="CMQ27" s="105"/>
      <c r="CMR27" s="105"/>
      <c r="CMS27" s="105"/>
      <c r="CMT27" s="105"/>
      <c r="CMU27" s="105"/>
      <c r="CMV27" s="105"/>
      <c r="CMW27" s="110"/>
      <c r="CMX27" s="110"/>
      <c r="CMY27" s="106"/>
      <c r="CMZ27" s="105"/>
      <c r="CNA27" s="105"/>
      <c r="CNB27" s="105"/>
      <c r="CNC27" s="105"/>
      <c r="CND27" s="105"/>
      <c r="CNE27" s="105"/>
      <c r="CNF27" s="110"/>
      <c r="CNG27" s="110"/>
      <c r="CNH27" s="106"/>
      <c r="CNI27" s="105"/>
      <c r="CNJ27" s="105"/>
      <c r="CNK27" s="105"/>
      <c r="CNL27" s="105"/>
      <c r="CNM27" s="105"/>
      <c r="CNN27" s="105"/>
      <c r="CNO27" s="110"/>
      <c r="CNP27" s="110"/>
      <c r="CNQ27" s="106"/>
      <c r="CNR27" s="105"/>
      <c r="CNS27" s="105"/>
      <c r="CNT27" s="105"/>
      <c r="CNU27" s="105"/>
      <c r="CNV27" s="105"/>
      <c r="CNW27" s="105"/>
      <c r="CNX27" s="110"/>
      <c r="CNY27" s="110"/>
      <c r="CNZ27" s="106"/>
      <c r="COA27" s="105"/>
      <c r="COB27" s="105"/>
      <c r="COC27" s="105"/>
      <c r="COD27" s="105"/>
      <c r="COE27" s="105"/>
      <c r="COF27" s="105"/>
      <c r="COG27" s="110"/>
      <c r="COH27" s="110"/>
      <c r="COI27" s="106"/>
      <c r="COJ27" s="105"/>
      <c r="COK27" s="105"/>
      <c r="COL27" s="105"/>
      <c r="COM27" s="105"/>
      <c r="CON27" s="105"/>
      <c r="COO27" s="105"/>
      <c r="COP27" s="110"/>
      <c r="COQ27" s="110"/>
      <c r="COR27" s="106"/>
      <c r="COS27" s="105"/>
      <c r="COT27" s="105"/>
      <c r="COU27" s="105"/>
      <c r="COV27" s="105"/>
      <c r="COW27" s="105"/>
      <c r="COX27" s="105"/>
      <c r="COY27" s="110"/>
      <c r="COZ27" s="110"/>
      <c r="CPA27" s="106"/>
      <c r="CPB27" s="105"/>
      <c r="CPC27" s="105"/>
      <c r="CPD27" s="105"/>
      <c r="CPE27" s="105"/>
      <c r="CPF27" s="105"/>
      <c r="CPG27" s="105"/>
      <c r="CPH27" s="110"/>
      <c r="CPI27" s="110"/>
      <c r="CPJ27" s="106"/>
      <c r="CPK27" s="105"/>
      <c r="CPL27" s="105"/>
      <c r="CPM27" s="105"/>
      <c r="CPN27" s="105"/>
      <c r="CPO27" s="105"/>
      <c r="CPP27" s="105"/>
      <c r="CPQ27" s="110"/>
      <c r="CPR27" s="110"/>
      <c r="CPS27" s="106"/>
      <c r="CPT27" s="105"/>
      <c r="CPU27" s="105"/>
      <c r="CPV27" s="105"/>
      <c r="CPW27" s="105"/>
      <c r="CPX27" s="105"/>
      <c r="CPY27" s="105"/>
      <c r="CPZ27" s="110"/>
      <c r="CQA27" s="110"/>
      <c r="CQB27" s="106"/>
      <c r="CQC27" s="105"/>
      <c r="CQD27" s="105"/>
      <c r="CQE27" s="105"/>
      <c r="CQF27" s="105"/>
      <c r="CQG27" s="105"/>
      <c r="CQH27" s="105"/>
      <c r="CQI27" s="110"/>
      <c r="CQJ27" s="110"/>
      <c r="CQK27" s="106"/>
      <c r="CQL27" s="105"/>
      <c r="CQM27" s="105"/>
      <c r="CQN27" s="105"/>
      <c r="CQO27" s="105"/>
      <c r="CQP27" s="105"/>
      <c r="CQQ27" s="105"/>
      <c r="CQR27" s="110"/>
      <c r="CQS27" s="110"/>
      <c r="CQT27" s="106"/>
      <c r="CQU27" s="105"/>
      <c r="CQV27" s="105"/>
      <c r="CQW27" s="105"/>
      <c r="CQX27" s="105"/>
      <c r="CQY27" s="105"/>
      <c r="CQZ27" s="105"/>
      <c r="CRA27" s="110"/>
      <c r="CRB27" s="110"/>
      <c r="CRC27" s="106"/>
      <c r="CRD27" s="105"/>
      <c r="CRE27" s="105"/>
      <c r="CRF27" s="105"/>
      <c r="CRG27" s="105"/>
      <c r="CRH27" s="105"/>
      <c r="CRI27" s="105"/>
      <c r="CRJ27" s="110"/>
      <c r="CRK27" s="110"/>
      <c r="CRL27" s="106"/>
      <c r="CRM27" s="105"/>
      <c r="CRN27" s="105"/>
      <c r="CRO27" s="105"/>
      <c r="CRP27" s="105"/>
      <c r="CRQ27" s="105"/>
      <c r="CRR27" s="105"/>
      <c r="CRS27" s="110"/>
      <c r="CRT27" s="110"/>
      <c r="CRU27" s="106"/>
      <c r="CRV27" s="105"/>
      <c r="CRW27" s="105"/>
      <c r="CRX27" s="105"/>
      <c r="CRY27" s="105"/>
      <c r="CRZ27" s="105"/>
      <c r="CSA27" s="105"/>
      <c r="CSB27" s="110"/>
      <c r="CSC27" s="110"/>
      <c r="CSD27" s="106"/>
      <c r="CSE27" s="105"/>
      <c r="CSF27" s="105"/>
      <c r="CSG27" s="105"/>
      <c r="CSH27" s="105"/>
      <c r="CSI27" s="105"/>
      <c r="CSJ27" s="105"/>
      <c r="CSK27" s="110"/>
      <c r="CSL27" s="110"/>
      <c r="CSM27" s="106"/>
      <c r="CSN27" s="105"/>
      <c r="CSO27" s="105"/>
      <c r="CSP27" s="105"/>
      <c r="CSQ27" s="105"/>
      <c r="CSR27" s="105"/>
      <c r="CSS27" s="105"/>
      <c r="CST27" s="110"/>
      <c r="CSU27" s="110"/>
      <c r="CSV27" s="106"/>
      <c r="CSW27" s="105"/>
      <c r="CSX27" s="105"/>
      <c r="CSY27" s="105"/>
      <c r="CSZ27" s="105"/>
      <c r="CTA27" s="105"/>
      <c r="CTB27" s="105"/>
      <c r="CTC27" s="110"/>
      <c r="CTD27" s="110"/>
      <c r="CTE27" s="106"/>
      <c r="CTF27" s="105"/>
      <c r="CTG27" s="105"/>
      <c r="CTH27" s="105"/>
      <c r="CTI27" s="105"/>
      <c r="CTJ27" s="105"/>
      <c r="CTK27" s="105"/>
      <c r="CTL27" s="110"/>
      <c r="CTM27" s="110"/>
      <c r="CTN27" s="106"/>
      <c r="CTO27" s="105"/>
      <c r="CTP27" s="105"/>
      <c r="CTQ27" s="105"/>
      <c r="CTR27" s="105"/>
      <c r="CTS27" s="105"/>
      <c r="CTT27" s="105"/>
      <c r="CTU27" s="110"/>
      <c r="CTV27" s="110"/>
      <c r="CTW27" s="106"/>
      <c r="CTX27" s="105"/>
      <c r="CTY27" s="105"/>
      <c r="CTZ27" s="105"/>
      <c r="CUA27" s="105"/>
      <c r="CUB27" s="105"/>
      <c r="CUC27" s="105"/>
      <c r="CUD27" s="110"/>
      <c r="CUE27" s="110"/>
      <c r="CUF27" s="106"/>
      <c r="CUG27" s="105"/>
      <c r="CUH27" s="105"/>
      <c r="CUI27" s="105"/>
      <c r="CUJ27" s="105"/>
      <c r="CUK27" s="105"/>
      <c r="CUL27" s="105"/>
      <c r="CUM27" s="110"/>
      <c r="CUN27" s="110"/>
      <c r="CUO27" s="106"/>
      <c r="CUP27" s="105"/>
      <c r="CUQ27" s="105"/>
      <c r="CUR27" s="105"/>
      <c r="CUS27" s="105"/>
      <c r="CUT27" s="105"/>
      <c r="CUU27" s="105"/>
      <c r="CUV27" s="110"/>
      <c r="CUW27" s="110"/>
      <c r="CUX27" s="106"/>
      <c r="CUY27" s="105"/>
      <c r="CUZ27" s="105"/>
      <c r="CVA27" s="105"/>
      <c r="CVB27" s="105"/>
      <c r="CVC27" s="105"/>
      <c r="CVD27" s="105"/>
      <c r="CVE27" s="110"/>
      <c r="CVF27" s="110"/>
      <c r="CVG27" s="106"/>
      <c r="CVH27" s="105"/>
      <c r="CVI27" s="105"/>
      <c r="CVJ27" s="105"/>
      <c r="CVK27" s="105"/>
      <c r="CVL27" s="105"/>
      <c r="CVM27" s="105"/>
      <c r="CVN27" s="110"/>
      <c r="CVO27" s="110"/>
      <c r="CVP27" s="106"/>
      <c r="CVQ27" s="105"/>
      <c r="CVR27" s="105"/>
      <c r="CVS27" s="105"/>
      <c r="CVT27" s="105"/>
      <c r="CVU27" s="105"/>
      <c r="CVV27" s="105"/>
      <c r="CVW27" s="110"/>
      <c r="CVX27" s="110"/>
      <c r="CVY27" s="106"/>
      <c r="CVZ27" s="105"/>
      <c r="CWA27" s="105"/>
      <c r="CWB27" s="105"/>
      <c r="CWC27" s="105"/>
      <c r="CWD27" s="105"/>
      <c r="CWE27" s="105"/>
      <c r="CWF27" s="110"/>
      <c r="CWG27" s="110"/>
      <c r="CWH27" s="106"/>
      <c r="CWI27" s="105"/>
      <c r="CWJ27" s="105"/>
      <c r="CWK27" s="105"/>
      <c r="CWL27" s="105"/>
      <c r="CWM27" s="105"/>
      <c r="CWN27" s="105"/>
      <c r="CWO27" s="110"/>
      <c r="CWP27" s="110"/>
      <c r="CWQ27" s="106"/>
      <c r="CWR27" s="105"/>
      <c r="CWS27" s="105"/>
      <c r="CWT27" s="105"/>
      <c r="CWU27" s="105"/>
      <c r="CWV27" s="105"/>
      <c r="CWW27" s="105"/>
      <c r="CWX27" s="110"/>
      <c r="CWY27" s="110"/>
      <c r="CWZ27" s="106"/>
      <c r="CXA27" s="105"/>
      <c r="CXB27" s="105"/>
      <c r="CXC27" s="105"/>
      <c r="CXD27" s="105"/>
      <c r="CXE27" s="105"/>
      <c r="CXF27" s="105"/>
      <c r="CXG27" s="110"/>
      <c r="CXH27" s="110"/>
      <c r="CXI27" s="106"/>
      <c r="CXJ27" s="105"/>
      <c r="CXK27" s="105"/>
      <c r="CXL27" s="105"/>
      <c r="CXM27" s="105"/>
      <c r="CXN27" s="105"/>
      <c r="CXO27" s="105"/>
      <c r="CXP27" s="110"/>
      <c r="CXQ27" s="110"/>
      <c r="CXR27" s="106"/>
      <c r="CXS27" s="105"/>
      <c r="CXT27" s="105"/>
      <c r="CXU27" s="105"/>
      <c r="CXV27" s="105"/>
      <c r="CXW27" s="105"/>
      <c r="CXX27" s="105"/>
      <c r="CXY27" s="110"/>
      <c r="CXZ27" s="110"/>
      <c r="CYA27" s="106"/>
      <c r="CYB27" s="105"/>
      <c r="CYC27" s="105"/>
      <c r="CYD27" s="105"/>
      <c r="CYE27" s="105"/>
      <c r="CYF27" s="105"/>
      <c r="CYG27" s="105"/>
      <c r="CYH27" s="110"/>
      <c r="CYI27" s="110"/>
      <c r="CYJ27" s="106"/>
      <c r="CYK27" s="105"/>
      <c r="CYL27" s="105"/>
      <c r="CYM27" s="105"/>
      <c r="CYN27" s="105"/>
      <c r="CYO27" s="105"/>
      <c r="CYP27" s="105"/>
      <c r="CYQ27" s="110"/>
      <c r="CYR27" s="110"/>
      <c r="CYS27" s="106"/>
      <c r="CYT27" s="105"/>
      <c r="CYU27" s="105"/>
      <c r="CYV27" s="105"/>
      <c r="CYW27" s="105"/>
      <c r="CYX27" s="105"/>
      <c r="CYY27" s="105"/>
      <c r="CYZ27" s="110"/>
      <c r="CZA27" s="110"/>
      <c r="CZB27" s="106"/>
      <c r="CZC27" s="105"/>
      <c r="CZD27" s="105"/>
      <c r="CZE27" s="105"/>
      <c r="CZF27" s="105"/>
      <c r="CZG27" s="105"/>
      <c r="CZH27" s="105"/>
      <c r="CZI27" s="110"/>
      <c r="CZJ27" s="110"/>
      <c r="CZK27" s="106"/>
      <c r="CZL27" s="105"/>
      <c r="CZM27" s="105"/>
      <c r="CZN27" s="105"/>
      <c r="CZO27" s="105"/>
      <c r="CZP27" s="105"/>
      <c r="CZQ27" s="105"/>
      <c r="CZR27" s="110"/>
      <c r="CZS27" s="110"/>
      <c r="CZT27" s="106"/>
      <c r="CZU27" s="105"/>
      <c r="CZV27" s="105"/>
      <c r="CZW27" s="105"/>
      <c r="CZX27" s="105"/>
      <c r="CZY27" s="105"/>
      <c r="CZZ27" s="105"/>
      <c r="DAA27" s="110"/>
      <c r="DAB27" s="110"/>
      <c r="DAC27" s="106"/>
      <c r="DAD27" s="105"/>
      <c r="DAE27" s="105"/>
      <c r="DAF27" s="105"/>
      <c r="DAG27" s="105"/>
      <c r="DAH27" s="105"/>
      <c r="DAI27" s="105"/>
      <c r="DAJ27" s="110"/>
      <c r="DAK27" s="110"/>
      <c r="DAL27" s="106"/>
      <c r="DAM27" s="105"/>
      <c r="DAN27" s="105"/>
      <c r="DAO27" s="105"/>
      <c r="DAP27" s="105"/>
      <c r="DAQ27" s="105"/>
      <c r="DAR27" s="105"/>
      <c r="DAS27" s="110"/>
      <c r="DAT27" s="110"/>
      <c r="DAU27" s="106"/>
      <c r="DAV27" s="105"/>
      <c r="DAW27" s="105"/>
      <c r="DAX27" s="105"/>
      <c r="DAY27" s="105"/>
      <c r="DAZ27" s="105"/>
      <c r="DBA27" s="105"/>
      <c r="DBB27" s="110"/>
      <c r="DBC27" s="110"/>
      <c r="DBD27" s="106"/>
      <c r="DBE27" s="105"/>
      <c r="DBF27" s="105"/>
      <c r="DBG27" s="105"/>
      <c r="DBH27" s="105"/>
      <c r="DBI27" s="105"/>
      <c r="DBJ27" s="105"/>
      <c r="DBK27" s="110"/>
      <c r="DBL27" s="110"/>
      <c r="DBM27" s="106"/>
      <c r="DBN27" s="105"/>
      <c r="DBO27" s="105"/>
      <c r="DBP27" s="105"/>
      <c r="DBQ27" s="105"/>
      <c r="DBR27" s="105"/>
      <c r="DBS27" s="105"/>
      <c r="DBT27" s="110"/>
      <c r="DBU27" s="110"/>
      <c r="DBV27" s="106"/>
      <c r="DBW27" s="105"/>
      <c r="DBX27" s="105"/>
      <c r="DBY27" s="105"/>
      <c r="DBZ27" s="105"/>
      <c r="DCA27" s="105"/>
      <c r="DCB27" s="105"/>
      <c r="DCC27" s="110"/>
      <c r="DCD27" s="110"/>
      <c r="DCE27" s="106"/>
      <c r="DCF27" s="105"/>
      <c r="DCG27" s="105"/>
      <c r="DCH27" s="105"/>
      <c r="DCI27" s="105"/>
      <c r="DCJ27" s="105"/>
      <c r="DCK27" s="105"/>
      <c r="DCL27" s="110"/>
      <c r="DCM27" s="110"/>
      <c r="DCN27" s="106"/>
      <c r="DCO27" s="105"/>
      <c r="DCP27" s="105"/>
      <c r="DCQ27" s="105"/>
      <c r="DCR27" s="105"/>
      <c r="DCS27" s="105"/>
      <c r="DCT27" s="105"/>
      <c r="DCU27" s="110"/>
      <c r="DCV27" s="110"/>
      <c r="DCW27" s="106"/>
      <c r="DCX27" s="105"/>
      <c r="DCY27" s="105"/>
      <c r="DCZ27" s="105"/>
      <c r="DDA27" s="105"/>
      <c r="DDB27" s="105"/>
      <c r="DDC27" s="105"/>
      <c r="DDD27" s="110"/>
      <c r="DDE27" s="110"/>
      <c r="DDF27" s="106"/>
      <c r="DDG27" s="105"/>
      <c r="DDH27" s="105"/>
      <c r="DDI27" s="105"/>
      <c r="DDJ27" s="105"/>
      <c r="DDK27" s="105"/>
      <c r="DDL27" s="105"/>
      <c r="DDM27" s="110"/>
      <c r="DDN27" s="110"/>
      <c r="DDO27" s="106"/>
      <c r="DDP27" s="105"/>
      <c r="DDQ27" s="105"/>
      <c r="DDR27" s="105"/>
      <c r="DDS27" s="105"/>
      <c r="DDT27" s="105"/>
      <c r="DDU27" s="105"/>
      <c r="DDV27" s="110"/>
      <c r="DDW27" s="110"/>
      <c r="DDX27" s="106"/>
      <c r="DDY27" s="105"/>
      <c r="DDZ27" s="105"/>
      <c r="DEA27" s="105"/>
      <c r="DEB27" s="105"/>
      <c r="DEC27" s="105"/>
      <c r="DED27" s="105"/>
      <c r="DEE27" s="110"/>
      <c r="DEF27" s="110"/>
      <c r="DEG27" s="106"/>
      <c r="DEH27" s="105"/>
      <c r="DEI27" s="105"/>
      <c r="DEJ27" s="105"/>
      <c r="DEK27" s="105"/>
      <c r="DEL27" s="105"/>
      <c r="DEM27" s="105"/>
      <c r="DEN27" s="110"/>
      <c r="DEO27" s="110"/>
      <c r="DEP27" s="106"/>
      <c r="DEQ27" s="105"/>
      <c r="DER27" s="105"/>
      <c r="DES27" s="105"/>
      <c r="DET27" s="105"/>
      <c r="DEU27" s="105"/>
      <c r="DEV27" s="105"/>
      <c r="DEW27" s="110"/>
      <c r="DEX27" s="110"/>
      <c r="DEY27" s="106"/>
      <c r="DEZ27" s="105"/>
      <c r="DFA27" s="105"/>
      <c r="DFB27" s="105"/>
      <c r="DFC27" s="105"/>
      <c r="DFD27" s="105"/>
      <c r="DFE27" s="105"/>
      <c r="DFF27" s="110"/>
      <c r="DFG27" s="110"/>
      <c r="DFH27" s="106"/>
      <c r="DFI27" s="105"/>
      <c r="DFJ27" s="105"/>
      <c r="DFK27" s="105"/>
      <c r="DFL27" s="105"/>
      <c r="DFM27" s="105"/>
      <c r="DFN27" s="105"/>
      <c r="DFO27" s="110"/>
      <c r="DFP27" s="110"/>
      <c r="DFQ27" s="106"/>
      <c r="DFR27" s="105"/>
      <c r="DFS27" s="105"/>
      <c r="DFT27" s="105"/>
      <c r="DFU27" s="105"/>
      <c r="DFV27" s="105"/>
      <c r="DFW27" s="105"/>
      <c r="DFX27" s="110"/>
      <c r="DFY27" s="110"/>
      <c r="DFZ27" s="106"/>
      <c r="DGA27" s="105"/>
      <c r="DGB27" s="105"/>
      <c r="DGC27" s="105"/>
      <c r="DGD27" s="105"/>
      <c r="DGE27" s="105"/>
      <c r="DGF27" s="105"/>
      <c r="DGG27" s="110"/>
      <c r="DGH27" s="110"/>
      <c r="DGI27" s="106"/>
      <c r="DGJ27" s="105"/>
      <c r="DGK27" s="105"/>
      <c r="DGL27" s="105"/>
      <c r="DGM27" s="105"/>
      <c r="DGN27" s="105"/>
      <c r="DGO27" s="105"/>
      <c r="DGP27" s="110"/>
      <c r="DGQ27" s="110"/>
      <c r="DGR27" s="106"/>
      <c r="DGS27" s="105"/>
      <c r="DGT27" s="105"/>
      <c r="DGU27" s="105"/>
      <c r="DGV27" s="105"/>
      <c r="DGW27" s="105"/>
      <c r="DGX27" s="105"/>
      <c r="DGY27" s="110"/>
      <c r="DGZ27" s="110"/>
      <c r="DHA27" s="106"/>
      <c r="DHB27" s="105"/>
      <c r="DHC27" s="105"/>
      <c r="DHD27" s="105"/>
      <c r="DHE27" s="105"/>
      <c r="DHF27" s="105"/>
      <c r="DHG27" s="105"/>
      <c r="DHH27" s="110"/>
      <c r="DHI27" s="110"/>
      <c r="DHJ27" s="106"/>
      <c r="DHK27" s="105"/>
      <c r="DHL27" s="105"/>
      <c r="DHM27" s="105"/>
      <c r="DHN27" s="105"/>
      <c r="DHO27" s="105"/>
      <c r="DHP27" s="105"/>
      <c r="DHQ27" s="110"/>
      <c r="DHR27" s="110"/>
      <c r="DHS27" s="106"/>
      <c r="DHT27" s="105"/>
      <c r="DHU27" s="105"/>
      <c r="DHV27" s="105"/>
      <c r="DHW27" s="105"/>
      <c r="DHX27" s="105"/>
      <c r="DHY27" s="105"/>
      <c r="DHZ27" s="110"/>
      <c r="DIA27" s="110"/>
      <c r="DIB27" s="106"/>
      <c r="DIC27" s="105"/>
      <c r="DID27" s="105"/>
      <c r="DIE27" s="105"/>
      <c r="DIF27" s="105"/>
      <c r="DIG27" s="105"/>
      <c r="DIH27" s="105"/>
      <c r="DII27" s="110"/>
      <c r="DIJ27" s="110"/>
      <c r="DIK27" s="106"/>
      <c r="DIL27" s="105"/>
      <c r="DIM27" s="105"/>
      <c r="DIN27" s="105"/>
      <c r="DIO27" s="105"/>
      <c r="DIP27" s="105"/>
      <c r="DIQ27" s="105"/>
      <c r="DIR27" s="110"/>
      <c r="DIS27" s="110"/>
      <c r="DIT27" s="106"/>
      <c r="DIU27" s="105"/>
      <c r="DIV27" s="105"/>
      <c r="DIW27" s="105"/>
      <c r="DIX27" s="105"/>
      <c r="DIY27" s="105"/>
      <c r="DIZ27" s="105"/>
      <c r="DJA27" s="110"/>
      <c r="DJB27" s="110"/>
      <c r="DJC27" s="106"/>
      <c r="DJD27" s="105"/>
      <c r="DJE27" s="105"/>
      <c r="DJF27" s="105"/>
      <c r="DJG27" s="105"/>
      <c r="DJH27" s="105"/>
      <c r="DJI27" s="105"/>
      <c r="DJJ27" s="110"/>
      <c r="DJK27" s="110"/>
      <c r="DJL27" s="106"/>
      <c r="DJM27" s="105"/>
      <c r="DJN27" s="105"/>
      <c r="DJO27" s="105"/>
      <c r="DJP27" s="105"/>
      <c r="DJQ27" s="105"/>
      <c r="DJR27" s="105"/>
      <c r="DJS27" s="110"/>
      <c r="DJT27" s="110"/>
      <c r="DJU27" s="106"/>
      <c r="DJV27" s="105"/>
      <c r="DJW27" s="105"/>
      <c r="DJX27" s="105"/>
      <c r="DJY27" s="105"/>
      <c r="DJZ27" s="105"/>
      <c r="DKA27" s="105"/>
      <c r="DKB27" s="110"/>
      <c r="DKC27" s="110"/>
      <c r="DKD27" s="106"/>
      <c r="DKE27" s="105"/>
      <c r="DKF27" s="105"/>
      <c r="DKG27" s="105"/>
      <c r="DKH27" s="105"/>
      <c r="DKI27" s="105"/>
      <c r="DKJ27" s="105"/>
      <c r="DKK27" s="110"/>
      <c r="DKL27" s="110"/>
      <c r="DKM27" s="106"/>
      <c r="DKN27" s="105"/>
      <c r="DKO27" s="105"/>
      <c r="DKP27" s="105"/>
      <c r="DKQ27" s="105"/>
      <c r="DKR27" s="105"/>
      <c r="DKS27" s="105"/>
      <c r="DKT27" s="110"/>
      <c r="DKU27" s="110"/>
      <c r="DKV27" s="106"/>
      <c r="DKW27" s="105"/>
      <c r="DKX27" s="105"/>
      <c r="DKY27" s="105"/>
      <c r="DKZ27" s="105"/>
      <c r="DLA27" s="105"/>
      <c r="DLB27" s="105"/>
      <c r="DLC27" s="110"/>
      <c r="DLD27" s="110"/>
      <c r="DLE27" s="106"/>
      <c r="DLF27" s="105"/>
      <c r="DLG27" s="105"/>
      <c r="DLH27" s="105"/>
      <c r="DLI27" s="105"/>
      <c r="DLJ27" s="105"/>
      <c r="DLK27" s="105"/>
      <c r="DLL27" s="110"/>
      <c r="DLM27" s="110"/>
      <c r="DLN27" s="106"/>
      <c r="DLO27" s="105"/>
      <c r="DLP27" s="105"/>
      <c r="DLQ27" s="105"/>
      <c r="DLR27" s="105"/>
      <c r="DLS27" s="105"/>
      <c r="DLT27" s="105"/>
      <c r="DLU27" s="110"/>
      <c r="DLV27" s="110"/>
      <c r="DLW27" s="106"/>
      <c r="DLX27" s="105"/>
      <c r="DLY27" s="105"/>
      <c r="DLZ27" s="105"/>
      <c r="DMA27" s="105"/>
      <c r="DMB27" s="105"/>
      <c r="DMC27" s="105"/>
      <c r="DMD27" s="110"/>
      <c r="DME27" s="110"/>
      <c r="DMF27" s="106"/>
      <c r="DMG27" s="105"/>
      <c r="DMH27" s="105"/>
      <c r="DMI27" s="105"/>
      <c r="DMJ27" s="105"/>
      <c r="DMK27" s="105"/>
      <c r="DML27" s="105"/>
      <c r="DMM27" s="110"/>
      <c r="DMN27" s="110"/>
      <c r="DMO27" s="106"/>
      <c r="DMP27" s="105"/>
      <c r="DMQ27" s="105"/>
      <c r="DMR27" s="105"/>
      <c r="DMS27" s="105"/>
      <c r="DMT27" s="105"/>
      <c r="DMU27" s="105"/>
      <c r="DMV27" s="110"/>
      <c r="DMW27" s="110"/>
      <c r="DMX27" s="106"/>
      <c r="DMY27" s="105"/>
      <c r="DMZ27" s="105"/>
      <c r="DNA27" s="105"/>
      <c r="DNB27" s="105"/>
      <c r="DNC27" s="105"/>
      <c r="DND27" s="105"/>
      <c r="DNE27" s="110"/>
      <c r="DNF27" s="110"/>
      <c r="DNG27" s="106"/>
      <c r="DNH27" s="105"/>
      <c r="DNI27" s="105"/>
      <c r="DNJ27" s="105"/>
      <c r="DNK27" s="105"/>
      <c r="DNL27" s="105"/>
      <c r="DNM27" s="105"/>
      <c r="DNN27" s="110"/>
      <c r="DNO27" s="110"/>
      <c r="DNP27" s="106"/>
      <c r="DNQ27" s="105"/>
      <c r="DNR27" s="105"/>
      <c r="DNS27" s="105"/>
      <c r="DNT27" s="105"/>
      <c r="DNU27" s="105"/>
      <c r="DNV27" s="105"/>
      <c r="DNW27" s="110"/>
      <c r="DNX27" s="110"/>
      <c r="DNY27" s="106"/>
      <c r="DNZ27" s="105"/>
      <c r="DOA27" s="105"/>
      <c r="DOB27" s="105"/>
      <c r="DOC27" s="105"/>
      <c r="DOD27" s="105"/>
      <c r="DOE27" s="105"/>
      <c r="DOF27" s="110"/>
      <c r="DOG27" s="110"/>
      <c r="DOH27" s="106"/>
      <c r="DOI27" s="105"/>
      <c r="DOJ27" s="105"/>
      <c r="DOK27" s="105"/>
      <c r="DOL27" s="105"/>
      <c r="DOM27" s="105"/>
      <c r="DON27" s="105"/>
      <c r="DOO27" s="110"/>
      <c r="DOP27" s="110"/>
      <c r="DOQ27" s="106"/>
      <c r="DOR27" s="105"/>
      <c r="DOS27" s="105"/>
      <c r="DOT27" s="105"/>
      <c r="DOU27" s="105"/>
      <c r="DOV27" s="105"/>
      <c r="DOW27" s="105"/>
      <c r="DOX27" s="110"/>
      <c r="DOY27" s="110"/>
      <c r="DOZ27" s="106"/>
      <c r="DPA27" s="105"/>
      <c r="DPB27" s="105"/>
      <c r="DPC27" s="105"/>
      <c r="DPD27" s="105"/>
      <c r="DPE27" s="105"/>
      <c r="DPF27" s="105"/>
      <c r="DPG27" s="110"/>
      <c r="DPH27" s="110"/>
      <c r="DPI27" s="106"/>
      <c r="DPJ27" s="105"/>
      <c r="DPK27" s="105"/>
      <c r="DPL27" s="105"/>
      <c r="DPM27" s="105"/>
      <c r="DPN27" s="105"/>
      <c r="DPO27" s="105"/>
      <c r="DPP27" s="110"/>
      <c r="DPQ27" s="110"/>
      <c r="DPR27" s="106"/>
      <c r="DPS27" s="105"/>
      <c r="DPT27" s="105"/>
      <c r="DPU27" s="105"/>
      <c r="DPV27" s="105"/>
      <c r="DPW27" s="105"/>
      <c r="DPX27" s="105"/>
      <c r="DPY27" s="110"/>
      <c r="DPZ27" s="110"/>
      <c r="DQA27" s="106"/>
      <c r="DQB27" s="105"/>
      <c r="DQC27" s="105"/>
      <c r="DQD27" s="105"/>
      <c r="DQE27" s="105"/>
      <c r="DQF27" s="105"/>
      <c r="DQG27" s="105"/>
      <c r="DQH27" s="110"/>
      <c r="DQI27" s="110"/>
      <c r="DQJ27" s="106"/>
      <c r="DQK27" s="105"/>
      <c r="DQL27" s="105"/>
      <c r="DQM27" s="105"/>
      <c r="DQN27" s="105"/>
      <c r="DQO27" s="105"/>
      <c r="DQP27" s="105"/>
      <c r="DQQ27" s="110"/>
      <c r="DQR27" s="110"/>
      <c r="DQS27" s="106"/>
      <c r="DQT27" s="105"/>
      <c r="DQU27" s="105"/>
      <c r="DQV27" s="105"/>
      <c r="DQW27" s="105"/>
      <c r="DQX27" s="105"/>
      <c r="DQY27" s="105"/>
      <c r="DQZ27" s="110"/>
      <c r="DRA27" s="110"/>
      <c r="DRB27" s="106"/>
      <c r="DRC27" s="105"/>
      <c r="DRD27" s="105"/>
      <c r="DRE27" s="105"/>
      <c r="DRF27" s="105"/>
      <c r="DRG27" s="105"/>
      <c r="DRH27" s="105"/>
      <c r="DRI27" s="110"/>
      <c r="DRJ27" s="110"/>
      <c r="DRK27" s="106"/>
      <c r="DRL27" s="105"/>
      <c r="DRM27" s="105"/>
      <c r="DRN27" s="105"/>
      <c r="DRO27" s="105"/>
      <c r="DRP27" s="105"/>
      <c r="DRQ27" s="105"/>
      <c r="DRR27" s="110"/>
      <c r="DRS27" s="110"/>
      <c r="DRT27" s="106"/>
      <c r="DRU27" s="105"/>
      <c r="DRV27" s="105"/>
      <c r="DRW27" s="105"/>
      <c r="DRX27" s="105"/>
      <c r="DRY27" s="105"/>
      <c r="DRZ27" s="105"/>
      <c r="DSA27" s="110"/>
      <c r="DSB27" s="110"/>
      <c r="DSC27" s="106"/>
      <c r="DSD27" s="105"/>
      <c r="DSE27" s="105"/>
      <c r="DSF27" s="105"/>
      <c r="DSG27" s="105"/>
      <c r="DSH27" s="105"/>
      <c r="DSI27" s="105"/>
      <c r="DSJ27" s="110"/>
      <c r="DSK27" s="110"/>
      <c r="DSL27" s="106"/>
      <c r="DSM27" s="105"/>
      <c r="DSN27" s="105"/>
      <c r="DSO27" s="105"/>
      <c r="DSP27" s="105"/>
      <c r="DSQ27" s="105"/>
      <c r="DSR27" s="105"/>
      <c r="DSS27" s="110"/>
      <c r="DST27" s="110"/>
      <c r="DSU27" s="106"/>
      <c r="DSV27" s="105"/>
      <c r="DSW27" s="105"/>
      <c r="DSX27" s="105"/>
      <c r="DSY27" s="105"/>
      <c r="DSZ27" s="105"/>
      <c r="DTA27" s="105"/>
      <c r="DTB27" s="110"/>
      <c r="DTC27" s="110"/>
      <c r="DTD27" s="106"/>
      <c r="DTE27" s="105"/>
      <c r="DTF27" s="105"/>
      <c r="DTG27" s="105"/>
      <c r="DTH27" s="105"/>
      <c r="DTI27" s="105"/>
      <c r="DTJ27" s="105"/>
      <c r="DTK27" s="110"/>
      <c r="DTL27" s="110"/>
      <c r="DTM27" s="106"/>
      <c r="DTN27" s="105"/>
      <c r="DTO27" s="105"/>
      <c r="DTP27" s="105"/>
      <c r="DTQ27" s="105"/>
      <c r="DTR27" s="105"/>
      <c r="DTS27" s="105"/>
      <c r="DTT27" s="110"/>
      <c r="DTU27" s="110"/>
      <c r="DTV27" s="106"/>
      <c r="DTW27" s="105"/>
      <c r="DTX27" s="105"/>
      <c r="DTY27" s="105"/>
      <c r="DTZ27" s="105"/>
      <c r="DUA27" s="105"/>
      <c r="DUB27" s="105"/>
      <c r="DUC27" s="110"/>
      <c r="DUD27" s="110"/>
      <c r="DUE27" s="106"/>
      <c r="DUF27" s="105"/>
      <c r="DUG27" s="105"/>
      <c r="DUH27" s="105"/>
      <c r="DUI27" s="105"/>
      <c r="DUJ27" s="105"/>
      <c r="DUK27" s="105"/>
      <c r="DUL27" s="110"/>
      <c r="DUM27" s="110"/>
      <c r="DUN27" s="106"/>
      <c r="DUO27" s="105"/>
      <c r="DUP27" s="105"/>
      <c r="DUQ27" s="105"/>
      <c r="DUR27" s="105"/>
      <c r="DUS27" s="105"/>
      <c r="DUT27" s="105"/>
      <c r="DUU27" s="110"/>
      <c r="DUV27" s="110"/>
      <c r="DUW27" s="106"/>
      <c r="DUX27" s="105"/>
      <c r="DUY27" s="105"/>
      <c r="DUZ27" s="105"/>
      <c r="DVA27" s="105"/>
      <c r="DVB27" s="105"/>
      <c r="DVC27" s="105"/>
      <c r="DVD27" s="110"/>
      <c r="DVE27" s="110"/>
      <c r="DVF27" s="106"/>
      <c r="DVG27" s="105"/>
      <c r="DVH27" s="105"/>
      <c r="DVI27" s="105"/>
      <c r="DVJ27" s="105"/>
      <c r="DVK27" s="105"/>
      <c r="DVL27" s="105"/>
      <c r="DVM27" s="110"/>
      <c r="DVN27" s="110"/>
      <c r="DVO27" s="106"/>
      <c r="DVP27" s="105"/>
      <c r="DVQ27" s="105"/>
      <c r="DVR27" s="105"/>
      <c r="DVS27" s="105"/>
      <c r="DVT27" s="105"/>
      <c r="DVU27" s="105"/>
      <c r="DVV27" s="110"/>
      <c r="DVW27" s="110"/>
      <c r="DVX27" s="106"/>
      <c r="DVY27" s="105"/>
      <c r="DVZ27" s="105"/>
      <c r="DWA27" s="105"/>
      <c r="DWB27" s="105"/>
      <c r="DWC27" s="105"/>
      <c r="DWD27" s="105"/>
      <c r="DWE27" s="110"/>
      <c r="DWF27" s="110"/>
      <c r="DWG27" s="106"/>
      <c r="DWH27" s="105"/>
      <c r="DWI27" s="105"/>
      <c r="DWJ27" s="105"/>
      <c r="DWK27" s="105"/>
      <c r="DWL27" s="105"/>
      <c r="DWM27" s="105"/>
      <c r="DWN27" s="110"/>
      <c r="DWO27" s="110"/>
      <c r="DWP27" s="106"/>
      <c r="DWQ27" s="105"/>
      <c r="DWR27" s="105"/>
      <c r="DWS27" s="105"/>
      <c r="DWT27" s="105"/>
      <c r="DWU27" s="105"/>
      <c r="DWV27" s="105"/>
      <c r="DWW27" s="110"/>
      <c r="DWX27" s="110"/>
      <c r="DWY27" s="106"/>
      <c r="DWZ27" s="105"/>
      <c r="DXA27" s="105"/>
      <c r="DXB27" s="105"/>
      <c r="DXC27" s="105"/>
      <c r="DXD27" s="105"/>
      <c r="DXE27" s="105"/>
      <c r="DXF27" s="110"/>
      <c r="DXG27" s="110"/>
      <c r="DXH27" s="106"/>
      <c r="DXI27" s="105"/>
      <c r="DXJ27" s="105"/>
      <c r="DXK27" s="105"/>
      <c r="DXL27" s="105"/>
      <c r="DXM27" s="105"/>
      <c r="DXN27" s="105"/>
      <c r="DXO27" s="110"/>
      <c r="DXP27" s="110"/>
      <c r="DXQ27" s="106"/>
      <c r="DXR27" s="105"/>
      <c r="DXS27" s="105"/>
      <c r="DXT27" s="105"/>
      <c r="DXU27" s="105"/>
      <c r="DXV27" s="105"/>
      <c r="DXW27" s="105"/>
      <c r="DXX27" s="110"/>
      <c r="DXY27" s="110"/>
      <c r="DXZ27" s="106"/>
      <c r="DYA27" s="105"/>
      <c r="DYB27" s="105"/>
      <c r="DYC27" s="105"/>
      <c r="DYD27" s="105"/>
      <c r="DYE27" s="105"/>
      <c r="DYF27" s="105"/>
      <c r="DYG27" s="110"/>
      <c r="DYH27" s="110"/>
      <c r="DYI27" s="106"/>
      <c r="DYJ27" s="105"/>
      <c r="DYK27" s="105"/>
      <c r="DYL27" s="105"/>
      <c r="DYM27" s="105"/>
      <c r="DYN27" s="105"/>
      <c r="DYO27" s="105"/>
      <c r="DYP27" s="110"/>
      <c r="DYQ27" s="110"/>
      <c r="DYR27" s="106"/>
      <c r="DYS27" s="105"/>
      <c r="DYT27" s="105"/>
      <c r="DYU27" s="105"/>
      <c r="DYV27" s="105"/>
      <c r="DYW27" s="105"/>
      <c r="DYX27" s="105"/>
      <c r="DYY27" s="110"/>
      <c r="DYZ27" s="110"/>
      <c r="DZA27" s="106"/>
      <c r="DZB27" s="105"/>
      <c r="DZC27" s="105"/>
      <c r="DZD27" s="105"/>
      <c r="DZE27" s="105"/>
      <c r="DZF27" s="105"/>
      <c r="DZG27" s="105"/>
      <c r="DZH27" s="110"/>
      <c r="DZI27" s="110"/>
      <c r="DZJ27" s="106"/>
      <c r="DZK27" s="105"/>
      <c r="DZL27" s="105"/>
      <c r="DZM27" s="105"/>
      <c r="DZN27" s="105"/>
      <c r="DZO27" s="105"/>
      <c r="DZP27" s="105"/>
      <c r="DZQ27" s="110"/>
      <c r="DZR27" s="110"/>
      <c r="DZS27" s="106"/>
      <c r="DZT27" s="105"/>
      <c r="DZU27" s="105"/>
      <c r="DZV27" s="105"/>
      <c r="DZW27" s="105"/>
      <c r="DZX27" s="105"/>
      <c r="DZY27" s="105"/>
      <c r="DZZ27" s="110"/>
      <c r="EAA27" s="110"/>
      <c r="EAB27" s="106"/>
      <c r="EAC27" s="105"/>
      <c r="EAD27" s="105"/>
      <c r="EAE27" s="105"/>
      <c r="EAF27" s="105"/>
      <c r="EAG27" s="105"/>
      <c r="EAH27" s="105"/>
      <c r="EAI27" s="110"/>
      <c r="EAJ27" s="110"/>
      <c r="EAK27" s="106"/>
      <c r="EAL27" s="105"/>
      <c r="EAM27" s="105"/>
      <c r="EAN27" s="105"/>
      <c r="EAO27" s="105"/>
      <c r="EAP27" s="105"/>
      <c r="EAQ27" s="105"/>
      <c r="EAR27" s="110"/>
      <c r="EAS27" s="110"/>
      <c r="EAT27" s="106"/>
      <c r="EAU27" s="105"/>
      <c r="EAV27" s="105"/>
      <c r="EAW27" s="105"/>
      <c r="EAX27" s="105"/>
      <c r="EAY27" s="105"/>
      <c r="EAZ27" s="105"/>
      <c r="EBA27" s="110"/>
      <c r="EBB27" s="110"/>
      <c r="EBC27" s="106"/>
      <c r="EBD27" s="105"/>
      <c r="EBE27" s="105"/>
      <c r="EBF27" s="105"/>
      <c r="EBG27" s="105"/>
      <c r="EBH27" s="105"/>
      <c r="EBI27" s="105"/>
      <c r="EBJ27" s="110"/>
      <c r="EBK27" s="110"/>
      <c r="EBL27" s="106"/>
      <c r="EBM27" s="105"/>
      <c r="EBN27" s="105"/>
      <c r="EBO27" s="105"/>
      <c r="EBP27" s="105"/>
      <c r="EBQ27" s="105"/>
      <c r="EBR27" s="105"/>
      <c r="EBS27" s="110"/>
      <c r="EBT27" s="110"/>
      <c r="EBU27" s="106"/>
      <c r="EBV27" s="105"/>
      <c r="EBW27" s="105"/>
      <c r="EBX27" s="105"/>
      <c r="EBY27" s="105"/>
      <c r="EBZ27" s="105"/>
      <c r="ECA27" s="105"/>
      <c r="ECB27" s="110"/>
      <c r="ECC27" s="110"/>
      <c r="ECD27" s="106"/>
      <c r="ECE27" s="105"/>
      <c r="ECF27" s="105"/>
      <c r="ECG27" s="105"/>
      <c r="ECH27" s="105"/>
      <c r="ECI27" s="105"/>
      <c r="ECJ27" s="105"/>
      <c r="ECK27" s="110"/>
      <c r="ECL27" s="110"/>
      <c r="ECM27" s="106"/>
      <c r="ECN27" s="105"/>
      <c r="ECO27" s="105"/>
      <c r="ECP27" s="105"/>
      <c r="ECQ27" s="105"/>
      <c r="ECR27" s="105"/>
      <c r="ECS27" s="105"/>
      <c r="ECT27" s="110"/>
      <c r="ECU27" s="110"/>
      <c r="ECV27" s="106"/>
      <c r="ECW27" s="105"/>
      <c r="ECX27" s="105"/>
      <c r="ECY27" s="105"/>
      <c r="ECZ27" s="105"/>
      <c r="EDA27" s="105"/>
      <c r="EDB27" s="105"/>
      <c r="EDC27" s="110"/>
      <c r="EDD27" s="110"/>
      <c r="EDE27" s="106"/>
      <c r="EDF27" s="105"/>
      <c r="EDG27" s="105"/>
      <c r="EDH27" s="105"/>
      <c r="EDI27" s="105"/>
      <c r="EDJ27" s="105"/>
      <c r="EDK27" s="105"/>
      <c r="EDL27" s="110"/>
      <c r="EDM27" s="110"/>
      <c r="EDN27" s="106"/>
      <c r="EDO27" s="105"/>
      <c r="EDP27" s="105"/>
      <c r="EDQ27" s="105"/>
      <c r="EDR27" s="105"/>
      <c r="EDS27" s="105"/>
      <c r="EDT27" s="105"/>
      <c r="EDU27" s="110"/>
      <c r="EDV27" s="110"/>
      <c r="EDW27" s="106"/>
      <c r="EDX27" s="105"/>
      <c r="EDY27" s="105"/>
      <c r="EDZ27" s="105"/>
      <c r="EEA27" s="105"/>
      <c r="EEB27" s="105"/>
      <c r="EEC27" s="105"/>
      <c r="EED27" s="110"/>
      <c r="EEE27" s="110"/>
      <c r="EEF27" s="106"/>
      <c r="EEG27" s="105"/>
      <c r="EEH27" s="105"/>
      <c r="EEI27" s="105"/>
      <c r="EEJ27" s="105"/>
      <c r="EEK27" s="105"/>
      <c r="EEL27" s="105"/>
      <c r="EEM27" s="110"/>
      <c r="EEN27" s="110"/>
      <c r="EEO27" s="106"/>
      <c r="EEP27" s="105"/>
      <c r="EEQ27" s="105"/>
      <c r="EER27" s="105"/>
      <c r="EES27" s="105"/>
      <c r="EET27" s="105"/>
      <c r="EEU27" s="105"/>
      <c r="EEV27" s="110"/>
      <c r="EEW27" s="110"/>
      <c r="EEX27" s="106"/>
      <c r="EEY27" s="105"/>
      <c r="EEZ27" s="105"/>
      <c r="EFA27" s="105"/>
      <c r="EFB27" s="105"/>
      <c r="EFC27" s="105"/>
      <c r="EFD27" s="105"/>
      <c r="EFE27" s="110"/>
      <c r="EFF27" s="110"/>
      <c r="EFG27" s="106"/>
      <c r="EFH27" s="105"/>
      <c r="EFI27" s="105"/>
      <c r="EFJ27" s="105"/>
      <c r="EFK27" s="105"/>
      <c r="EFL27" s="105"/>
      <c r="EFM27" s="105"/>
      <c r="EFN27" s="110"/>
      <c r="EFO27" s="110"/>
      <c r="EFP27" s="106"/>
      <c r="EFQ27" s="105"/>
      <c r="EFR27" s="105"/>
      <c r="EFS27" s="105"/>
      <c r="EFT27" s="105"/>
      <c r="EFU27" s="105"/>
      <c r="EFV27" s="105"/>
      <c r="EFW27" s="110"/>
      <c r="EFX27" s="110"/>
      <c r="EFY27" s="106"/>
      <c r="EFZ27" s="105"/>
      <c r="EGA27" s="105"/>
      <c r="EGB27" s="105"/>
      <c r="EGC27" s="105"/>
      <c r="EGD27" s="105"/>
      <c r="EGE27" s="105"/>
      <c r="EGF27" s="110"/>
      <c r="EGG27" s="110"/>
      <c r="EGH27" s="106"/>
      <c r="EGI27" s="105"/>
      <c r="EGJ27" s="105"/>
      <c r="EGK27" s="105"/>
      <c r="EGL27" s="105"/>
      <c r="EGM27" s="105"/>
      <c r="EGN27" s="105"/>
      <c r="EGO27" s="110"/>
      <c r="EGP27" s="110"/>
      <c r="EGQ27" s="106"/>
      <c r="EGR27" s="105"/>
      <c r="EGS27" s="105"/>
      <c r="EGT27" s="105"/>
      <c r="EGU27" s="105"/>
      <c r="EGV27" s="105"/>
      <c r="EGW27" s="105"/>
      <c r="EGX27" s="110"/>
      <c r="EGY27" s="110"/>
      <c r="EGZ27" s="106"/>
      <c r="EHA27" s="105"/>
      <c r="EHB27" s="105"/>
      <c r="EHC27" s="105"/>
      <c r="EHD27" s="105"/>
      <c r="EHE27" s="105"/>
      <c r="EHF27" s="105"/>
      <c r="EHG27" s="110"/>
      <c r="EHH27" s="110"/>
      <c r="EHI27" s="106"/>
      <c r="EHJ27" s="105"/>
      <c r="EHK27" s="105"/>
      <c r="EHL27" s="105"/>
      <c r="EHM27" s="105"/>
      <c r="EHN27" s="105"/>
      <c r="EHO27" s="105"/>
      <c r="EHP27" s="110"/>
      <c r="EHQ27" s="110"/>
      <c r="EHR27" s="106"/>
      <c r="EHS27" s="105"/>
      <c r="EHT27" s="105"/>
      <c r="EHU27" s="105"/>
      <c r="EHV27" s="105"/>
      <c r="EHW27" s="105"/>
      <c r="EHX27" s="105"/>
      <c r="EHY27" s="110"/>
      <c r="EHZ27" s="110"/>
      <c r="EIA27" s="106"/>
      <c r="EIB27" s="105"/>
      <c r="EIC27" s="105"/>
      <c r="EID27" s="105"/>
      <c r="EIE27" s="105"/>
      <c r="EIF27" s="105"/>
      <c r="EIG27" s="105"/>
      <c r="EIH27" s="110"/>
      <c r="EII27" s="110"/>
      <c r="EIJ27" s="106"/>
      <c r="EIK27" s="105"/>
      <c r="EIL27" s="105"/>
      <c r="EIM27" s="105"/>
      <c r="EIN27" s="105"/>
      <c r="EIO27" s="105"/>
      <c r="EIP27" s="105"/>
      <c r="EIQ27" s="110"/>
      <c r="EIR27" s="110"/>
      <c r="EIS27" s="106"/>
      <c r="EIT27" s="105"/>
      <c r="EIU27" s="105"/>
      <c r="EIV27" s="105"/>
      <c r="EIW27" s="105"/>
      <c r="EIX27" s="105"/>
      <c r="EIY27" s="105"/>
      <c r="EIZ27" s="110"/>
      <c r="EJA27" s="110"/>
      <c r="EJB27" s="106"/>
      <c r="EJC27" s="105"/>
      <c r="EJD27" s="105"/>
      <c r="EJE27" s="105"/>
      <c r="EJF27" s="105"/>
      <c r="EJG27" s="105"/>
      <c r="EJH27" s="105"/>
      <c r="EJI27" s="110"/>
      <c r="EJJ27" s="110"/>
      <c r="EJK27" s="106"/>
      <c r="EJL27" s="105"/>
      <c r="EJM27" s="105"/>
      <c r="EJN27" s="105"/>
      <c r="EJO27" s="105"/>
      <c r="EJP27" s="105"/>
      <c r="EJQ27" s="105"/>
      <c r="EJR27" s="110"/>
      <c r="EJS27" s="110"/>
      <c r="EJT27" s="106"/>
      <c r="EJU27" s="105"/>
      <c r="EJV27" s="105"/>
      <c r="EJW27" s="105"/>
      <c r="EJX27" s="105"/>
      <c r="EJY27" s="105"/>
      <c r="EJZ27" s="105"/>
      <c r="EKA27" s="110"/>
      <c r="EKB27" s="110"/>
      <c r="EKC27" s="106"/>
      <c r="EKD27" s="105"/>
      <c r="EKE27" s="105"/>
      <c r="EKF27" s="105"/>
      <c r="EKG27" s="105"/>
      <c r="EKH27" s="105"/>
      <c r="EKI27" s="105"/>
      <c r="EKJ27" s="110"/>
      <c r="EKK27" s="110"/>
      <c r="EKL27" s="106"/>
      <c r="EKM27" s="105"/>
      <c r="EKN27" s="105"/>
      <c r="EKO27" s="105"/>
      <c r="EKP27" s="105"/>
      <c r="EKQ27" s="105"/>
      <c r="EKR27" s="105"/>
      <c r="EKS27" s="110"/>
      <c r="EKT27" s="110"/>
      <c r="EKU27" s="106"/>
      <c r="EKV27" s="105"/>
      <c r="EKW27" s="105"/>
      <c r="EKX27" s="105"/>
      <c r="EKY27" s="105"/>
      <c r="EKZ27" s="105"/>
      <c r="ELA27" s="105"/>
      <c r="ELB27" s="110"/>
      <c r="ELC27" s="110"/>
      <c r="ELD27" s="106"/>
      <c r="ELE27" s="105"/>
      <c r="ELF27" s="105"/>
      <c r="ELG27" s="105"/>
      <c r="ELH27" s="105"/>
      <c r="ELI27" s="105"/>
      <c r="ELJ27" s="105"/>
      <c r="ELK27" s="110"/>
      <c r="ELL27" s="110"/>
      <c r="ELM27" s="106"/>
      <c r="ELN27" s="105"/>
      <c r="ELO27" s="105"/>
      <c r="ELP27" s="105"/>
      <c r="ELQ27" s="105"/>
      <c r="ELR27" s="105"/>
      <c r="ELS27" s="105"/>
      <c r="ELT27" s="110"/>
      <c r="ELU27" s="110"/>
      <c r="ELV27" s="106"/>
      <c r="ELW27" s="105"/>
      <c r="ELX27" s="105"/>
      <c r="ELY27" s="105"/>
      <c r="ELZ27" s="105"/>
      <c r="EMA27" s="105"/>
      <c r="EMB27" s="105"/>
      <c r="EMC27" s="110"/>
      <c r="EMD27" s="110"/>
      <c r="EME27" s="106"/>
      <c r="EMF27" s="105"/>
      <c r="EMG27" s="105"/>
      <c r="EMH27" s="105"/>
      <c r="EMI27" s="105"/>
      <c r="EMJ27" s="105"/>
      <c r="EMK27" s="105"/>
      <c r="EML27" s="110"/>
      <c r="EMM27" s="110"/>
      <c r="EMN27" s="106"/>
      <c r="EMO27" s="105"/>
      <c r="EMP27" s="105"/>
      <c r="EMQ27" s="105"/>
      <c r="EMR27" s="105"/>
      <c r="EMS27" s="105"/>
      <c r="EMT27" s="105"/>
      <c r="EMU27" s="110"/>
      <c r="EMV27" s="110"/>
      <c r="EMW27" s="106"/>
      <c r="EMX27" s="105"/>
      <c r="EMY27" s="105"/>
      <c r="EMZ27" s="105"/>
      <c r="ENA27" s="105"/>
      <c r="ENB27" s="105"/>
      <c r="ENC27" s="105"/>
      <c r="END27" s="110"/>
      <c r="ENE27" s="110"/>
      <c r="ENF27" s="106"/>
      <c r="ENG27" s="105"/>
      <c r="ENH27" s="105"/>
      <c r="ENI27" s="105"/>
      <c r="ENJ27" s="105"/>
      <c r="ENK27" s="105"/>
      <c r="ENL27" s="105"/>
      <c r="ENM27" s="110"/>
      <c r="ENN27" s="110"/>
      <c r="ENO27" s="106"/>
      <c r="ENP27" s="105"/>
      <c r="ENQ27" s="105"/>
      <c r="ENR27" s="105"/>
      <c r="ENS27" s="105"/>
      <c r="ENT27" s="105"/>
      <c r="ENU27" s="105"/>
      <c r="ENV27" s="110"/>
      <c r="ENW27" s="110"/>
      <c r="ENX27" s="106"/>
      <c r="ENY27" s="105"/>
      <c r="ENZ27" s="105"/>
      <c r="EOA27" s="105"/>
      <c r="EOB27" s="105"/>
      <c r="EOC27" s="105"/>
      <c r="EOD27" s="105"/>
      <c r="EOE27" s="110"/>
      <c r="EOF27" s="110"/>
      <c r="EOG27" s="106"/>
      <c r="EOH27" s="105"/>
      <c r="EOI27" s="105"/>
      <c r="EOJ27" s="105"/>
      <c r="EOK27" s="105"/>
      <c r="EOL27" s="105"/>
      <c r="EOM27" s="105"/>
      <c r="EON27" s="110"/>
      <c r="EOO27" s="110"/>
      <c r="EOP27" s="106"/>
      <c r="EOQ27" s="105"/>
      <c r="EOR27" s="105"/>
      <c r="EOS27" s="105"/>
      <c r="EOT27" s="105"/>
      <c r="EOU27" s="105"/>
      <c r="EOV27" s="105"/>
      <c r="EOW27" s="110"/>
      <c r="EOX27" s="110"/>
      <c r="EOY27" s="106"/>
      <c r="EOZ27" s="105"/>
      <c r="EPA27" s="105"/>
      <c r="EPB27" s="105"/>
      <c r="EPC27" s="105"/>
      <c r="EPD27" s="105"/>
      <c r="EPE27" s="105"/>
      <c r="EPF27" s="110"/>
      <c r="EPG27" s="110"/>
      <c r="EPH27" s="106"/>
      <c r="EPI27" s="105"/>
      <c r="EPJ27" s="105"/>
      <c r="EPK27" s="105"/>
      <c r="EPL27" s="105"/>
      <c r="EPM27" s="105"/>
      <c r="EPN27" s="105"/>
      <c r="EPO27" s="110"/>
      <c r="EPP27" s="110"/>
      <c r="EPQ27" s="106"/>
      <c r="EPR27" s="105"/>
      <c r="EPS27" s="105"/>
      <c r="EPT27" s="105"/>
      <c r="EPU27" s="105"/>
      <c r="EPV27" s="105"/>
      <c r="EPW27" s="105"/>
      <c r="EPX27" s="110"/>
      <c r="EPY27" s="110"/>
      <c r="EPZ27" s="106"/>
      <c r="EQA27" s="105"/>
      <c r="EQB27" s="105"/>
      <c r="EQC27" s="105"/>
      <c r="EQD27" s="105"/>
      <c r="EQE27" s="105"/>
      <c r="EQF27" s="105"/>
      <c r="EQG27" s="110"/>
      <c r="EQH27" s="110"/>
      <c r="EQI27" s="106"/>
      <c r="EQJ27" s="105"/>
      <c r="EQK27" s="105"/>
      <c r="EQL27" s="105"/>
      <c r="EQM27" s="105"/>
      <c r="EQN27" s="105"/>
      <c r="EQO27" s="105"/>
      <c r="EQP27" s="110"/>
      <c r="EQQ27" s="110"/>
      <c r="EQR27" s="106"/>
      <c r="EQS27" s="105"/>
      <c r="EQT27" s="105"/>
      <c r="EQU27" s="105"/>
      <c r="EQV27" s="105"/>
      <c r="EQW27" s="105"/>
      <c r="EQX27" s="105"/>
      <c r="EQY27" s="110"/>
      <c r="EQZ27" s="110"/>
      <c r="ERA27" s="106"/>
      <c r="ERB27" s="105"/>
      <c r="ERC27" s="105"/>
      <c r="ERD27" s="105"/>
      <c r="ERE27" s="105"/>
      <c r="ERF27" s="105"/>
      <c r="ERG27" s="105"/>
      <c r="ERH27" s="110"/>
      <c r="ERI27" s="110"/>
      <c r="ERJ27" s="106"/>
      <c r="ERK27" s="105"/>
      <c r="ERL27" s="105"/>
      <c r="ERM27" s="105"/>
      <c r="ERN27" s="105"/>
      <c r="ERO27" s="105"/>
      <c r="ERP27" s="105"/>
      <c r="ERQ27" s="110"/>
      <c r="ERR27" s="110"/>
      <c r="ERS27" s="106"/>
      <c r="ERT27" s="105"/>
      <c r="ERU27" s="105"/>
      <c r="ERV27" s="105"/>
      <c r="ERW27" s="105"/>
      <c r="ERX27" s="105"/>
      <c r="ERY27" s="105"/>
      <c r="ERZ27" s="110"/>
      <c r="ESA27" s="110"/>
      <c r="ESB27" s="106"/>
      <c r="ESC27" s="105"/>
      <c r="ESD27" s="105"/>
      <c r="ESE27" s="105"/>
      <c r="ESF27" s="105"/>
      <c r="ESG27" s="105"/>
      <c r="ESH27" s="105"/>
      <c r="ESI27" s="110"/>
      <c r="ESJ27" s="110"/>
      <c r="ESK27" s="106"/>
      <c r="ESL27" s="105"/>
      <c r="ESM27" s="105"/>
      <c r="ESN27" s="105"/>
      <c r="ESO27" s="105"/>
      <c r="ESP27" s="105"/>
      <c r="ESQ27" s="105"/>
      <c r="ESR27" s="110"/>
      <c r="ESS27" s="110"/>
      <c r="EST27" s="106"/>
      <c r="ESU27" s="105"/>
      <c r="ESV27" s="105"/>
      <c r="ESW27" s="105"/>
      <c r="ESX27" s="105"/>
      <c r="ESY27" s="105"/>
      <c r="ESZ27" s="105"/>
      <c r="ETA27" s="110"/>
      <c r="ETB27" s="110"/>
      <c r="ETC27" s="106"/>
      <c r="ETD27" s="105"/>
      <c r="ETE27" s="105"/>
      <c r="ETF27" s="105"/>
      <c r="ETG27" s="105"/>
      <c r="ETH27" s="105"/>
      <c r="ETI27" s="105"/>
      <c r="ETJ27" s="110"/>
      <c r="ETK27" s="110"/>
      <c r="ETL27" s="106"/>
      <c r="ETM27" s="105"/>
      <c r="ETN27" s="105"/>
      <c r="ETO27" s="105"/>
      <c r="ETP27" s="105"/>
      <c r="ETQ27" s="105"/>
      <c r="ETR27" s="105"/>
      <c r="ETS27" s="110"/>
      <c r="ETT27" s="110"/>
      <c r="ETU27" s="106"/>
      <c r="ETV27" s="105"/>
      <c r="ETW27" s="105"/>
      <c r="ETX27" s="105"/>
      <c r="ETY27" s="105"/>
      <c r="ETZ27" s="105"/>
      <c r="EUA27" s="105"/>
      <c r="EUB27" s="110"/>
      <c r="EUC27" s="110"/>
      <c r="EUD27" s="106"/>
      <c r="EUE27" s="105"/>
      <c r="EUF27" s="105"/>
      <c r="EUG27" s="105"/>
      <c r="EUH27" s="105"/>
      <c r="EUI27" s="105"/>
      <c r="EUJ27" s="105"/>
      <c r="EUK27" s="110"/>
      <c r="EUL27" s="110"/>
      <c r="EUM27" s="106"/>
      <c r="EUN27" s="105"/>
      <c r="EUO27" s="105"/>
      <c r="EUP27" s="105"/>
      <c r="EUQ27" s="105"/>
      <c r="EUR27" s="105"/>
      <c r="EUS27" s="105"/>
      <c r="EUT27" s="110"/>
      <c r="EUU27" s="110"/>
      <c r="EUV27" s="106"/>
      <c r="EUW27" s="105"/>
      <c r="EUX27" s="105"/>
      <c r="EUY27" s="105"/>
      <c r="EUZ27" s="105"/>
      <c r="EVA27" s="105"/>
      <c r="EVB27" s="105"/>
      <c r="EVC27" s="110"/>
      <c r="EVD27" s="110"/>
      <c r="EVE27" s="106"/>
      <c r="EVF27" s="105"/>
      <c r="EVG27" s="105"/>
      <c r="EVH27" s="105"/>
      <c r="EVI27" s="105"/>
      <c r="EVJ27" s="105"/>
      <c r="EVK27" s="105"/>
      <c r="EVL27" s="110"/>
      <c r="EVM27" s="110"/>
      <c r="EVN27" s="106"/>
      <c r="EVO27" s="105"/>
      <c r="EVP27" s="105"/>
      <c r="EVQ27" s="105"/>
      <c r="EVR27" s="105"/>
      <c r="EVS27" s="105"/>
      <c r="EVT27" s="105"/>
      <c r="EVU27" s="110"/>
      <c r="EVV27" s="110"/>
      <c r="EVW27" s="106"/>
      <c r="EVX27" s="105"/>
      <c r="EVY27" s="105"/>
      <c r="EVZ27" s="105"/>
      <c r="EWA27" s="105"/>
      <c r="EWB27" s="105"/>
      <c r="EWC27" s="105"/>
      <c r="EWD27" s="110"/>
      <c r="EWE27" s="110"/>
      <c r="EWF27" s="106"/>
      <c r="EWG27" s="105"/>
      <c r="EWH27" s="105"/>
      <c r="EWI27" s="105"/>
      <c r="EWJ27" s="105"/>
      <c r="EWK27" s="105"/>
      <c r="EWL27" s="105"/>
      <c r="EWM27" s="110"/>
      <c r="EWN27" s="110"/>
      <c r="EWO27" s="106"/>
      <c r="EWP27" s="105"/>
      <c r="EWQ27" s="105"/>
      <c r="EWR27" s="105"/>
      <c r="EWS27" s="105"/>
      <c r="EWT27" s="105"/>
      <c r="EWU27" s="105"/>
      <c r="EWV27" s="110"/>
      <c r="EWW27" s="110"/>
      <c r="EWX27" s="106"/>
      <c r="EWY27" s="105"/>
      <c r="EWZ27" s="105"/>
      <c r="EXA27" s="105"/>
      <c r="EXB27" s="105"/>
      <c r="EXC27" s="105"/>
      <c r="EXD27" s="105"/>
      <c r="EXE27" s="110"/>
      <c r="EXF27" s="110"/>
      <c r="EXG27" s="106"/>
      <c r="EXH27" s="105"/>
      <c r="EXI27" s="105"/>
      <c r="EXJ27" s="105"/>
      <c r="EXK27" s="105"/>
      <c r="EXL27" s="105"/>
      <c r="EXM27" s="105"/>
      <c r="EXN27" s="110"/>
      <c r="EXO27" s="110"/>
      <c r="EXP27" s="106"/>
      <c r="EXQ27" s="105"/>
      <c r="EXR27" s="105"/>
      <c r="EXS27" s="105"/>
      <c r="EXT27" s="105"/>
      <c r="EXU27" s="105"/>
      <c r="EXV27" s="105"/>
      <c r="EXW27" s="110"/>
      <c r="EXX27" s="110"/>
      <c r="EXY27" s="106"/>
      <c r="EXZ27" s="105"/>
      <c r="EYA27" s="105"/>
      <c r="EYB27" s="105"/>
      <c r="EYC27" s="105"/>
      <c r="EYD27" s="105"/>
      <c r="EYE27" s="105"/>
      <c r="EYF27" s="110"/>
      <c r="EYG27" s="110"/>
      <c r="EYH27" s="106"/>
      <c r="EYI27" s="105"/>
      <c r="EYJ27" s="105"/>
      <c r="EYK27" s="105"/>
      <c r="EYL27" s="105"/>
      <c r="EYM27" s="105"/>
      <c r="EYN27" s="105"/>
      <c r="EYO27" s="110"/>
      <c r="EYP27" s="110"/>
      <c r="EYQ27" s="106"/>
      <c r="EYR27" s="105"/>
      <c r="EYS27" s="105"/>
      <c r="EYT27" s="105"/>
      <c r="EYU27" s="105"/>
      <c r="EYV27" s="105"/>
      <c r="EYW27" s="105"/>
      <c r="EYX27" s="110"/>
      <c r="EYY27" s="110"/>
      <c r="EYZ27" s="106"/>
      <c r="EZA27" s="105"/>
      <c r="EZB27" s="105"/>
      <c r="EZC27" s="105"/>
      <c r="EZD27" s="105"/>
      <c r="EZE27" s="105"/>
      <c r="EZF27" s="105"/>
      <c r="EZG27" s="110"/>
      <c r="EZH27" s="110"/>
      <c r="EZI27" s="106"/>
      <c r="EZJ27" s="105"/>
      <c r="EZK27" s="105"/>
      <c r="EZL27" s="105"/>
      <c r="EZM27" s="105"/>
      <c r="EZN27" s="105"/>
      <c r="EZO27" s="105"/>
      <c r="EZP27" s="110"/>
      <c r="EZQ27" s="110"/>
      <c r="EZR27" s="106"/>
      <c r="EZS27" s="105"/>
      <c r="EZT27" s="105"/>
      <c r="EZU27" s="105"/>
      <c r="EZV27" s="105"/>
      <c r="EZW27" s="105"/>
      <c r="EZX27" s="105"/>
      <c r="EZY27" s="110"/>
      <c r="EZZ27" s="110"/>
      <c r="FAA27" s="106"/>
      <c r="FAB27" s="105"/>
      <c r="FAC27" s="105"/>
      <c r="FAD27" s="105"/>
      <c r="FAE27" s="105"/>
      <c r="FAF27" s="105"/>
      <c r="FAG27" s="105"/>
      <c r="FAH27" s="110"/>
      <c r="FAI27" s="110"/>
      <c r="FAJ27" s="106"/>
      <c r="FAK27" s="105"/>
      <c r="FAL27" s="105"/>
      <c r="FAM27" s="105"/>
      <c r="FAN27" s="105"/>
      <c r="FAO27" s="105"/>
      <c r="FAP27" s="105"/>
      <c r="FAQ27" s="110"/>
      <c r="FAR27" s="110"/>
      <c r="FAS27" s="106"/>
      <c r="FAT27" s="105"/>
      <c r="FAU27" s="105"/>
      <c r="FAV27" s="105"/>
      <c r="FAW27" s="105"/>
      <c r="FAX27" s="105"/>
      <c r="FAY27" s="105"/>
      <c r="FAZ27" s="110"/>
      <c r="FBA27" s="110"/>
      <c r="FBB27" s="106"/>
      <c r="FBC27" s="105"/>
      <c r="FBD27" s="105"/>
      <c r="FBE27" s="105"/>
      <c r="FBF27" s="105"/>
      <c r="FBG27" s="105"/>
      <c r="FBH27" s="105"/>
      <c r="FBI27" s="110"/>
      <c r="FBJ27" s="110"/>
      <c r="FBK27" s="106"/>
      <c r="FBL27" s="105"/>
      <c r="FBM27" s="105"/>
      <c r="FBN27" s="105"/>
      <c r="FBO27" s="105"/>
      <c r="FBP27" s="105"/>
      <c r="FBQ27" s="105"/>
      <c r="FBR27" s="110"/>
      <c r="FBS27" s="110"/>
      <c r="FBT27" s="106"/>
      <c r="FBU27" s="105"/>
      <c r="FBV27" s="105"/>
      <c r="FBW27" s="105"/>
      <c r="FBX27" s="105"/>
      <c r="FBY27" s="105"/>
      <c r="FBZ27" s="105"/>
      <c r="FCA27" s="110"/>
      <c r="FCB27" s="110"/>
      <c r="FCC27" s="106"/>
      <c r="FCD27" s="105"/>
      <c r="FCE27" s="105"/>
      <c r="FCF27" s="105"/>
      <c r="FCG27" s="105"/>
      <c r="FCH27" s="105"/>
      <c r="FCI27" s="105"/>
      <c r="FCJ27" s="110"/>
      <c r="FCK27" s="110"/>
      <c r="FCL27" s="106"/>
      <c r="FCM27" s="105"/>
      <c r="FCN27" s="105"/>
      <c r="FCO27" s="105"/>
      <c r="FCP27" s="105"/>
      <c r="FCQ27" s="105"/>
      <c r="FCR27" s="105"/>
      <c r="FCS27" s="110"/>
      <c r="FCT27" s="110"/>
      <c r="FCU27" s="106"/>
      <c r="FCV27" s="105"/>
      <c r="FCW27" s="105"/>
      <c r="FCX27" s="105"/>
      <c r="FCY27" s="105"/>
      <c r="FCZ27" s="105"/>
      <c r="FDA27" s="105"/>
      <c r="FDB27" s="110"/>
      <c r="FDC27" s="110"/>
      <c r="FDD27" s="106"/>
      <c r="FDE27" s="105"/>
      <c r="FDF27" s="105"/>
      <c r="FDG27" s="105"/>
      <c r="FDH27" s="105"/>
      <c r="FDI27" s="105"/>
      <c r="FDJ27" s="105"/>
      <c r="FDK27" s="110"/>
      <c r="FDL27" s="110"/>
      <c r="FDM27" s="106"/>
      <c r="FDN27" s="105"/>
      <c r="FDO27" s="105"/>
      <c r="FDP27" s="105"/>
      <c r="FDQ27" s="105"/>
      <c r="FDR27" s="105"/>
      <c r="FDS27" s="105"/>
      <c r="FDT27" s="110"/>
      <c r="FDU27" s="110"/>
      <c r="FDV27" s="106"/>
      <c r="FDW27" s="105"/>
      <c r="FDX27" s="105"/>
      <c r="FDY27" s="105"/>
      <c r="FDZ27" s="105"/>
      <c r="FEA27" s="105"/>
      <c r="FEB27" s="105"/>
      <c r="FEC27" s="110"/>
      <c r="FED27" s="110"/>
      <c r="FEE27" s="106"/>
      <c r="FEF27" s="105"/>
      <c r="FEG27" s="105"/>
      <c r="FEH27" s="105"/>
      <c r="FEI27" s="105"/>
      <c r="FEJ27" s="105"/>
      <c r="FEK27" s="105"/>
      <c r="FEL27" s="110"/>
      <c r="FEM27" s="110"/>
      <c r="FEN27" s="106"/>
      <c r="FEO27" s="105"/>
      <c r="FEP27" s="105"/>
      <c r="FEQ27" s="105"/>
      <c r="FER27" s="105"/>
      <c r="FES27" s="105"/>
      <c r="FET27" s="105"/>
      <c r="FEU27" s="110"/>
      <c r="FEV27" s="110"/>
      <c r="FEW27" s="106"/>
      <c r="FEX27" s="105"/>
      <c r="FEY27" s="105"/>
      <c r="FEZ27" s="105"/>
      <c r="FFA27" s="105"/>
      <c r="FFB27" s="105"/>
      <c r="FFC27" s="105"/>
      <c r="FFD27" s="110"/>
      <c r="FFE27" s="110"/>
      <c r="FFF27" s="106"/>
      <c r="FFG27" s="105"/>
      <c r="FFH27" s="105"/>
      <c r="FFI27" s="105"/>
      <c r="FFJ27" s="105"/>
      <c r="FFK27" s="105"/>
      <c r="FFL27" s="105"/>
      <c r="FFM27" s="110"/>
      <c r="FFN27" s="110"/>
      <c r="FFO27" s="106"/>
      <c r="FFP27" s="105"/>
      <c r="FFQ27" s="105"/>
      <c r="FFR27" s="105"/>
      <c r="FFS27" s="105"/>
      <c r="FFT27" s="105"/>
      <c r="FFU27" s="105"/>
      <c r="FFV27" s="110"/>
      <c r="FFW27" s="110"/>
      <c r="FFX27" s="106"/>
      <c r="FFY27" s="105"/>
      <c r="FFZ27" s="105"/>
      <c r="FGA27" s="105"/>
      <c r="FGB27" s="105"/>
      <c r="FGC27" s="105"/>
      <c r="FGD27" s="105"/>
      <c r="FGE27" s="110"/>
      <c r="FGF27" s="110"/>
      <c r="FGG27" s="106"/>
      <c r="FGH27" s="105"/>
      <c r="FGI27" s="105"/>
      <c r="FGJ27" s="105"/>
      <c r="FGK27" s="105"/>
      <c r="FGL27" s="105"/>
      <c r="FGM27" s="105"/>
      <c r="FGN27" s="110"/>
      <c r="FGO27" s="110"/>
      <c r="FGP27" s="106"/>
      <c r="FGQ27" s="105"/>
      <c r="FGR27" s="105"/>
      <c r="FGS27" s="105"/>
      <c r="FGT27" s="105"/>
      <c r="FGU27" s="105"/>
      <c r="FGV27" s="105"/>
      <c r="FGW27" s="110"/>
      <c r="FGX27" s="110"/>
      <c r="FGY27" s="106"/>
      <c r="FGZ27" s="105"/>
      <c r="FHA27" s="105"/>
      <c r="FHB27" s="105"/>
      <c r="FHC27" s="105"/>
      <c r="FHD27" s="105"/>
      <c r="FHE27" s="105"/>
      <c r="FHF27" s="110"/>
      <c r="FHG27" s="110"/>
      <c r="FHH27" s="106"/>
      <c r="FHI27" s="105"/>
      <c r="FHJ27" s="105"/>
      <c r="FHK27" s="105"/>
      <c r="FHL27" s="105"/>
      <c r="FHM27" s="105"/>
      <c r="FHN27" s="105"/>
      <c r="FHO27" s="110"/>
      <c r="FHP27" s="110"/>
      <c r="FHQ27" s="106"/>
      <c r="FHR27" s="105"/>
      <c r="FHS27" s="105"/>
      <c r="FHT27" s="105"/>
      <c r="FHU27" s="105"/>
      <c r="FHV27" s="105"/>
      <c r="FHW27" s="105"/>
      <c r="FHX27" s="110"/>
      <c r="FHY27" s="110"/>
      <c r="FHZ27" s="106"/>
      <c r="FIA27" s="105"/>
      <c r="FIB27" s="105"/>
      <c r="FIC27" s="105"/>
      <c r="FID27" s="105"/>
      <c r="FIE27" s="105"/>
      <c r="FIF27" s="105"/>
      <c r="FIG27" s="110"/>
      <c r="FIH27" s="110"/>
      <c r="FII27" s="106"/>
      <c r="FIJ27" s="105"/>
      <c r="FIK27" s="105"/>
      <c r="FIL27" s="105"/>
      <c r="FIM27" s="105"/>
      <c r="FIN27" s="105"/>
      <c r="FIO27" s="105"/>
      <c r="FIP27" s="110"/>
      <c r="FIQ27" s="110"/>
      <c r="FIR27" s="106"/>
      <c r="FIS27" s="105"/>
      <c r="FIT27" s="105"/>
      <c r="FIU27" s="105"/>
      <c r="FIV27" s="105"/>
      <c r="FIW27" s="105"/>
      <c r="FIX27" s="105"/>
      <c r="FIY27" s="110"/>
      <c r="FIZ27" s="110"/>
      <c r="FJA27" s="106"/>
      <c r="FJB27" s="105"/>
      <c r="FJC27" s="105"/>
      <c r="FJD27" s="105"/>
      <c r="FJE27" s="105"/>
      <c r="FJF27" s="105"/>
      <c r="FJG27" s="105"/>
      <c r="FJH27" s="110"/>
      <c r="FJI27" s="110"/>
      <c r="FJJ27" s="106"/>
      <c r="FJK27" s="105"/>
      <c r="FJL27" s="105"/>
      <c r="FJM27" s="105"/>
      <c r="FJN27" s="105"/>
      <c r="FJO27" s="105"/>
      <c r="FJP27" s="105"/>
      <c r="FJQ27" s="110"/>
      <c r="FJR27" s="110"/>
      <c r="FJS27" s="106"/>
      <c r="FJT27" s="105"/>
      <c r="FJU27" s="105"/>
      <c r="FJV27" s="105"/>
      <c r="FJW27" s="105"/>
      <c r="FJX27" s="105"/>
      <c r="FJY27" s="105"/>
      <c r="FJZ27" s="110"/>
      <c r="FKA27" s="110"/>
      <c r="FKB27" s="106"/>
      <c r="FKC27" s="105"/>
      <c r="FKD27" s="105"/>
      <c r="FKE27" s="105"/>
      <c r="FKF27" s="105"/>
      <c r="FKG27" s="105"/>
      <c r="FKH27" s="105"/>
      <c r="FKI27" s="110"/>
      <c r="FKJ27" s="110"/>
      <c r="FKK27" s="106"/>
      <c r="FKL27" s="105"/>
      <c r="FKM27" s="105"/>
      <c r="FKN27" s="105"/>
      <c r="FKO27" s="105"/>
      <c r="FKP27" s="105"/>
      <c r="FKQ27" s="105"/>
      <c r="FKR27" s="110"/>
      <c r="FKS27" s="110"/>
      <c r="FKT27" s="106"/>
      <c r="FKU27" s="105"/>
      <c r="FKV27" s="105"/>
      <c r="FKW27" s="105"/>
      <c r="FKX27" s="105"/>
      <c r="FKY27" s="105"/>
      <c r="FKZ27" s="105"/>
      <c r="FLA27" s="110"/>
      <c r="FLB27" s="110"/>
      <c r="FLC27" s="106"/>
      <c r="FLD27" s="105"/>
      <c r="FLE27" s="105"/>
      <c r="FLF27" s="105"/>
      <c r="FLG27" s="105"/>
      <c r="FLH27" s="105"/>
      <c r="FLI27" s="105"/>
      <c r="FLJ27" s="110"/>
      <c r="FLK27" s="110"/>
      <c r="FLL27" s="106"/>
      <c r="FLM27" s="105"/>
      <c r="FLN27" s="105"/>
      <c r="FLO27" s="105"/>
      <c r="FLP27" s="105"/>
      <c r="FLQ27" s="105"/>
      <c r="FLR27" s="105"/>
      <c r="FLS27" s="110"/>
      <c r="FLT27" s="110"/>
      <c r="FLU27" s="106"/>
      <c r="FLV27" s="105"/>
      <c r="FLW27" s="105"/>
      <c r="FLX27" s="105"/>
      <c r="FLY27" s="105"/>
      <c r="FLZ27" s="105"/>
      <c r="FMA27" s="105"/>
      <c r="FMB27" s="110"/>
      <c r="FMC27" s="110"/>
      <c r="FMD27" s="106"/>
      <c r="FME27" s="105"/>
      <c r="FMF27" s="105"/>
      <c r="FMG27" s="105"/>
      <c r="FMH27" s="105"/>
      <c r="FMI27" s="105"/>
      <c r="FMJ27" s="105"/>
      <c r="FMK27" s="110"/>
      <c r="FML27" s="110"/>
      <c r="FMM27" s="106"/>
      <c r="FMN27" s="105"/>
      <c r="FMO27" s="105"/>
      <c r="FMP27" s="105"/>
      <c r="FMQ27" s="105"/>
      <c r="FMR27" s="105"/>
      <c r="FMS27" s="105"/>
      <c r="FMT27" s="110"/>
      <c r="FMU27" s="110"/>
      <c r="FMV27" s="106"/>
      <c r="FMW27" s="105"/>
      <c r="FMX27" s="105"/>
      <c r="FMY27" s="105"/>
      <c r="FMZ27" s="105"/>
      <c r="FNA27" s="105"/>
      <c r="FNB27" s="105"/>
      <c r="FNC27" s="110"/>
      <c r="FND27" s="110"/>
      <c r="FNE27" s="106"/>
      <c r="FNF27" s="105"/>
      <c r="FNG27" s="105"/>
      <c r="FNH27" s="105"/>
      <c r="FNI27" s="105"/>
      <c r="FNJ27" s="105"/>
      <c r="FNK27" s="105"/>
      <c r="FNL27" s="110"/>
      <c r="FNM27" s="110"/>
      <c r="FNN27" s="106"/>
      <c r="FNO27" s="105"/>
      <c r="FNP27" s="105"/>
      <c r="FNQ27" s="105"/>
      <c r="FNR27" s="105"/>
      <c r="FNS27" s="105"/>
      <c r="FNT27" s="105"/>
      <c r="FNU27" s="110"/>
      <c r="FNV27" s="110"/>
      <c r="FNW27" s="106"/>
      <c r="FNX27" s="105"/>
      <c r="FNY27" s="105"/>
      <c r="FNZ27" s="105"/>
      <c r="FOA27" s="105"/>
      <c r="FOB27" s="105"/>
      <c r="FOC27" s="105"/>
      <c r="FOD27" s="110"/>
      <c r="FOE27" s="110"/>
      <c r="FOF27" s="106"/>
      <c r="FOG27" s="105"/>
      <c r="FOH27" s="105"/>
      <c r="FOI27" s="105"/>
      <c r="FOJ27" s="105"/>
      <c r="FOK27" s="105"/>
      <c r="FOL27" s="105"/>
      <c r="FOM27" s="110"/>
      <c r="FON27" s="110"/>
      <c r="FOO27" s="106"/>
      <c r="FOP27" s="105"/>
      <c r="FOQ27" s="105"/>
      <c r="FOR27" s="105"/>
      <c r="FOS27" s="105"/>
      <c r="FOT27" s="105"/>
      <c r="FOU27" s="105"/>
      <c r="FOV27" s="110"/>
      <c r="FOW27" s="110"/>
      <c r="FOX27" s="106"/>
      <c r="FOY27" s="105"/>
      <c r="FOZ27" s="105"/>
      <c r="FPA27" s="105"/>
      <c r="FPB27" s="105"/>
      <c r="FPC27" s="105"/>
      <c r="FPD27" s="105"/>
      <c r="FPE27" s="110"/>
      <c r="FPF27" s="110"/>
      <c r="FPG27" s="106"/>
      <c r="FPH27" s="105"/>
      <c r="FPI27" s="105"/>
      <c r="FPJ27" s="105"/>
      <c r="FPK27" s="105"/>
      <c r="FPL27" s="105"/>
      <c r="FPM27" s="105"/>
      <c r="FPN27" s="110"/>
      <c r="FPO27" s="110"/>
      <c r="FPP27" s="106"/>
      <c r="FPQ27" s="105"/>
      <c r="FPR27" s="105"/>
      <c r="FPS27" s="105"/>
      <c r="FPT27" s="105"/>
      <c r="FPU27" s="105"/>
      <c r="FPV27" s="105"/>
      <c r="FPW27" s="110"/>
      <c r="FPX27" s="110"/>
      <c r="FPY27" s="106"/>
      <c r="FPZ27" s="105"/>
      <c r="FQA27" s="105"/>
      <c r="FQB27" s="105"/>
      <c r="FQC27" s="105"/>
      <c r="FQD27" s="105"/>
      <c r="FQE27" s="105"/>
      <c r="FQF27" s="110"/>
      <c r="FQG27" s="110"/>
      <c r="FQH27" s="106"/>
      <c r="FQI27" s="105"/>
      <c r="FQJ27" s="105"/>
      <c r="FQK27" s="105"/>
      <c r="FQL27" s="105"/>
      <c r="FQM27" s="105"/>
      <c r="FQN27" s="105"/>
      <c r="FQO27" s="110"/>
      <c r="FQP27" s="110"/>
      <c r="FQQ27" s="106"/>
      <c r="FQR27" s="105"/>
      <c r="FQS27" s="105"/>
      <c r="FQT27" s="105"/>
      <c r="FQU27" s="105"/>
      <c r="FQV27" s="105"/>
      <c r="FQW27" s="105"/>
      <c r="FQX27" s="110"/>
      <c r="FQY27" s="110"/>
      <c r="FQZ27" s="106"/>
      <c r="FRA27" s="105"/>
      <c r="FRB27" s="105"/>
      <c r="FRC27" s="105"/>
      <c r="FRD27" s="105"/>
      <c r="FRE27" s="105"/>
      <c r="FRF27" s="105"/>
      <c r="FRG27" s="110"/>
      <c r="FRH27" s="110"/>
      <c r="FRI27" s="106"/>
      <c r="FRJ27" s="105"/>
      <c r="FRK27" s="105"/>
      <c r="FRL27" s="105"/>
      <c r="FRM27" s="105"/>
      <c r="FRN27" s="105"/>
      <c r="FRO27" s="105"/>
      <c r="FRP27" s="110"/>
      <c r="FRQ27" s="110"/>
      <c r="FRR27" s="106"/>
      <c r="FRS27" s="105"/>
      <c r="FRT27" s="105"/>
      <c r="FRU27" s="105"/>
      <c r="FRV27" s="105"/>
      <c r="FRW27" s="105"/>
      <c r="FRX27" s="105"/>
      <c r="FRY27" s="110"/>
      <c r="FRZ27" s="110"/>
      <c r="FSA27" s="106"/>
      <c r="FSB27" s="105"/>
      <c r="FSC27" s="105"/>
      <c r="FSD27" s="105"/>
      <c r="FSE27" s="105"/>
      <c r="FSF27" s="105"/>
      <c r="FSG27" s="105"/>
      <c r="FSH27" s="110"/>
      <c r="FSI27" s="110"/>
      <c r="FSJ27" s="106"/>
      <c r="FSK27" s="105"/>
      <c r="FSL27" s="105"/>
      <c r="FSM27" s="105"/>
      <c r="FSN27" s="105"/>
      <c r="FSO27" s="105"/>
      <c r="FSP27" s="105"/>
      <c r="FSQ27" s="110"/>
      <c r="FSR27" s="110"/>
      <c r="FSS27" s="106"/>
      <c r="FST27" s="105"/>
      <c r="FSU27" s="105"/>
      <c r="FSV27" s="105"/>
      <c r="FSW27" s="105"/>
      <c r="FSX27" s="105"/>
      <c r="FSY27" s="105"/>
      <c r="FSZ27" s="110"/>
      <c r="FTA27" s="110"/>
      <c r="FTB27" s="106"/>
      <c r="FTC27" s="105"/>
      <c r="FTD27" s="105"/>
      <c r="FTE27" s="105"/>
      <c r="FTF27" s="105"/>
      <c r="FTG27" s="105"/>
      <c r="FTH27" s="105"/>
      <c r="FTI27" s="110"/>
      <c r="FTJ27" s="110"/>
      <c r="FTK27" s="106"/>
      <c r="FTL27" s="105"/>
      <c r="FTM27" s="105"/>
      <c r="FTN27" s="105"/>
      <c r="FTO27" s="105"/>
      <c r="FTP27" s="105"/>
      <c r="FTQ27" s="105"/>
      <c r="FTR27" s="110"/>
      <c r="FTS27" s="110"/>
      <c r="FTT27" s="106"/>
      <c r="FTU27" s="105"/>
      <c r="FTV27" s="105"/>
      <c r="FTW27" s="105"/>
      <c r="FTX27" s="105"/>
      <c r="FTY27" s="105"/>
      <c r="FTZ27" s="105"/>
      <c r="FUA27" s="110"/>
      <c r="FUB27" s="110"/>
      <c r="FUC27" s="106"/>
      <c r="FUD27" s="105"/>
      <c r="FUE27" s="105"/>
      <c r="FUF27" s="105"/>
      <c r="FUG27" s="105"/>
      <c r="FUH27" s="105"/>
      <c r="FUI27" s="105"/>
      <c r="FUJ27" s="110"/>
      <c r="FUK27" s="110"/>
      <c r="FUL27" s="106"/>
      <c r="FUM27" s="105"/>
      <c r="FUN27" s="105"/>
      <c r="FUO27" s="105"/>
      <c r="FUP27" s="105"/>
      <c r="FUQ27" s="105"/>
      <c r="FUR27" s="105"/>
      <c r="FUS27" s="110"/>
      <c r="FUT27" s="110"/>
      <c r="FUU27" s="106"/>
      <c r="FUV27" s="105"/>
      <c r="FUW27" s="105"/>
      <c r="FUX27" s="105"/>
      <c r="FUY27" s="105"/>
      <c r="FUZ27" s="105"/>
      <c r="FVA27" s="105"/>
      <c r="FVB27" s="110"/>
      <c r="FVC27" s="110"/>
      <c r="FVD27" s="106"/>
      <c r="FVE27" s="105"/>
      <c r="FVF27" s="105"/>
      <c r="FVG27" s="105"/>
      <c r="FVH27" s="105"/>
      <c r="FVI27" s="105"/>
      <c r="FVJ27" s="105"/>
      <c r="FVK27" s="110"/>
      <c r="FVL27" s="110"/>
      <c r="FVM27" s="106"/>
      <c r="FVN27" s="105"/>
      <c r="FVO27" s="105"/>
      <c r="FVP27" s="105"/>
      <c r="FVQ27" s="105"/>
      <c r="FVR27" s="105"/>
      <c r="FVS27" s="105"/>
      <c r="FVT27" s="110"/>
      <c r="FVU27" s="110"/>
      <c r="FVV27" s="106"/>
      <c r="FVW27" s="105"/>
      <c r="FVX27" s="105"/>
      <c r="FVY27" s="105"/>
      <c r="FVZ27" s="105"/>
      <c r="FWA27" s="105"/>
      <c r="FWB27" s="105"/>
      <c r="FWC27" s="110"/>
      <c r="FWD27" s="110"/>
      <c r="FWE27" s="106"/>
      <c r="FWF27" s="105"/>
      <c r="FWG27" s="105"/>
      <c r="FWH27" s="105"/>
      <c r="FWI27" s="105"/>
      <c r="FWJ27" s="105"/>
      <c r="FWK27" s="105"/>
      <c r="FWL27" s="110"/>
      <c r="FWM27" s="110"/>
      <c r="FWN27" s="106"/>
      <c r="FWO27" s="105"/>
      <c r="FWP27" s="105"/>
      <c r="FWQ27" s="105"/>
      <c r="FWR27" s="105"/>
      <c r="FWS27" s="105"/>
      <c r="FWT27" s="105"/>
      <c r="FWU27" s="110"/>
      <c r="FWV27" s="110"/>
      <c r="FWW27" s="106"/>
      <c r="FWX27" s="105"/>
      <c r="FWY27" s="105"/>
      <c r="FWZ27" s="105"/>
      <c r="FXA27" s="105"/>
      <c r="FXB27" s="105"/>
      <c r="FXC27" s="105"/>
      <c r="FXD27" s="110"/>
      <c r="FXE27" s="110"/>
      <c r="FXF27" s="106"/>
      <c r="FXG27" s="105"/>
      <c r="FXH27" s="105"/>
      <c r="FXI27" s="105"/>
      <c r="FXJ27" s="105"/>
      <c r="FXK27" s="105"/>
      <c r="FXL27" s="105"/>
      <c r="FXM27" s="110"/>
      <c r="FXN27" s="110"/>
      <c r="FXO27" s="106"/>
      <c r="FXP27" s="105"/>
      <c r="FXQ27" s="105"/>
      <c r="FXR27" s="105"/>
      <c r="FXS27" s="105"/>
      <c r="FXT27" s="105"/>
      <c r="FXU27" s="105"/>
      <c r="FXV27" s="110"/>
      <c r="FXW27" s="110"/>
      <c r="FXX27" s="106"/>
      <c r="FXY27" s="105"/>
      <c r="FXZ27" s="105"/>
      <c r="FYA27" s="105"/>
      <c r="FYB27" s="105"/>
      <c r="FYC27" s="105"/>
      <c r="FYD27" s="105"/>
      <c r="FYE27" s="110"/>
      <c r="FYF27" s="110"/>
      <c r="FYG27" s="106"/>
      <c r="FYH27" s="105"/>
      <c r="FYI27" s="105"/>
      <c r="FYJ27" s="105"/>
      <c r="FYK27" s="105"/>
      <c r="FYL27" s="105"/>
      <c r="FYM27" s="105"/>
      <c r="FYN27" s="110"/>
      <c r="FYO27" s="110"/>
      <c r="FYP27" s="106"/>
      <c r="FYQ27" s="105"/>
      <c r="FYR27" s="105"/>
      <c r="FYS27" s="105"/>
      <c r="FYT27" s="105"/>
      <c r="FYU27" s="105"/>
      <c r="FYV27" s="105"/>
      <c r="FYW27" s="110"/>
      <c r="FYX27" s="110"/>
      <c r="FYY27" s="106"/>
      <c r="FYZ27" s="105"/>
      <c r="FZA27" s="105"/>
      <c r="FZB27" s="105"/>
      <c r="FZC27" s="105"/>
      <c r="FZD27" s="105"/>
      <c r="FZE27" s="105"/>
      <c r="FZF27" s="110"/>
      <c r="FZG27" s="110"/>
      <c r="FZH27" s="106"/>
      <c r="FZI27" s="105"/>
      <c r="FZJ27" s="105"/>
      <c r="FZK27" s="105"/>
      <c r="FZL27" s="105"/>
      <c r="FZM27" s="105"/>
      <c r="FZN27" s="105"/>
      <c r="FZO27" s="110"/>
      <c r="FZP27" s="110"/>
      <c r="FZQ27" s="106"/>
      <c r="FZR27" s="105"/>
      <c r="FZS27" s="105"/>
      <c r="FZT27" s="105"/>
      <c r="FZU27" s="105"/>
      <c r="FZV27" s="105"/>
      <c r="FZW27" s="105"/>
      <c r="FZX27" s="110"/>
      <c r="FZY27" s="110"/>
      <c r="FZZ27" s="106"/>
      <c r="GAA27" s="105"/>
      <c r="GAB27" s="105"/>
      <c r="GAC27" s="105"/>
      <c r="GAD27" s="105"/>
      <c r="GAE27" s="105"/>
      <c r="GAF27" s="105"/>
      <c r="GAG27" s="110"/>
      <c r="GAH27" s="110"/>
      <c r="GAI27" s="106"/>
      <c r="GAJ27" s="105"/>
      <c r="GAK27" s="105"/>
      <c r="GAL27" s="105"/>
      <c r="GAM27" s="105"/>
      <c r="GAN27" s="105"/>
      <c r="GAO27" s="105"/>
      <c r="GAP27" s="110"/>
      <c r="GAQ27" s="110"/>
      <c r="GAR27" s="106"/>
      <c r="GAS27" s="105"/>
      <c r="GAT27" s="105"/>
      <c r="GAU27" s="105"/>
      <c r="GAV27" s="105"/>
      <c r="GAW27" s="105"/>
      <c r="GAX27" s="105"/>
      <c r="GAY27" s="110"/>
      <c r="GAZ27" s="110"/>
      <c r="GBA27" s="106"/>
      <c r="GBB27" s="105"/>
      <c r="GBC27" s="105"/>
      <c r="GBD27" s="105"/>
      <c r="GBE27" s="105"/>
      <c r="GBF27" s="105"/>
      <c r="GBG27" s="105"/>
      <c r="GBH27" s="110"/>
      <c r="GBI27" s="110"/>
      <c r="GBJ27" s="106"/>
      <c r="GBK27" s="105"/>
      <c r="GBL27" s="105"/>
      <c r="GBM27" s="105"/>
      <c r="GBN27" s="105"/>
      <c r="GBO27" s="105"/>
      <c r="GBP27" s="105"/>
      <c r="GBQ27" s="110"/>
      <c r="GBR27" s="110"/>
      <c r="GBS27" s="106"/>
      <c r="GBT27" s="105"/>
      <c r="GBU27" s="105"/>
      <c r="GBV27" s="105"/>
      <c r="GBW27" s="105"/>
      <c r="GBX27" s="105"/>
      <c r="GBY27" s="105"/>
      <c r="GBZ27" s="110"/>
      <c r="GCA27" s="110"/>
      <c r="GCB27" s="106"/>
      <c r="GCC27" s="105"/>
      <c r="GCD27" s="105"/>
      <c r="GCE27" s="105"/>
      <c r="GCF27" s="105"/>
      <c r="GCG27" s="105"/>
      <c r="GCH27" s="105"/>
      <c r="GCI27" s="110"/>
      <c r="GCJ27" s="110"/>
      <c r="GCK27" s="106"/>
      <c r="GCL27" s="105"/>
      <c r="GCM27" s="105"/>
      <c r="GCN27" s="105"/>
      <c r="GCO27" s="105"/>
      <c r="GCP27" s="105"/>
      <c r="GCQ27" s="105"/>
      <c r="GCR27" s="110"/>
      <c r="GCS27" s="110"/>
      <c r="GCT27" s="106"/>
      <c r="GCU27" s="105"/>
      <c r="GCV27" s="105"/>
      <c r="GCW27" s="105"/>
      <c r="GCX27" s="105"/>
      <c r="GCY27" s="105"/>
      <c r="GCZ27" s="105"/>
      <c r="GDA27" s="110"/>
      <c r="GDB27" s="110"/>
      <c r="GDC27" s="106"/>
      <c r="GDD27" s="105"/>
      <c r="GDE27" s="105"/>
      <c r="GDF27" s="105"/>
      <c r="GDG27" s="105"/>
      <c r="GDH27" s="105"/>
      <c r="GDI27" s="105"/>
      <c r="GDJ27" s="110"/>
      <c r="GDK27" s="110"/>
      <c r="GDL27" s="106"/>
      <c r="GDM27" s="105"/>
      <c r="GDN27" s="105"/>
      <c r="GDO27" s="105"/>
      <c r="GDP27" s="105"/>
      <c r="GDQ27" s="105"/>
      <c r="GDR27" s="105"/>
      <c r="GDS27" s="110"/>
      <c r="GDT27" s="110"/>
      <c r="GDU27" s="106"/>
      <c r="GDV27" s="105"/>
      <c r="GDW27" s="105"/>
      <c r="GDX27" s="105"/>
      <c r="GDY27" s="105"/>
      <c r="GDZ27" s="105"/>
      <c r="GEA27" s="105"/>
      <c r="GEB27" s="110"/>
      <c r="GEC27" s="110"/>
      <c r="GED27" s="106"/>
      <c r="GEE27" s="105"/>
      <c r="GEF27" s="105"/>
      <c r="GEG27" s="105"/>
      <c r="GEH27" s="105"/>
      <c r="GEI27" s="105"/>
      <c r="GEJ27" s="105"/>
      <c r="GEK27" s="110"/>
      <c r="GEL27" s="110"/>
      <c r="GEM27" s="106"/>
      <c r="GEN27" s="105"/>
      <c r="GEO27" s="105"/>
      <c r="GEP27" s="105"/>
      <c r="GEQ27" s="105"/>
      <c r="GER27" s="105"/>
      <c r="GES27" s="105"/>
      <c r="GET27" s="110"/>
      <c r="GEU27" s="110"/>
      <c r="GEV27" s="106"/>
      <c r="GEW27" s="105"/>
      <c r="GEX27" s="105"/>
      <c r="GEY27" s="105"/>
      <c r="GEZ27" s="105"/>
      <c r="GFA27" s="105"/>
      <c r="GFB27" s="105"/>
      <c r="GFC27" s="110"/>
      <c r="GFD27" s="110"/>
      <c r="GFE27" s="106"/>
      <c r="GFF27" s="105"/>
      <c r="GFG27" s="105"/>
      <c r="GFH27" s="105"/>
      <c r="GFI27" s="105"/>
      <c r="GFJ27" s="105"/>
      <c r="GFK27" s="105"/>
      <c r="GFL27" s="110"/>
      <c r="GFM27" s="110"/>
      <c r="GFN27" s="106"/>
      <c r="GFO27" s="105"/>
      <c r="GFP27" s="105"/>
      <c r="GFQ27" s="105"/>
      <c r="GFR27" s="105"/>
      <c r="GFS27" s="105"/>
      <c r="GFT27" s="105"/>
      <c r="GFU27" s="110"/>
      <c r="GFV27" s="110"/>
      <c r="GFW27" s="106"/>
      <c r="GFX27" s="105"/>
      <c r="GFY27" s="105"/>
      <c r="GFZ27" s="105"/>
      <c r="GGA27" s="105"/>
      <c r="GGB27" s="105"/>
      <c r="GGC27" s="105"/>
      <c r="GGD27" s="110"/>
      <c r="GGE27" s="110"/>
      <c r="GGF27" s="106"/>
      <c r="GGG27" s="105"/>
      <c r="GGH27" s="105"/>
      <c r="GGI27" s="105"/>
      <c r="GGJ27" s="105"/>
      <c r="GGK27" s="105"/>
      <c r="GGL27" s="105"/>
      <c r="GGM27" s="110"/>
      <c r="GGN27" s="110"/>
      <c r="GGO27" s="106"/>
      <c r="GGP27" s="105"/>
      <c r="GGQ27" s="105"/>
      <c r="GGR27" s="105"/>
      <c r="GGS27" s="105"/>
      <c r="GGT27" s="105"/>
      <c r="GGU27" s="105"/>
      <c r="GGV27" s="110"/>
      <c r="GGW27" s="110"/>
      <c r="GGX27" s="106"/>
      <c r="GGY27" s="105"/>
      <c r="GGZ27" s="105"/>
      <c r="GHA27" s="105"/>
      <c r="GHB27" s="105"/>
      <c r="GHC27" s="105"/>
      <c r="GHD27" s="105"/>
      <c r="GHE27" s="110"/>
      <c r="GHF27" s="110"/>
      <c r="GHG27" s="106"/>
      <c r="GHH27" s="105"/>
      <c r="GHI27" s="105"/>
      <c r="GHJ27" s="105"/>
      <c r="GHK27" s="105"/>
      <c r="GHL27" s="105"/>
      <c r="GHM27" s="105"/>
      <c r="GHN27" s="110"/>
      <c r="GHO27" s="110"/>
      <c r="GHP27" s="106"/>
      <c r="GHQ27" s="105"/>
      <c r="GHR27" s="105"/>
      <c r="GHS27" s="105"/>
      <c r="GHT27" s="105"/>
      <c r="GHU27" s="105"/>
      <c r="GHV27" s="105"/>
      <c r="GHW27" s="110"/>
      <c r="GHX27" s="110"/>
      <c r="GHY27" s="106"/>
      <c r="GHZ27" s="105"/>
      <c r="GIA27" s="105"/>
      <c r="GIB27" s="105"/>
      <c r="GIC27" s="105"/>
      <c r="GID27" s="105"/>
      <c r="GIE27" s="105"/>
      <c r="GIF27" s="110"/>
      <c r="GIG27" s="110"/>
      <c r="GIH27" s="106"/>
      <c r="GII27" s="105"/>
      <c r="GIJ27" s="105"/>
      <c r="GIK27" s="105"/>
      <c r="GIL27" s="105"/>
      <c r="GIM27" s="105"/>
      <c r="GIN27" s="105"/>
      <c r="GIO27" s="110"/>
      <c r="GIP27" s="110"/>
      <c r="GIQ27" s="106"/>
      <c r="GIR27" s="105"/>
      <c r="GIS27" s="105"/>
      <c r="GIT27" s="105"/>
      <c r="GIU27" s="105"/>
      <c r="GIV27" s="105"/>
      <c r="GIW27" s="105"/>
      <c r="GIX27" s="110"/>
      <c r="GIY27" s="110"/>
      <c r="GIZ27" s="106"/>
      <c r="GJA27" s="105"/>
      <c r="GJB27" s="105"/>
      <c r="GJC27" s="105"/>
      <c r="GJD27" s="105"/>
      <c r="GJE27" s="105"/>
      <c r="GJF27" s="105"/>
      <c r="GJG27" s="110"/>
      <c r="GJH27" s="110"/>
      <c r="GJI27" s="106"/>
      <c r="GJJ27" s="105"/>
      <c r="GJK27" s="105"/>
      <c r="GJL27" s="105"/>
      <c r="GJM27" s="105"/>
      <c r="GJN27" s="105"/>
      <c r="GJO27" s="105"/>
      <c r="GJP27" s="110"/>
      <c r="GJQ27" s="110"/>
      <c r="GJR27" s="106"/>
      <c r="GJS27" s="105"/>
      <c r="GJT27" s="105"/>
      <c r="GJU27" s="105"/>
      <c r="GJV27" s="105"/>
      <c r="GJW27" s="105"/>
      <c r="GJX27" s="105"/>
      <c r="GJY27" s="110"/>
      <c r="GJZ27" s="110"/>
      <c r="GKA27" s="106"/>
      <c r="GKB27" s="105"/>
      <c r="GKC27" s="105"/>
      <c r="GKD27" s="105"/>
      <c r="GKE27" s="105"/>
      <c r="GKF27" s="105"/>
      <c r="GKG27" s="105"/>
      <c r="GKH27" s="110"/>
      <c r="GKI27" s="110"/>
      <c r="GKJ27" s="106"/>
      <c r="GKK27" s="105"/>
      <c r="GKL27" s="105"/>
      <c r="GKM27" s="105"/>
      <c r="GKN27" s="105"/>
      <c r="GKO27" s="105"/>
      <c r="GKP27" s="105"/>
      <c r="GKQ27" s="110"/>
      <c r="GKR27" s="110"/>
      <c r="GKS27" s="106"/>
      <c r="GKT27" s="105"/>
      <c r="GKU27" s="105"/>
      <c r="GKV27" s="105"/>
      <c r="GKW27" s="105"/>
      <c r="GKX27" s="105"/>
      <c r="GKY27" s="105"/>
      <c r="GKZ27" s="110"/>
      <c r="GLA27" s="110"/>
      <c r="GLB27" s="106"/>
      <c r="GLC27" s="105"/>
      <c r="GLD27" s="105"/>
      <c r="GLE27" s="105"/>
      <c r="GLF27" s="105"/>
      <c r="GLG27" s="105"/>
      <c r="GLH27" s="105"/>
      <c r="GLI27" s="110"/>
      <c r="GLJ27" s="110"/>
      <c r="GLK27" s="106"/>
      <c r="GLL27" s="105"/>
      <c r="GLM27" s="105"/>
      <c r="GLN27" s="105"/>
      <c r="GLO27" s="105"/>
      <c r="GLP27" s="105"/>
      <c r="GLQ27" s="105"/>
      <c r="GLR27" s="110"/>
      <c r="GLS27" s="110"/>
      <c r="GLT27" s="106"/>
      <c r="GLU27" s="105"/>
      <c r="GLV27" s="105"/>
      <c r="GLW27" s="105"/>
      <c r="GLX27" s="105"/>
      <c r="GLY27" s="105"/>
      <c r="GLZ27" s="105"/>
      <c r="GMA27" s="110"/>
      <c r="GMB27" s="110"/>
      <c r="GMC27" s="106"/>
      <c r="GMD27" s="105"/>
      <c r="GME27" s="105"/>
      <c r="GMF27" s="105"/>
      <c r="GMG27" s="105"/>
      <c r="GMH27" s="105"/>
      <c r="GMI27" s="105"/>
      <c r="GMJ27" s="110"/>
      <c r="GMK27" s="110"/>
      <c r="GML27" s="106"/>
      <c r="GMM27" s="105"/>
      <c r="GMN27" s="105"/>
      <c r="GMO27" s="105"/>
      <c r="GMP27" s="105"/>
      <c r="GMQ27" s="105"/>
      <c r="GMR27" s="105"/>
      <c r="GMS27" s="110"/>
      <c r="GMT27" s="110"/>
      <c r="GMU27" s="106"/>
      <c r="GMV27" s="105"/>
      <c r="GMW27" s="105"/>
      <c r="GMX27" s="105"/>
      <c r="GMY27" s="105"/>
      <c r="GMZ27" s="105"/>
      <c r="GNA27" s="105"/>
      <c r="GNB27" s="110"/>
      <c r="GNC27" s="110"/>
      <c r="GND27" s="106"/>
      <c r="GNE27" s="105"/>
      <c r="GNF27" s="105"/>
      <c r="GNG27" s="105"/>
      <c r="GNH27" s="105"/>
      <c r="GNI27" s="105"/>
      <c r="GNJ27" s="105"/>
      <c r="GNK27" s="110"/>
      <c r="GNL27" s="110"/>
      <c r="GNM27" s="106"/>
      <c r="GNN27" s="105"/>
      <c r="GNO27" s="105"/>
      <c r="GNP27" s="105"/>
      <c r="GNQ27" s="105"/>
      <c r="GNR27" s="105"/>
      <c r="GNS27" s="105"/>
      <c r="GNT27" s="110"/>
      <c r="GNU27" s="110"/>
      <c r="GNV27" s="106"/>
      <c r="GNW27" s="105"/>
      <c r="GNX27" s="105"/>
      <c r="GNY27" s="105"/>
      <c r="GNZ27" s="105"/>
      <c r="GOA27" s="105"/>
      <c r="GOB27" s="105"/>
      <c r="GOC27" s="110"/>
      <c r="GOD27" s="110"/>
      <c r="GOE27" s="106"/>
      <c r="GOF27" s="105"/>
      <c r="GOG27" s="105"/>
      <c r="GOH27" s="105"/>
      <c r="GOI27" s="105"/>
      <c r="GOJ27" s="105"/>
      <c r="GOK27" s="105"/>
      <c r="GOL27" s="110"/>
      <c r="GOM27" s="110"/>
      <c r="GON27" s="106"/>
      <c r="GOO27" s="105"/>
      <c r="GOP27" s="105"/>
      <c r="GOQ27" s="105"/>
      <c r="GOR27" s="105"/>
      <c r="GOS27" s="105"/>
      <c r="GOT27" s="105"/>
      <c r="GOU27" s="110"/>
      <c r="GOV27" s="110"/>
      <c r="GOW27" s="106"/>
      <c r="GOX27" s="105"/>
      <c r="GOY27" s="105"/>
      <c r="GOZ27" s="105"/>
      <c r="GPA27" s="105"/>
      <c r="GPB27" s="105"/>
      <c r="GPC27" s="105"/>
      <c r="GPD27" s="110"/>
      <c r="GPE27" s="110"/>
      <c r="GPF27" s="106"/>
      <c r="GPG27" s="105"/>
      <c r="GPH27" s="105"/>
      <c r="GPI27" s="105"/>
      <c r="GPJ27" s="105"/>
      <c r="GPK27" s="105"/>
      <c r="GPL27" s="105"/>
      <c r="GPM27" s="110"/>
      <c r="GPN27" s="110"/>
      <c r="GPO27" s="106"/>
      <c r="GPP27" s="105"/>
      <c r="GPQ27" s="105"/>
      <c r="GPR27" s="105"/>
      <c r="GPS27" s="105"/>
      <c r="GPT27" s="105"/>
      <c r="GPU27" s="105"/>
      <c r="GPV27" s="110"/>
      <c r="GPW27" s="110"/>
      <c r="GPX27" s="106"/>
      <c r="GPY27" s="105"/>
      <c r="GPZ27" s="105"/>
      <c r="GQA27" s="105"/>
      <c r="GQB27" s="105"/>
      <c r="GQC27" s="105"/>
      <c r="GQD27" s="105"/>
      <c r="GQE27" s="110"/>
      <c r="GQF27" s="110"/>
      <c r="GQG27" s="106"/>
      <c r="GQH27" s="105"/>
      <c r="GQI27" s="105"/>
      <c r="GQJ27" s="105"/>
      <c r="GQK27" s="105"/>
      <c r="GQL27" s="105"/>
      <c r="GQM27" s="105"/>
      <c r="GQN27" s="110"/>
      <c r="GQO27" s="110"/>
      <c r="GQP27" s="106"/>
      <c r="GQQ27" s="105"/>
      <c r="GQR27" s="105"/>
      <c r="GQS27" s="105"/>
      <c r="GQT27" s="105"/>
      <c r="GQU27" s="105"/>
      <c r="GQV27" s="105"/>
      <c r="GQW27" s="110"/>
      <c r="GQX27" s="110"/>
      <c r="GQY27" s="106"/>
      <c r="GQZ27" s="105"/>
      <c r="GRA27" s="105"/>
      <c r="GRB27" s="105"/>
      <c r="GRC27" s="105"/>
      <c r="GRD27" s="105"/>
      <c r="GRE27" s="105"/>
      <c r="GRF27" s="110"/>
      <c r="GRG27" s="110"/>
      <c r="GRH27" s="106"/>
      <c r="GRI27" s="105"/>
      <c r="GRJ27" s="105"/>
      <c r="GRK27" s="105"/>
      <c r="GRL27" s="105"/>
      <c r="GRM27" s="105"/>
      <c r="GRN27" s="105"/>
      <c r="GRO27" s="110"/>
      <c r="GRP27" s="110"/>
      <c r="GRQ27" s="106"/>
      <c r="GRR27" s="105"/>
      <c r="GRS27" s="105"/>
      <c r="GRT27" s="105"/>
      <c r="GRU27" s="105"/>
      <c r="GRV27" s="105"/>
      <c r="GRW27" s="105"/>
      <c r="GRX27" s="110"/>
      <c r="GRY27" s="110"/>
      <c r="GRZ27" s="106"/>
      <c r="GSA27" s="105"/>
      <c r="GSB27" s="105"/>
      <c r="GSC27" s="105"/>
      <c r="GSD27" s="105"/>
      <c r="GSE27" s="105"/>
      <c r="GSF27" s="105"/>
      <c r="GSG27" s="110"/>
      <c r="GSH27" s="110"/>
      <c r="GSI27" s="106"/>
      <c r="GSJ27" s="105"/>
      <c r="GSK27" s="105"/>
      <c r="GSL27" s="105"/>
      <c r="GSM27" s="105"/>
      <c r="GSN27" s="105"/>
      <c r="GSO27" s="105"/>
      <c r="GSP27" s="110"/>
      <c r="GSQ27" s="110"/>
      <c r="GSR27" s="106"/>
      <c r="GSS27" s="105"/>
      <c r="GST27" s="105"/>
      <c r="GSU27" s="105"/>
      <c r="GSV27" s="105"/>
      <c r="GSW27" s="105"/>
      <c r="GSX27" s="105"/>
      <c r="GSY27" s="110"/>
      <c r="GSZ27" s="110"/>
      <c r="GTA27" s="106"/>
      <c r="GTB27" s="105"/>
      <c r="GTC27" s="105"/>
      <c r="GTD27" s="105"/>
      <c r="GTE27" s="105"/>
      <c r="GTF27" s="105"/>
      <c r="GTG27" s="105"/>
      <c r="GTH27" s="110"/>
      <c r="GTI27" s="110"/>
      <c r="GTJ27" s="106"/>
      <c r="GTK27" s="105"/>
      <c r="GTL27" s="105"/>
      <c r="GTM27" s="105"/>
      <c r="GTN27" s="105"/>
      <c r="GTO27" s="105"/>
      <c r="GTP27" s="105"/>
      <c r="GTQ27" s="110"/>
      <c r="GTR27" s="110"/>
      <c r="GTS27" s="106"/>
      <c r="GTT27" s="105"/>
      <c r="GTU27" s="105"/>
      <c r="GTV27" s="105"/>
      <c r="GTW27" s="105"/>
      <c r="GTX27" s="105"/>
      <c r="GTY27" s="105"/>
      <c r="GTZ27" s="110"/>
      <c r="GUA27" s="110"/>
      <c r="GUB27" s="106"/>
      <c r="GUC27" s="105"/>
      <c r="GUD27" s="105"/>
      <c r="GUE27" s="105"/>
      <c r="GUF27" s="105"/>
      <c r="GUG27" s="105"/>
      <c r="GUH27" s="105"/>
      <c r="GUI27" s="110"/>
      <c r="GUJ27" s="110"/>
      <c r="GUK27" s="106"/>
      <c r="GUL27" s="105"/>
      <c r="GUM27" s="105"/>
      <c r="GUN27" s="105"/>
      <c r="GUO27" s="105"/>
      <c r="GUP27" s="105"/>
      <c r="GUQ27" s="105"/>
      <c r="GUR27" s="110"/>
      <c r="GUS27" s="110"/>
      <c r="GUT27" s="106"/>
      <c r="GUU27" s="105"/>
      <c r="GUV27" s="105"/>
      <c r="GUW27" s="105"/>
      <c r="GUX27" s="105"/>
      <c r="GUY27" s="105"/>
      <c r="GUZ27" s="105"/>
      <c r="GVA27" s="110"/>
      <c r="GVB27" s="110"/>
      <c r="GVC27" s="106"/>
      <c r="GVD27" s="105"/>
      <c r="GVE27" s="105"/>
      <c r="GVF27" s="105"/>
      <c r="GVG27" s="105"/>
      <c r="GVH27" s="105"/>
      <c r="GVI27" s="105"/>
      <c r="GVJ27" s="110"/>
      <c r="GVK27" s="110"/>
      <c r="GVL27" s="106"/>
      <c r="GVM27" s="105"/>
      <c r="GVN27" s="105"/>
      <c r="GVO27" s="105"/>
      <c r="GVP27" s="105"/>
      <c r="GVQ27" s="105"/>
      <c r="GVR27" s="105"/>
      <c r="GVS27" s="110"/>
      <c r="GVT27" s="110"/>
      <c r="GVU27" s="106"/>
      <c r="GVV27" s="105"/>
      <c r="GVW27" s="105"/>
      <c r="GVX27" s="105"/>
      <c r="GVY27" s="105"/>
      <c r="GVZ27" s="105"/>
      <c r="GWA27" s="105"/>
      <c r="GWB27" s="110"/>
      <c r="GWC27" s="110"/>
      <c r="GWD27" s="106"/>
      <c r="GWE27" s="105"/>
      <c r="GWF27" s="105"/>
      <c r="GWG27" s="105"/>
      <c r="GWH27" s="105"/>
      <c r="GWI27" s="105"/>
      <c r="GWJ27" s="105"/>
      <c r="GWK27" s="110"/>
      <c r="GWL27" s="110"/>
      <c r="GWM27" s="106"/>
      <c r="GWN27" s="105"/>
      <c r="GWO27" s="105"/>
      <c r="GWP27" s="105"/>
      <c r="GWQ27" s="105"/>
      <c r="GWR27" s="105"/>
      <c r="GWS27" s="105"/>
      <c r="GWT27" s="110"/>
      <c r="GWU27" s="110"/>
      <c r="GWV27" s="106"/>
      <c r="GWW27" s="105"/>
      <c r="GWX27" s="105"/>
      <c r="GWY27" s="105"/>
      <c r="GWZ27" s="105"/>
      <c r="GXA27" s="105"/>
      <c r="GXB27" s="105"/>
      <c r="GXC27" s="110"/>
      <c r="GXD27" s="110"/>
      <c r="GXE27" s="106"/>
      <c r="GXF27" s="105"/>
      <c r="GXG27" s="105"/>
      <c r="GXH27" s="105"/>
      <c r="GXI27" s="105"/>
      <c r="GXJ27" s="105"/>
      <c r="GXK27" s="105"/>
      <c r="GXL27" s="110"/>
      <c r="GXM27" s="110"/>
      <c r="GXN27" s="106"/>
      <c r="GXO27" s="105"/>
      <c r="GXP27" s="105"/>
      <c r="GXQ27" s="105"/>
      <c r="GXR27" s="105"/>
      <c r="GXS27" s="105"/>
      <c r="GXT27" s="105"/>
      <c r="GXU27" s="110"/>
      <c r="GXV27" s="110"/>
      <c r="GXW27" s="106"/>
      <c r="GXX27" s="105"/>
      <c r="GXY27" s="105"/>
      <c r="GXZ27" s="105"/>
      <c r="GYA27" s="105"/>
      <c r="GYB27" s="105"/>
      <c r="GYC27" s="105"/>
      <c r="GYD27" s="110"/>
      <c r="GYE27" s="110"/>
      <c r="GYF27" s="106"/>
      <c r="GYG27" s="105"/>
      <c r="GYH27" s="105"/>
      <c r="GYI27" s="105"/>
      <c r="GYJ27" s="105"/>
      <c r="GYK27" s="105"/>
      <c r="GYL27" s="105"/>
      <c r="GYM27" s="110"/>
      <c r="GYN27" s="110"/>
      <c r="GYO27" s="106"/>
      <c r="GYP27" s="105"/>
      <c r="GYQ27" s="105"/>
      <c r="GYR27" s="105"/>
      <c r="GYS27" s="105"/>
      <c r="GYT27" s="105"/>
      <c r="GYU27" s="105"/>
      <c r="GYV27" s="110"/>
      <c r="GYW27" s="110"/>
      <c r="GYX27" s="106"/>
      <c r="GYY27" s="105"/>
      <c r="GYZ27" s="105"/>
      <c r="GZA27" s="105"/>
      <c r="GZB27" s="105"/>
      <c r="GZC27" s="105"/>
      <c r="GZD27" s="105"/>
      <c r="GZE27" s="110"/>
      <c r="GZF27" s="110"/>
      <c r="GZG27" s="106"/>
      <c r="GZH27" s="105"/>
      <c r="GZI27" s="105"/>
      <c r="GZJ27" s="105"/>
      <c r="GZK27" s="105"/>
      <c r="GZL27" s="105"/>
      <c r="GZM27" s="105"/>
      <c r="GZN27" s="110"/>
      <c r="GZO27" s="110"/>
      <c r="GZP27" s="106"/>
      <c r="GZQ27" s="105"/>
      <c r="GZR27" s="105"/>
      <c r="GZS27" s="105"/>
      <c r="GZT27" s="105"/>
      <c r="GZU27" s="105"/>
      <c r="GZV27" s="105"/>
      <c r="GZW27" s="110"/>
      <c r="GZX27" s="110"/>
      <c r="GZY27" s="106"/>
      <c r="GZZ27" s="105"/>
      <c r="HAA27" s="105"/>
      <c r="HAB27" s="105"/>
      <c r="HAC27" s="105"/>
      <c r="HAD27" s="105"/>
      <c r="HAE27" s="105"/>
      <c r="HAF27" s="110"/>
      <c r="HAG27" s="110"/>
      <c r="HAH27" s="106"/>
      <c r="HAI27" s="105"/>
      <c r="HAJ27" s="105"/>
      <c r="HAK27" s="105"/>
      <c r="HAL27" s="105"/>
      <c r="HAM27" s="105"/>
      <c r="HAN27" s="105"/>
      <c r="HAO27" s="110"/>
      <c r="HAP27" s="110"/>
      <c r="HAQ27" s="106"/>
      <c r="HAR27" s="105"/>
      <c r="HAS27" s="105"/>
      <c r="HAT27" s="105"/>
      <c r="HAU27" s="105"/>
      <c r="HAV27" s="105"/>
      <c r="HAW27" s="105"/>
      <c r="HAX27" s="110"/>
      <c r="HAY27" s="110"/>
      <c r="HAZ27" s="106"/>
      <c r="HBA27" s="105"/>
      <c r="HBB27" s="105"/>
      <c r="HBC27" s="105"/>
      <c r="HBD27" s="105"/>
      <c r="HBE27" s="105"/>
      <c r="HBF27" s="105"/>
      <c r="HBG27" s="110"/>
      <c r="HBH27" s="110"/>
      <c r="HBI27" s="106"/>
      <c r="HBJ27" s="105"/>
      <c r="HBK27" s="105"/>
      <c r="HBL27" s="105"/>
      <c r="HBM27" s="105"/>
      <c r="HBN27" s="105"/>
      <c r="HBO27" s="105"/>
      <c r="HBP27" s="110"/>
      <c r="HBQ27" s="110"/>
      <c r="HBR27" s="106"/>
      <c r="HBS27" s="105"/>
      <c r="HBT27" s="105"/>
      <c r="HBU27" s="105"/>
      <c r="HBV27" s="105"/>
      <c r="HBW27" s="105"/>
      <c r="HBX27" s="105"/>
      <c r="HBY27" s="110"/>
      <c r="HBZ27" s="110"/>
      <c r="HCA27" s="106"/>
      <c r="HCB27" s="105"/>
      <c r="HCC27" s="105"/>
      <c r="HCD27" s="105"/>
      <c r="HCE27" s="105"/>
      <c r="HCF27" s="105"/>
      <c r="HCG27" s="105"/>
      <c r="HCH27" s="110"/>
      <c r="HCI27" s="110"/>
      <c r="HCJ27" s="106"/>
      <c r="HCK27" s="105"/>
      <c r="HCL27" s="105"/>
      <c r="HCM27" s="105"/>
      <c r="HCN27" s="105"/>
      <c r="HCO27" s="105"/>
      <c r="HCP27" s="105"/>
      <c r="HCQ27" s="110"/>
      <c r="HCR27" s="110"/>
      <c r="HCS27" s="106"/>
      <c r="HCT27" s="105"/>
      <c r="HCU27" s="105"/>
      <c r="HCV27" s="105"/>
      <c r="HCW27" s="105"/>
      <c r="HCX27" s="105"/>
      <c r="HCY27" s="105"/>
      <c r="HCZ27" s="110"/>
      <c r="HDA27" s="110"/>
      <c r="HDB27" s="106"/>
      <c r="HDC27" s="105"/>
      <c r="HDD27" s="105"/>
      <c r="HDE27" s="105"/>
      <c r="HDF27" s="105"/>
      <c r="HDG27" s="105"/>
      <c r="HDH27" s="105"/>
      <c r="HDI27" s="110"/>
      <c r="HDJ27" s="110"/>
      <c r="HDK27" s="106"/>
      <c r="HDL27" s="105"/>
      <c r="HDM27" s="105"/>
      <c r="HDN27" s="105"/>
      <c r="HDO27" s="105"/>
      <c r="HDP27" s="105"/>
      <c r="HDQ27" s="105"/>
      <c r="HDR27" s="110"/>
      <c r="HDS27" s="110"/>
      <c r="HDT27" s="106"/>
      <c r="HDU27" s="105"/>
      <c r="HDV27" s="105"/>
      <c r="HDW27" s="105"/>
      <c r="HDX27" s="105"/>
      <c r="HDY27" s="105"/>
      <c r="HDZ27" s="105"/>
      <c r="HEA27" s="110"/>
      <c r="HEB27" s="110"/>
      <c r="HEC27" s="106"/>
      <c r="HED27" s="105"/>
      <c r="HEE27" s="105"/>
      <c r="HEF27" s="105"/>
      <c r="HEG27" s="105"/>
      <c r="HEH27" s="105"/>
      <c r="HEI27" s="105"/>
      <c r="HEJ27" s="110"/>
      <c r="HEK27" s="110"/>
      <c r="HEL27" s="106"/>
      <c r="HEM27" s="105"/>
      <c r="HEN27" s="105"/>
      <c r="HEO27" s="105"/>
      <c r="HEP27" s="105"/>
      <c r="HEQ27" s="105"/>
      <c r="HER27" s="105"/>
      <c r="HES27" s="110"/>
      <c r="HET27" s="110"/>
      <c r="HEU27" s="106"/>
      <c r="HEV27" s="105"/>
      <c r="HEW27" s="105"/>
      <c r="HEX27" s="105"/>
      <c r="HEY27" s="105"/>
      <c r="HEZ27" s="105"/>
      <c r="HFA27" s="105"/>
      <c r="HFB27" s="110"/>
      <c r="HFC27" s="110"/>
      <c r="HFD27" s="106"/>
      <c r="HFE27" s="105"/>
      <c r="HFF27" s="105"/>
      <c r="HFG27" s="105"/>
      <c r="HFH27" s="105"/>
      <c r="HFI27" s="105"/>
      <c r="HFJ27" s="105"/>
      <c r="HFK27" s="110"/>
      <c r="HFL27" s="110"/>
      <c r="HFM27" s="106"/>
      <c r="HFN27" s="105"/>
      <c r="HFO27" s="105"/>
      <c r="HFP27" s="105"/>
      <c r="HFQ27" s="105"/>
      <c r="HFR27" s="105"/>
      <c r="HFS27" s="105"/>
      <c r="HFT27" s="110"/>
      <c r="HFU27" s="110"/>
      <c r="HFV27" s="106"/>
      <c r="HFW27" s="105"/>
      <c r="HFX27" s="105"/>
      <c r="HFY27" s="105"/>
      <c r="HFZ27" s="105"/>
      <c r="HGA27" s="105"/>
      <c r="HGB27" s="105"/>
      <c r="HGC27" s="110"/>
      <c r="HGD27" s="110"/>
      <c r="HGE27" s="106"/>
      <c r="HGF27" s="105"/>
      <c r="HGG27" s="105"/>
      <c r="HGH27" s="105"/>
      <c r="HGI27" s="105"/>
      <c r="HGJ27" s="105"/>
      <c r="HGK27" s="105"/>
      <c r="HGL27" s="110"/>
      <c r="HGM27" s="110"/>
      <c r="HGN27" s="106"/>
      <c r="HGO27" s="105"/>
      <c r="HGP27" s="105"/>
      <c r="HGQ27" s="105"/>
      <c r="HGR27" s="105"/>
      <c r="HGS27" s="105"/>
      <c r="HGT27" s="105"/>
      <c r="HGU27" s="110"/>
      <c r="HGV27" s="110"/>
      <c r="HGW27" s="106"/>
      <c r="HGX27" s="105"/>
      <c r="HGY27" s="105"/>
      <c r="HGZ27" s="105"/>
      <c r="HHA27" s="105"/>
      <c r="HHB27" s="105"/>
      <c r="HHC27" s="105"/>
      <c r="HHD27" s="110"/>
      <c r="HHE27" s="110"/>
      <c r="HHF27" s="106"/>
      <c r="HHG27" s="105"/>
      <c r="HHH27" s="105"/>
      <c r="HHI27" s="105"/>
      <c r="HHJ27" s="105"/>
      <c r="HHK27" s="105"/>
      <c r="HHL27" s="105"/>
      <c r="HHM27" s="110"/>
      <c r="HHN27" s="110"/>
      <c r="HHO27" s="106"/>
      <c r="HHP27" s="105"/>
      <c r="HHQ27" s="105"/>
      <c r="HHR27" s="105"/>
      <c r="HHS27" s="105"/>
      <c r="HHT27" s="105"/>
      <c r="HHU27" s="105"/>
      <c r="HHV27" s="110"/>
      <c r="HHW27" s="110"/>
      <c r="HHX27" s="106"/>
      <c r="HHY27" s="105"/>
      <c r="HHZ27" s="105"/>
      <c r="HIA27" s="105"/>
      <c r="HIB27" s="105"/>
      <c r="HIC27" s="105"/>
      <c r="HID27" s="105"/>
      <c r="HIE27" s="110"/>
      <c r="HIF27" s="110"/>
      <c r="HIG27" s="106"/>
      <c r="HIH27" s="105"/>
      <c r="HII27" s="105"/>
      <c r="HIJ27" s="105"/>
      <c r="HIK27" s="105"/>
      <c r="HIL27" s="105"/>
      <c r="HIM27" s="105"/>
      <c r="HIN27" s="110"/>
      <c r="HIO27" s="110"/>
      <c r="HIP27" s="106"/>
      <c r="HIQ27" s="105"/>
      <c r="HIR27" s="105"/>
      <c r="HIS27" s="105"/>
      <c r="HIT27" s="105"/>
      <c r="HIU27" s="105"/>
      <c r="HIV27" s="105"/>
      <c r="HIW27" s="110"/>
      <c r="HIX27" s="110"/>
      <c r="HIY27" s="106"/>
      <c r="HIZ27" s="105"/>
      <c r="HJA27" s="105"/>
      <c r="HJB27" s="105"/>
      <c r="HJC27" s="105"/>
      <c r="HJD27" s="105"/>
      <c r="HJE27" s="105"/>
      <c r="HJF27" s="110"/>
      <c r="HJG27" s="110"/>
      <c r="HJH27" s="106"/>
      <c r="HJI27" s="105"/>
      <c r="HJJ27" s="105"/>
      <c r="HJK27" s="105"/>
      <c r="HJL27" s="105"/>
      <c r="HJM27" s="105"/>
      <c r="HJN27" s="105"/>
      <c r="HJO27" s="110"/>
      <c r="HJP27" s="110"/>
      <c r="HJQ27" s="106"/>
      <c r="HJR27" s="105"/>
      <c r="HJS27" s="105"/>
      <c r="HJT27" s="105"/>
      <c r="HJU27" s="105"/>
      <c r="HJV27" s="105"/>
      <c r="HJW27" s="105"/>
      <c r="HJX27" s="110"/>
      <c r="HJY27" s="110"/>
      <c r="HJZ27" s="106"/>
      <c r="HKA27" s="105"/>
      <c r="HKB27" s="105"/>
      <c r="HKC27" s="105"/>
      <c r="HKD27" s="105"/>
      <c r="HKE27" s="105"/>
      <c r="HKF27" s="105"/>
      <c r="HKG27" s="110"/>
      <c r="HKH27" s="110"/>
      <c r="HKI27" s="106"/>
      <c r="HKJ27" s="105"/>
      <c r="HKK27" s="105"/>
      <c r="HKL27" s="105"/>
      <c r="HKM27" s="105"/>
      <c r="HKN27" s="105"/>
      <c r="HKO27" s="105"/>
      <c r="HKP27" s="110"/>
      <c r="HKQ27" s="110"/>
      <c r="HKR27" s="106"/>
      <c r="HKS27" s="105"/>
      <c r="HKT27" s="105"/>
      <c r="HKU27" s="105"/>
      <c r="HKV27" s="105"/>
      <c r="HKW27" s="105"/>
      <c r="HKX27" s="105"/>
      <c r="HKY27" s="110"/>
      <c r="HKZ27" s="110"/>
      <c r="HLA27" s="106"/>
      <c r="HLB27" s="105"/>
      <c r="HLC27" s="105"/>
      <c r="HLD27" s="105"/>
      <c r="HLE27" s="105"/>
      <c r="HLF27" s="105"/>
      <c r="HLG27" s="105"/>
      <c r="HLH27" s="110"/>
      <c r="HLI27" s="110"/>
      <c r="HLJ27" s="106"/>
      <c r="HLK27" s="105"/>
      <c r="HLL27" s="105"/>
      <c r="HLM27" s="105"/>
      <c r="HLN27" s="105"/>
      <c r="HLO27" s="105"/>
      <c r="HLP27" s="105"/>
      <c r="HLQ27" s="110"/>
      <c r="HLR27" s="110"/>
      <c r="HLS27" s="106"/>
      <c r="HLT27" s="105"/>
      <c r="HLU27" s="105"/>
      <c r="HLV27" s="105"/>
      <c r="HLW27" s="105"/>
      <c r="HLX27" s="105"/>
      <c r="HLY27" s="105"/>
      <c r="HLZ27" s="110"/>
      <c r="HMA27" s="110"/>
      <c r="HMB27" s="106"/>
      <c r="HMC27" s="105"/>
      <c r="HMD27" s="105"/>
      <c r="HME27" s="105"/>
      <c r="HMF27" s="105"/>
      <c r="HMG27" s="105"/>
      <c r="HMH27" s="105"/>
      <c r="HMI27" s="110"/>
      <c r="HMJ27" s="110"/>
      <c r="HMK27" s="106"/>
      <c r="HML27" s="105"/>
      <c r="HMM27" s="105"/>
      <c r="HMN27" s="105"/>
      <c r="HMO27" s="105"/>
      <c r="HMP27" s="105"/>
      <c r="HMQ27" s="105"/>
      <c r="HMR27" s="110"/>
      <c r="HMS27" s="110"/>
      <c r="HMT27" s="106"/>
      <c r="HMU27" s="105"/>
      <c r="HMV27" s="105"/>
      <c r="HMW27" s="105"/>
      <c r="HMX27" s="105"/>
      <c r="HMY27" s="105"/>
      <c r="HMZ27" s="105"/>
      <c r="HNA27" s="110"/>
      <c r="HNB27" s="110"/>
      <c r="HNC27" s="106"/>
      <c r="HND27" s="105"/>
      <c r="HNE27" s="105"/>
      <c r="HNF27" s="105"/>
      <c r="HNG27" s="105"/>
      <c r="HNH27" s="105"/>
      <c r="HNI27" s="105"/>
      <c r="HNJ27" s="110"/>
      <c r="HNK27" s="110"/>
      <c r="HNL27" s="106"/>
      <c r="HNM27" s="105"/>
      <c r="HNN27" s="105"/>
      <c r="HNO27" s="105"/>
      <c r="HNP27" s="105"/>
      <c r="HNQ27" s="105"/>
      <c r="HNR27" s="105"/>
      <c r="HNS27" s="110"/>
      <c r="HNT27" s="110"/>
      <c r="HNU27" s="106"/>
      <c r="HNV27" s="105"/>
      <c r="HNW27" s="105"/>
      <c r="HNX27" s="105"/>
      <c r="HNY27" s="105"/>
      <c r="HNZ27" s="105"/>
      <c r="HOA27" s="105"/>
      <c r="HOB27" s="110"/>
      <c r="HOC27" s="110"/>
      <c r="HOD27" s="106"/>
      <c r="HOE27" s="105"/>
      <c r="HOF27" s="105"/>
      <c r="HOG27" s="105"/>
      <c r="HOH27" s="105"/>
      <c r="HOI27" s="105"/>
      <c r="HOJ27" s="105"/>
      <c r="HOK27" s="110"/>
      <c r="HOL27" s="110"/>
      <c r="HOM27" s="106"/>
      <c r="HON27" s="105"/>
      <c r="HOO27" s="105"/>
      <c r="HOP27" s="105"/>
      <c r="HOQ27" s="105"/>
      <c r="HOR27" s="105"/>
      <c r="HOS27" s="105"/>
      <c r="HOT27" s="110"/>
      <c r="HOU27" s="110"/>
      <c r="HOV27" s="106"/>
      <c r="HOW27" s="105"/>
      <c r="HOX27" s="105"/>
      <c r="HOY27" s="105"/>
      <c r="HOZ27" s="105"/>
      <c r="HPA27" s="105"/>
      <c r="HPB27" s="105"/>
      <c r="HPC27" s="110"/>
      <c r="HPD27" s="110"/>
      <c r="HPE27" s="106"/>
      <c r="HPF27" s="105"/>
      <c r="HPG27" s="105"/>
      <c r="HPH27" s="105"/>
      <c r="HPI27" s="105"/>
      <c r="HPJ27" s="105"/>
      <c r="HPK27" s="105"/>
      <c r="HPL27" s="110"/>
      <c r="HPM27" s="110"/>
      <c r="HPN27" s="106"/>
      <c r="HPO27" s="105"/>
      <c r="HPP27" s="105"/>
      <c r="HPQ27" s="105"/>
      <c r="HPR27" s="105"/>
      <c r="HPS27" s="105"/>
      <c r="HPT27" s="105"/>
      <c r="HPU27" s="110"/>
      <c r="HPV27" s="110"/>
      <c r="HPW27" s="106"/>
      <c r="HPX27" s="105"/>
      <c r="HPY27" s="105"/>
      <c r="HPZ27" s="105"/>
      <c r="HQA27" s="105"/>
      <c r="HQB27" s="105"/>
      <c r="HQC27" s="105"/>
      <c r="HQD27" s="110"/>
      <c r="HQE27" s="110"/>
      <c r="HQF27" s="106"/>
      <c r="HQG27" s="105"/>
      <c r="HQH27" s="105"/>
      <c r="HQI27" s="105"/>
      <c r="HQJ27" s="105"/>
      <c r="HQK27" s="105"/>
      <c r="HQL27" s="105"/>
      <c r="HQM27" s="110"/>
      <c r="HQN27" s="110"/>
      <c r="HQO27" s="106"/>
      <c r="HQP27" s="105"/>
      <c r="HQQ27" s="105"/>
      <c r="HQR27" s="105"/>
      <c r="HQS27" s="105"/>
      <c r="HQT27" s="105"/>
      <c r="HQU27" s="105"/>
      <c r="HQV27" s="110"/>
      <c r="HQW27" s="110"/>
      <c r="HQX27" s="106"/>
      <c r="HQY27" s="105"/>
      <c r="HQZ27" s="105"/>
      <c r="HRA27" s="105"/>
      <c r="HRB27" s="105"/>
      <c r="HRC27" s="105"/>
      <c r="HRD27" s="105"/>
      <c r="HRE27" s="110"/>
      <c r="HRF27" s="110"/>
      <c r="HRG27" s="106"/>
      <c r="HRH27" s="105"/>
      <c r="HRI27" s="105"/>
      <c r="HRJ27" s="105"/>
      <c r="HRK27" s="105"/>
      <c r="HRL27" s="105"/>
      <c r="HRM27" s="105"/>
      <c r="HRN27" s="110"/>
      <c r="HRO27" s="110"/>
      <c r="HRP27" s="106"/>
      <c r="HRQ27" s="105"/>
      <c r="HRR27" s="105"/>
      <c r="HRS27" s="105"/>
      <c r="HRT27" s="105"/>
      <c r="HRU27" s="105"/>
      <c r="HRV27" s="105"/>
      <c r="HRW27" s="110"/>
      <c r="HRX27" s="110"/>
      <c r="HRY27" s="106"/>
      <c r="HRZ27" s="105"/>
      <c r="HSA27" s="105"/>
      <c r="HSB27" s="105"/>
      <c r="HSC27" s="105"/>
      <c r="HSD27" s="105"/>
      <c r="HSE27" s="105"/>
      <c r="HSF27" s="110"/>
      <c r="HSG27" s="110"/>
      <c r="HSH27" s="106"/>
      <c r="HSI27" s="105"/>
      <c r="HSJ27" s="105"/>
      <c r="HSK27" s="105"/>
      <c r="HSL27" s="105"/>
      <c r="HSM27" s="105"/>
      <c r="HSN27" s="105"/>
      <c r="HSO27" s="110"/>
      <c r="HSP27" s="110"/>
      <c r="HSQ27" s="106"/>
      <c r="HSR27" s="105"/>
      <c r="HSS27" s="105"/>
      <c r="HST27" s="105"/>
      <c r="HSU27" s="105"/>
      <c r="HSV27" s="105"/>
      <c r="HSW27" s="105"/>
      <c r="HSX27" s="110"/>
      <c r="HSY27" s="110"/>
      <c r="HSZ27" s="106"/>
      <c r="HTA27" s="105"/>
      <c r="HTB27" s="105"/>
      <c r="HTC27" s="105"/>
      <c r="HTD27" s="105"/>
      <c r="HTE27" s="105"/>
      <c r="HTF27" s="105"/>
      <c r="HTG27" s="110"/>
      <c r="HTH27" s="110"/>
      <c r="HTI27" s="106"/>
      <c r="HTJ27" s="105"/>
      <c r="HTK27" s="105"/>
      <c r="HTL27" s="105"/>
      <c r="HTM27" s="105"/>
      <c r="HTN27" s="105"/>
      <c r="HTO27" s="105"/>
      <c r="HTP27" s="110"/>
      <c r="HTQ27" s="110"/>
      <c r="HTR27" s="106"/>
      <c r="HTS27" s="105"/>
      <c r="HTT27" s="105"/>
      <c r="HTU27" s="105"/>
      <c r="HTV27" s="105"/>
      <c r="HTW27" s="105"/>
      <c r="HTX27" s="105"/>
      <c r="HTY27" s="110"/>
      <c r="HTZ27" s="110"/>
      <c r="HUA27" s="106"/>
      <c r="HUB27" s="105"/>
      <c r="HUC27" s="105"/>
      <c r="HUD27" s="105"/>
      <c r="HUE27" s="105"/>
      <c r="HUF27" s="105"/>
      <c r="HUG27" s="105"/>
      <c r="HUH27" s="110"/>
      <c r="HUI27" s="110"/>
      <c r="HUJ27" s="106"/>
      <c r="HUK27" s="105"/>
      <c r="HUL27" s="105"/>
      <c r="HUM27" s="105"/>
      <c r="HUN27" s="105"/>
      <c r="HUO27" s="105"/>
      <c r="HUP27" s="105"/>
      <c r="HUQ27" s="110"/>
      <c r="HUR27" s="110"/>
      <c r="HUS27" s="106"/>
      <c r="HUT27" s="105"/>
      <c r="HUU27" s="105"/>
      <c r="HUV27" s="105"/>
      <c r="HUW27" s="105"/>
      <c r="HUX27" s="105"/>
      <c r="HUY27" s="105"/>
      <c r="HUZ27" s="110"/>
      <c r="HVA27" s="110"/>
      <c r="HVB27" s="106"/>
      <c r="HVC27" s="105"/>
      <c r="HVD27" s="105"/>
      <c r="HVE27" s="105"/>
      <c r="HVF27" s="105"/>
      <c r="HVG27" s="105"/>
      <c r="HVH27" s="105"/>
      <c r="HVI27" s="110"/>
      <c r="HVJ27" s="110"/>
      <c r="HVK27" s="106"/>
      <c r="HVL27" s="105"/>
      <c r="HVM27" s="105"/>
      <c r="HVN27" s="105"/>
      <c r="HVO27" s="105"/>
      <c r="HVP27" s="105"/>
      <c r="HVQ27" s="105"/>
      <c r="HVR27" s="110"/>
      <c r="HVS27" s="110"/>
      <c r="HVT27" s="106"/>
      <c r="HVU27" s="105"/>
      <c r="HVV27" s="105"/>
      <c r="HVW27" s="105"/>
      <c r="HVX27" s="105"/>
      <c r="HVY27" s="105"/>
      <c r="HVZ27" s="105"/>
      <c r="HWA27" s="110"/>
      <c r="HWB27" s="110"/>
      <c r="HWC27" s="106"/>
      <c r="HWD27" s="105"/>
      <c r="HWE27" s="105"/>
      <c r="HWF27" s="105"/>
      <c r="HWG27" s="105"/>
      <c r="HWH27" s="105"/>
      <c r="HWI27" s="105"/>
      <c r="HWJ27" s="110"/>
      <c r="HWK27" s="110"/>
      <c r="HWL27" s="106"/>
      <c r="HWM27" s="105"/>
      <c r="HWN27" s="105"/>
      <c r="HWO27" s="105"/>
      <c r="HWP27" s="105"/>
      <c r="HWQ27" s="105"/>
      <c r="HWR27" s="105"/>
      <c r="HWS27" s="110"/>
      <c r="HWT27" s="110"/>
      <c r="HWU27" s="106"/>
      <c r="HWV27" s="105"/>
      <c r="HWW27" s="105"/>
      <c r="HWX27" s="105"/>
      <c r="HWY27" s="105"/>
      <c r="HWZ27" s="105"/>
      <c r="HXA27" s="105"/>
      <c r="HXB27" s="110"/>
      <c r="HXC27" s="110"/>
      <c r="HXD27" s="106"/>
      <c r="HXE27" s="105"/>
      <c r="HXF27" s="105"/>
      <c r="HXG27" s="105"/>
      <c r="HXH27" s="105"/>
      <c r="HXI27" s="105"/>
      <c r="HXJ27" s="105"/>
      <c r="HXK27" s="110"/>
      <c r="HXL27" s="110"/>
      <c r="HXM27" s="106"/>
      <c r="HXN27" s="105"/>
      <c r="HXO27" s="105"/>
      <c r="HXP27" s="105"/>
      <c r="HXQ27" s="105"/>
      <c r="HXR27" s="105"/>
      <c r="HXS27" s="105"/>
      <c r="HXT27" s="110"/>
      <c r="HXU27" s="110"/>
      <c r="HXV27" s="106"/>
      <c r="HXW27" s="105"/>
      <c r="HXX27" s="105"/>
      <c r="HXY27" s="105"/>
      <c r="HXZ27" s="105"/>
      <c r="HYA27" s="105"/>
      <c r="HYB27" s="105"/>
      <c r="HYC27" s="110"/>
      <c r="HYD27" s="110"/>
      <c r="HYE27" s="106"/>
      <c r="HYF27" s="105"/>
      <c r="HYG27" s="105"/>
      <c r="HYH27" s="105"/>
      <c r="HYI27" s="105"/>
      <c r="HYJ27" s="105"/>
      <c r="HYK27" s="105"/>
      <c r="HYL27" s="110"/>
      <c r="HYM27" s="110"/>
      <c r="HYN27" s="106"/>
      <c r="HYO27" s="105"/>
      <c r="HYP27" s="105"/>
      <c r="HYQ27" s="105"/>
      <c r="HYR27" s="105"/>
      <c r="HYS27" s="105"/>
      <c r="HYT27" s="105"/>
      <c r="HYU27" s="110"/>
      <c r="HYV27" s="110"/>
      <c r="HYW27" s="106"/>
      <c r="HYX27" s="105"/>
      <c r="HYY27" s="105"/>
      <c r="HYZ27" s="105"/>
      <c r="HZA27" s="105"/>
      <c r="HZB27" s="105"/>
      <c r="HZC27" s="105"/>
      <c r="HZD27" s="110"/>
      <c r="HZE27" s="110"/>
      <c r="HZF27" s="106"/>
      <c r="HZG27" s="105"/>
      <c r="HZH27" s="105"/>
      <c r="HZI27" s="105"/>
      <c r="HZJ27" s="105"/>
      <c r="HZK27" s="105"/>
      <c r="HZL27" s="105"/>
      <c r="HZM27" s="110"/>
      <c r="HZN27" s="110"/>
      <c r="HZO27" s="106"/>
      <c r="HZP27" s="105"/>
      <c r="HZQ27" s="105"/>
      <c r="HZR27" s="105"/>
      <c r="HZS27" s="105"/>
      <c r="HZT27" s="105"/>
      <c r="HZU27" s="105"/>
      <c r="HZV27" s="110"/>
      <c r="HZW27" s="110"/>
      <c r="HZX27" s="106"/>
      <c r="HZY27" s="105"/>
      <c r="HZZ27" s="105"/>
      <c r="IAA27" s="105"/>
      <c r="IAB27" s="105"/>
      <c r="IAC27" s="105"/>
      <c r="IAD27" s="105"/>
      <c r="IAE27" s="110"/>
      <c r="IAF27" s="110"/>
      <c r="IAG27" s="106"/>
      <c r="IAH27" s="105"/>
      <c r="IAI27" s="105"/>
      <c r="IAJ27" s="105"/>
      <c r="IAK27" s="105"/>
      <c r="IAL27" s="105"/>
      <c r="IAM27" s="105"/>
      <c r="IAN27" s="110"/>
      <c r="IAO27" s="110"/>
      <c r="IAP27" s="106"/>
      <c r="IAQ27" s="105"/>
      <c r="IAR27" s="105"/>
      <c r="IAS27" s="105"/>
      <c r="IAT27" s="105"/>
      <c r="IAU27" s="105"/>
      <c r="IAV27" s="105"/>
      <c r="IAW27" s="110"/>
      <c r="IAX27" s="110"/>
      <c r="IAY27" s="106"/>
      <c r="IAZ27" s="105"/>
      <c r="IBA27" s="105"/>
      <c r="IBB27" s="105"/>
      <c r="IBC27" s="105"/>
      <c r="IBD27" s="105"/>
      <c r="IBE27" s="105"/>
      <c r="IBF27" s="110"/>
      <c r="IBG27" s="110"/>
      <c r="IBH27" s="106"/>
      <c r="IBI27" s="105"/>
      <c r="IBJ27" s="105"/>
      <c r="IBK27" s="105"/>
      <c r="IBL27" s="105"/>
      <c r="IBM27" s="105"/>
      <c r="IBN27" s="105"/>
      <c r="IBO27" s="110"/>
      <c r="IBP27" s="110"/>
      <c r="IBQ27" s="106"/>
      <c r="IBR27" s="105"/>
      <c r="IBS27" s="105"/>
      <c r="IBT27" s="105"/>
      <c r="IBU27" s="105"/>
      <c r="IBV27" s="105"/>
      <c r="IBW27" s="105"/>
      <c r="IBX27" s="110"/>
      <c r="IBY27" s="110"/>
      <c r="IBZ27" s="106"/>
      <c r="ICA27" s="105"/>
      <c r="ICB27" s="105"/>
      <c r="ICC27" s="105"/>
      <c r="ICD27" s="105"/>
      <c r="ICE27" s="105"/>
      <c r="ICF27" s="105"/>
      <c r="ICG27" s="110"/>
      <c r="ICH27" s="110"/>
      <c r="ICI27" s="106"/>
      <c r="ICJ27" s="105"/>
      <c r="ICK27" s="105"/>
      <c r="ICL27" s="105"/>
      <c r="ICM27" s="105"/>
      <c r="ICN27" s="105"/>
      <c r="ICO27" s="105"/>
      <c r="ICP27" s="110"/>
      <c r="ICQ27" s="110"/>
      <c r="ICR27" s="106"/>
      <c r="ICS27" s="105"/>
      <c r="ICT27" s="105"/>
      <c r="ICU27" s="105"/>
      <c r="ICV27" s="105"/>
      <c r="ICW27" s="105"/>
      <c r="ICX27" s="105"/>
      <c r="ICY27" s="110"/>
      <c r="ICZ27" s="110"/>
      <c r="IDA27" s="106"/>
      <c r="IDB27" s="105"/>
      <c r="IDC27" s="105"/>
      <c r="IDD27" s="105"/>
      <c r="IDE27" s="105"/>
      <c r="IDF27" s="105"/>
      <c r="IDG27" s="105"/>
      <c r="IDH27" s="110"/>
      <c r="IDI27" s="110"/>
      <c r="IDJ27" s="106"/>
      <c r="IDK27" s="105"/>
      <c r="IDL27" s="105"/>
      <c r="IDM27" s="105"/>
      <c r="IDN27" s="105"/>
      <c r="IDO27" s="105"/>
      <c r="IDP27" s="105"/>
      <c r="IDQ27" s="110"/>
      <c r="IDR27" s="110"/>
      <c r="IDS27" s="106"/>
      <c r="IDT27" s="105"/>
      <c r="IDU27" s="105"/>
      <c r="IDV27" s="105"/>
      <c r="IDW27" s="105"/>
      <c r="IDX27" s="105"/>
      <c r="IDY27" s="105"/>
      <c r="IDZ27" s="110"/>
      <c r="IEA27" s="110"/>
      <c r="IEB27" s="106"/>
      <c r="IEC27" s="105"/>
      <c r="IED27" s="105"/>
      <c r="IEE27" s="105"/>
      <c r="IEF27" s="105"/>
      <c r="IEG27" s="105"/>
      <c r="IEH27" s="105"/>
      <c r="IEI27" s="110"/>
      <c r="IEJ27" s="110"/>
      <c r="IEK27" s="106"/>
      <c r="IEL27" s="105"/>
      <c r="IEM27" s="105"/>
      <c r="IEN27" s="105"/>
      <c r="IEO27" s="105"/>
      <c r="IEP27" s="105"/>
      <c r="IEQ27" s="105"/>
      <c r="IER27" s="110"/>
      <c r="IES27" s="110"/>
      <c r="IET27" s="106"/>
      <c r="IEU27" s="105"/>
      <c r="IEV27" s="105"/>
      <c r="IEW27" s="105"/>
      <c r="IEX27" s="105"/>
      <c r="IEY27" s="105"/>
      <c r="IEZ27" s="105"/>
      <c r="IFA27" s="110"/>
      <c r="IFB27" s="110"/>
      <c r="IFC27" s="106"/>
      <c r="IFD27" s="105"/>
      <c r="IFE27" s="105"/>
      <c r="IFF27" s="105"/>
      <c r="IFG27" s="105"/>
      <c r="IFH27" s="105"/>
      <c r="IFI27" s="105"/>
      <c r="IFJ27" s="110"/>
      <c r="IFK27" s="110"/>
      <c r="IFL27" s="106"/>
      <c r="IFM27" s="105"/>
      <c r="IFN27" s="105"/>
      <c r="IFO27" s="105"/>
      <c r="IFP27" s="105"/>
      <c r="IFQ27" s="105"/>
      <c r="IFR27" s="105"/>
      <c r="IFS27" s="110"/>
      <c r="IFT27" s="110"/>
      <c r="IFU27" s="106"/>
      <c r="IFV27" s="105"/>
      <c r="IFW27" s="105"/>
      <c r="IFX27" s="105"/>
      <c r="IFY27" s="105"/>
      <c r="IFZ27" s="105"/>
      <c r="IGA27" s="105"/>
      <c r="IGB27" s="110"/>
      <c r="IGC27" s="110"/>
      <c r="IGD27" s="106"/>
      <c r="IGE27" s="105"/>
      <c r="IGF27" s="105"/>
      <c r="IGG27" s="105"/>
      <c r="IGH27" s="105"/>
      <c r="IGI27" s="105"/>
      <c r="IGJ27" s="105"/>
      <c r="IGK27" s="110"/>
      <c r="IGL27" s="110"/>
      <c r="IGM27" s="106"/>
      <c r="IGN27" s="105"/>
      <c r="IGO27" s="105"/>
      <c r="IGP27" s="105"/>
      <c r="IGQ27" s="105"/>
      <c r="IGR27" s="105"/>
      <c r="IGS27" s="105"/>
      <c r="IGT27" s="110"/>
      <c r="IGU27" s="110"/>
      <c r="IGV27" s="106"/>
      <c r="IGW27" s="105"/>
      <c r="IGX27" s="105"/>
      <c r="IGY27" s="105"/>
      <c r="IGZ27" s="105"/>
      <c r="IHA27" s="105"/>
      <c r="IHB27" s="105"/>
      <c r="IHC27" s="110"/>
      <c r="IHD27" s="110"/>
      <c r="IHE27" s="106"/>
      <c r="IHF27" s="105"/>
      <c r="IHG27" s="105"/>
      <c r="IHH27" s="105"/>
      <c r="IHI27" s="105"/>
      <c r="IHJ27" s="105"/>
      <c r="IHK27" s="105"/>
      <c r="IHL27" s="110"/>
      <c r="IHM27" s="110"/>
      <c r="IHN27" s="106"/>
      <c r="IHO27" s="105"/>
      <c r="IHP27" s="105"/>
      <c r="IHQ27" s="105"/>
      <c r="IHR27" s="105"/>
      <c r="IHS27" s="105"/>
      <c r="IHT27" s="105"/>
      <c r="IHU27" s="110"/>
      <c r="IHV27" s="110"/>
      <c r="IHW27" s="106"/>
      <c r="IHX27" s="105"/>
      <c r="IHY27" s="105"/>
      <c r="IHZ27" s="105"/>
      <c r="IIA27" s="105"/>
      <c r="IIB27" s="105"/>
      <c r="IIC27" s="105"/>
      <c r="IID27" s="110"/>
      <c r="IIE27" s="110"/>
      <c r="IIF27" s="106"/>
      <c r="IIG27" s="105"/>
      <c r="IIH27" s="105"/>
      <c r="III27" s="105"/>
      <c r="IIJ27" s="105"/>
      <c r="IIK27" s="105"/>
      <c r="IIL27" s="105"/>
      <c r="IIM27" s="110"/>
      <c r="IIN27" s="110"/>
      <c r="IIO27" s="106"/>
      <c r="IIP27" s="105"/>
      <c r="IIQ27" s="105"/>
      <c r="IIR27" s="105"/>
      <c r="IIS27" s="105"/>
      <c r="IIT27" s="105"/>
      <c r="IIU27" s="105"/>
      <c r="IIV27" s="110"/>
      <c r="IIW27" s="110"/>
      <c r="IIX27" s="106"/>
      <c r="IIY27" s="105"/>
      <c r="IIZ27" s="105"/>
      <c r="IJA27" s="105"/>
      <c r="IJB27" s="105"/>
      <c r="IJC27" s="105"/>
      <c r="IJD27" s="105"/>
      <c r="IJE27" s="110"/>
      <c r="IJF27" s="110"/>
      <c r="IJG27" s="106"/>
      <c r="IJH27" s="105"/>
      <c r="IJI27" s="105"/>
      <c r="IJJ27" s="105"/>
      <c r="IJK27" s="105"/>
      <c r="IJL27" s="105"/>
      <c r="IJM27" s="105"/>
      <c r="IJN27" s="110"/>
      <c r="IJO27" s="110"/>
      <c r="IJP27" s="106"/>
      <c r="IJQ27" s="105"/>
      <c r="IJR27" s="105"/>
      <c r="IJS27" s="105"/>
      <c r="IJT27" s="105"/>
      <c r="IJU27" s="105"/>
      <c r="IJV27" s="105"/>
      <c r="IJW27" s="110"/>
      <c r="IJX27" s="110"/>
      <c r="IJY27" s="106"/>
      <c r="IJZ27" s="105"/>
      <c r="IKA27" s="105"/>
      <c r="IKB27" s="105"/>
      <c r="IKC27" s="105"/>
      <c r="IKD27" s="105"/>
      <c r="IKE27" s="105"/>
      <c r="IKF27" s="110"/>
      <c r="IKG27" s="110"/>
      <c r="IKH27" s="106"/>
      <c r="IKI27" s="105"/>
      <c r="IKJ27" s="105"/>
      <c r="IKK27" s="105"/>
      <c r="IKL27" s="105"/>
      <c r="IKM27" s="105"/>
      <c r="IKN27" s="105"/>
      <c r="IKO27" s="110"/>
      <c r="IKP27" s="110"/>
      <c r="IKQ27" s="106"/>
      <c r="IKR27" s="105"/>
      <c r="IKS27" s="105"/>
      <c r="IKT27" s="105"/>
      <c r="IKU27" s="105"/>
      <c r="IKV27" s="105"/>
      <c r="IKW27" s="105"/>
      <c r="IKX27" s="110"/>
      <c r="IKY27" s="110"/>
      <c r="IKZ27" s="106"/>
      <c r="ILA27" s="105"/>
      <c r="ILB27" s="105"/>
      <c r="ILC27" s="105"/>
      <c r="ILD27" s="105"/>
      <c r="ILE27" s="105"/>
      <c r="ILF27" s="105"/>
      <c r="ILG27" s="110"/>
      <c r="ILH27" s="110"/>
      <c r="ILI27" s="106"/>
      <c r="ILJ27" s="105"/>
      <c r="ILK27" s="105"/>
      <c r="ILL27" s="105"/>
      <c r="ILM27" s="105"/>
      <c r="ILN27" s="105"/>
      <c r="ILO27" s="105"/>
      <c r="ILP27" s="110"/>
      <c r="ILQ27" s="110"/>
      <c r="ILR27" s="106"/>
      <c r="ILS27" s="105"/>
      <c r="ILT27" s="105"/>
      <c r="ILU27" s="105"/>
      <c r="ILV27" s="105"/>
      <c r="ILW27" s="105"/>
      <c r="ILX27" s="105"/>
      <c r="ILY27" s="110"/>
      <c r="ILZ27" s="110"/>
      <c r="IMA27" s="106"/>
      <c r="IMB27" s="105"/>
      <c r="IMC27" s="105"/>
      <c r="IMD27" s="105"/>
      <c r="IME27" s="105"/>
      <c r="IMF27" s="105"/>
      <c r="IMG27" s="105"/>
      <c r="IMH27" s="110"/>
      <c r="IMI27" s="110"/>
      <c r="IMJ27" s="106"/>
      <c r="IMK27" s="105"/>
      <c r="IML27" s="105"/>
      <c r="IMM27" s="105"/>
      <c r="IMN27" s="105"/>
      <c r="IMO27" s="105"/>
      <c r="IMP27" s="105"/>
      <c r="IMQ27" s="110"/>
      <c r="IMR27" s="110"/>
      <c r="IMS27" s="106"/>
      <c r="IMT27" s="105"/>
      <c r="IMU27" s="105"/>
      <c r="IMV27" s="105"/>
      <c r="IMW27" s="105"/>
      <c r="IMX27" s="105"/>
      <c r="IMY27" s="105"/>
      <c r="IMZ27" s="110"/>
      <c r="INA27" s="110"/>
      <c r="INB27" s="106"/>
      <c r="INC27" s="105"/>
      <c r="IND27" s="105"/>
      <c r="INE27" s="105"/>
      <c r="INF27" s="105"/>
      <c r="ING27" s="105"/>
      <c r="INH27" s="105"/>
      <c r="INI27" s="110"/>
      <c r="INJ27" s="110"/>
      <c r="INK27" s="106"/>
      <c r="INL27" s="105"/>
      <c r="INM27" s="105"/>
      <c r="INN27" s="105"/>
      <c r="INO27" s="105"/>
      <c r="INP27" s="105"/>
      <c r="INQ27" s="105"/>
      <c r="INR27" s="110"/>
      <c r="INS27" s="110"/>
      <c r="INT27" s="106"/>
      <c r="INU27" s="105"/>
      <c r="INV27" s="105"/>
      <c r="INW27" s="105"/>
      <c r="INX27" s="105"/>
      <c r="INY27" s="105"/>
      <c r="INZ27" s="105"/>
      <c r="IOA27" s="110"/>
      <c r="IOB27" s="110"/>
      <c r="IOC27" s="106"/>
      <c r="IOD27" s="105"/>
      <c r="IOE27" s="105"/>
      <c r="IOF27" s="105"/>
      <c r="IOG27" s="105"/>
      <c r="IOH27" s="105"/>
      <c r="IOI27" s="105"/>
      <c r="IOJ27" s="110"/>
      <c r="IOK27" s="110"/>
      <c r="IOL27" s="106"/>
      <c r="IOM27" s="105"/>
      <c r="ION27" s="105"/>
      <c r="IOO27" s="105"/>
      <c r="IOP27" s="105"/>
      <c r="IOQ27" s="105"/>
      <c r="IOR27" s="105"/>
      <c r="IOS27" s="110"/>
      <c r="IOT27" s="110"/>
      <c r="IOU27" s="106"/>
      <c r="IOV27" s="105"/>
      <c r="IOW27" s="105"/>
      <c r="IOX27" s="105"/>
      <c r="IOY27" s="105"/>
      <c r="IOZ27" s="105"/>
      <c r="IPA27" s="105"/>
      <c r="IPB27" s="110"/>
      <c r="IPC27" s="110"/>
      <c r="IPD27" s="106"/>
      <c r="IPE27" s="105"/>
      <c r="IPF27" s="105"/>
      <c r="IPG27" s="105"/>
      <c r="IPH27" s="105"/>
      <c r="IPI27" s="105"/>
      <c r="IPJ27" s="105"/>
      <c r="IPK27" s="110"/>
      <c r="IPL27" s="110"/>
      <c r="IPM27" s="106"/>
      <c r="IPN27" s="105"/>
      <c r="IPO27" s="105"/>
      <c r="IPP27" s="105"/>
      <c r="IPQ27" s="105"/>
      <c r="IPR27" s="105"/>
      <c r="IPS27" s="105"/>
      <c r="IPT27" s="110"/>
      <c r="IPU27" s="110"/>
      <c r="IPV27" s="106"/>
      <c r="IPW27" s="105"/>
      <c r="IPX27" s="105"/>
      <c r="IPY27" s="105"/>
      <c r="IPZ27" s="105"/>
      <c r="IQA27" s="105"/>
      <c r="IQB27" s="105"/>
      <c r="IQC27" s="110"/>
      <c r="IQD27" s="110"/>
      <c r="IQE27" s="106"/>
      <c r="IQF27" s="105"/>
      <c r="IQG27" s="105"/>
      <c r="IQH27" s="105"/>
      <c r="IQI27" s="105"/>
      <c r="IQJ27" s="105"/>
      <c r="IQK27" s="105"/>
      <c r="IQL27" s="110"/>
      <c r="IQM27" s="110"/>
      <c r="IQN27" s="106"/>
      <c r="IQO27" s="105"/>
      <c r="IQP27" s="105"/>
      <c r="IQQ27" s="105"/>
      <c r="IQR27" s="105"/>
      <c r="IQS27" s="105"/>
      <c r="IQT27" s="105"/>
      <c r="IQU27" s="110"/>
      <c r="IQV27" s="110"/>
      <c r="IQW27" s="106"/>
      <c r="IQX27" s="105"/>
      <c r="IQY27" s="105"/>
      <c r="IQZ27" s="105"/>
      <c r="IRA27" s="105"/>
      <c r="IRB27" s="105"/>
      <c r="IRC27" s="105"/>
      <c r="IRD27" s="110"/>
      <c r="IRE27" s="110"/>
      <c r="IRF27" s="106"/>
      <c r="IRG27" s="105"/>
      <c r="IRH27" s="105"/>
      <c r="IRI27" s="105"/>
      <c r="IRJ27" s="105"/>
      <c r="IRK27" s="105"/>
      <c r="IRL27" s="105"/>
      <c r="IRM27" s="110"/>
      <c r="IRN27" s="110"/>
      <c r="IRO27" s="106"/>
      <c r="IRP27" s="105"/>
      <c r="IRQ27" s="105"/>
      <c r="IRR27" s="105"/>
      <c r="IRS27" s="105"/>
      <c r="IRT27" s="105"/>
      <c r="IRU27" s="105"/>
      <c r="IRV27" s="110"/>
      <c r="IRW27" s="110"/>
      <c r="IRX27" s="106"/>
      <c r="IRY27" s="105"/>
      <c r="IRZ27" s="105"/>
      <c r="ISA27" s="105"/>
      <c r="ISB27" s="105"/>
      <c r="ISC27" s="105"/>
      <c r="ISD27" s="105"/>
      <c r="ISE27" s="110"/>
      <c r="ISF27" s="110"/>
      <c r="ISG27" s="106"/>
      <c r="ISH27" s="105"/>
      <c r="ISI27" s="105"/>
      <c r="ISJ27" s="105"/>
      <c r="ISK27" s="105"/>
      <c r="ISL27" s="105"/>
      <c r="ISM27" s="105"/>
      <c r="ISN27" s="110"/>
      <c r="ISO27" s="110"/>
      <c r="ISP27" s="106"/>
      <c r="ISQ27" s="105"/>
      <c r="ISR27" s="105"/>
      <c r="ISS27" s="105"/>
      <c r="IST27" s="105"/>
      <c r="ISU27" s="105"/>
      <c r="ISV27" s="105"/>
      <c r="ISW27" s="110"/>
      <c r="ISX27" s="110"/>
      <c r="ISY27" s="106"/>
      <c r="ISZ27" s="105"/>
      <c r="ITA27" s="105"/>
      <c r="ITB27" s="105"/>
      <c r="ITC27" s="105"/>
      <c r="ITD27" s="105"/>
      <c r="ITE27" s="105"/>
      <c r="ITF27" s="110"/>
      <c r="ITG27" s="110"/>
      <c r="ITH27" s="106"/>
      <c r="ITI27" s="105"/>
      <c r="ITJ27" s="105"/>
      <c r="ITK27" s="105"/>
      <c r="ITL27" s="105"/>
      <c r="ITM27" s="105"/>
      <c r="ITN27" s="105"/>
      <c r="ITO27" s="110"/>
      <c r="ITP27" s="110"/>
      <c r="ITQ27" s="106"/>
      <c r="ITR27" s="105"/>
      <c r="ITS27" s="105"/>
      <c r="ITT27" s="105"/>
      <c r="ITU27" s="105"/>
      <c r="ITV27" s="105"/>
      <c r="ITW27" s="105"/>
      <c r="ITX27" s="110"/>
      <c r="ITY27" s="110"/>
      <c r="ITZ27" s="106"/>
      <c r="IUA27" s="105"/>
      <c r="IUB27" s="105"/>
      <c r="IUC27" s="105"/>
      <c r="IUD27" s="105"/>
      <c r="IUE27" s="105"/>
      <c r="IUF27" s="105"/>
      <c r="IUG27" s="110"/>
      <c r="IUH27" s="110"/>
      <c r="IUI27" s="106"/>
      <c r="IUJ27" s="105"/>
      <c r="IUK27" s="105"/>
      <c r="IUL27" s="105"/>
      <c r="IUM27" s="105"/>
      <c r="IUN27" s="105"/>
      <c r="IUO27" s="105"/>
      <c r="IUP27" s="110"/>
      <c r="IUQ27" s="110"/>
      <c r="IUR27" s="106"/>
      <c r="IUS27" s="105"/>
      <c r="IUT27" s="105"/>
      <c r="IUU27" s="105"/>
      <c r="IUV27" s="105"/>
      <c r="IUW27" s="105"/>
      <c r="IUX27" s="105"/>
      <c r="IUY27" s="110"/>
      <c r="IUZ27" s="110"/>
      <c r="IVA27" s="106"/>
      <c r="IVB27" s="105"/>
      <c r="IVC27" s="105"/>
      <c r="IVD27" s="105"/>
      <c r="IVE27" s="105"/>
      <c r="IVF27" s="105"/>
      <c r="IVG27" s="105"/>
      <c r="IVH27" s="110"/>
      <c r="IVI27" s="110"/>
      <c r="IVJ27" s="106"/>
      <c r="IVK27" s="105"/>
      <c r="IVL27" s="105"/>
      <c r="IVM27" s="105"/>
      <c r="IVN27" s="105"/>
      <c r="IVO27" s="105"/>
      <c r="IVP27" s="105"/>
      <c r="IVQ27" s="110"/>
      <c r="IVR27" s="110"/>
      <c r="IVS27" s="106"/>
      <c r="IVT27" s="105"/>
      <c r="IVU27" s="105"/>
      <c r="IVV27" s="105"/>
      <c r="IVW27" s="105"/>
      <c r="IVX27" s="105"/>
      <c r="IVY27" s="105"/>
      <c r="IVZ27" s="110"/>
      <c r="IWA27" s="110"/>
      <c r="IWB27" s="106"/>
      <c r="IWC27" s="105"/>
      <c r="IWD27" s="105"/>
      <c r="IWE27" s="105"/>
      <c r="IWF27" s="105"/>
      <c r="IWG27" s="105"/>
      <c r="IWH27" s="105"/>
      <c r="IWI27" s="110"/>
      <c r="IWJ27" s="110"/>
      <c r="IWK27" s="106"/>
      <c r="IWL27" s="105"/>
      <c r="IWM27" s="105"/>
      <c r="IWN27" s="105"/>
      <c r="IWO27" s="105"/>
      <c r="IWP27" s="105"/>
      <c r="IWQ27" s="105"/>
      <c r="IWR27" s="110"/>
      <c r="IWS27" s="110"/>
      <c r="IWT27" s="106"/>
      <c r="IWU27" s="105"/>
      <c r="IWV27" s="105"/>
      <c r="IWW27" s="105"/>
      <c r="IWX27" s="105"/>
      <c r="IWY27" s="105"/>
      <c r="IWZ27" s="105"/>
      <c r="IXA27" s="110"/>
      <c r="IXB27" s="110"/>
      <c r="IXC27" s="106"/>
      <c r="IXD27" s="105"/>
      <c r="IXE27" s="105"/>
      <c r="IXF27" s="105"/>
      <c r="IXG27" s="105"/>
      <c r="IXH27" s="105"/>
      <c r="IXI27" s="105"/>
      <c r="IXJ27" s="110"/>
      <c r="IXK27" s="110"/>
      <c r="IXL27" s="106"/>
      <c r="IXM27" s="105"/>
      <c r="IXN27" s="105"/>
      <c r="IXO27" s="105"/>
      <c r="IXP27" s="105"/>
      <c r="IXQ27" s="105"/>
      <c r="IXR27" s="105"/>
      <c r="IXS27" s="110"/>
      <c r="IXT27" s="110"/>
      <c r="IXU27" s="106"/>
      <c r="IXV27" s="105"/>
      <c r="IXW27" s="105"/>
      <c r="IXX27" s="105"/>
      <c r="IXY27" s="105"/>
      <c r="IXZ27" s="105"/>
      <c r="IYA27" s="105"/>
      <c r="IYB27" s="110"/>
      <c r="IYC27" s="110"/>
      <c r="IYD27" s="106"/>
      <c r="IYE27" s="105"/>
      <c r="IYF27" s="105"/>
      <c r="IYG27" s="105"/>
      <c r="IYH27" s="105"/>
      <c r="IYI27" s="105"/>
      <c r="IYJ27" s="105"/>
      <c r="IYK27" s="110"/>
      <c r="IYL27" s="110"/>
      <c r="IYM27" s="106"/>
      <c r="IYN27" s="105"/>
      <c r="IYO27" s="105"/>
      <c r="IYP27" s="105"/>
      <c r="IYQ27" s="105"/>
      <c r="IYR27" s="105"/>
      <c r="IYS27" s="105"/>
      <c r="IYT27" s="110"/>
      <c r="IYU27" s="110"/>
      <c r="IYV27" s="106"/>
      <c r="IYW27" s="105"/>
      <c r="IYX27" s="105"/>
      <c r="IYY27" s="105"/>
      <c r="IYZ27" s="105"/>
      <c r="IZA27" s="105"/>
      <c r="IZB27" s="105"/>
      <c r="IZC27" s="110"/>
      <c r="IZD27" s="110"/>
      <c r="IZE27" s="106"/>
      <c r="IZF27" s="105"/>
      <c r="IZG27" s="105"/>
      <c r="IZH27" s="105"/>
      <c r="IZI27" s="105"/>
      <c r="IZJ27" s="105"/>
      <c r="IZK27" s="105"/>
      <c r="IZL27" s="110"/>
      <c r="IZM27" s="110"/>
      <c r="IZN27" s="106"/>
      <c r="IZO27" s="105"/>
      <c r="IZP27" s="105"/>
      <c r="IZQ27" s="105"/>
      <c r="IZR27" s="105"/>
      <c r="IZS27" s="105"/>
      <c r="IZT27" s="105"/>
      <c r="IZU27" s="110"/>
      <c r="IZV27" s="110"/>
      <c r="IZW27" s="106"/>
      <c r="IZX27" s="105"/>
      <c r="IZY27" s="105"/>
      <c r="IZZ27" s="105"/>
      <c r="JAA27" s="105"/>
      <c r="JAB27" s="105"/>
      <c r="JAC27" s="105"/>
      <c r="JAD27" s="110"/>
      <c r="JAE27" s="110"/>
      <c r="JAF27" s="106"/>
      <c r="JAG27" s="105"/>
      <c r="JAH27" s="105"/>
      <c r="JAI27" s="105"/>
      <c r="JAJ27" s="105"/>
      <c r="JAK27" s="105"/>
      <c r="JAL27" s="105"/>
      <c r="JAM27" s="110"/>
      <c r="JAN27" s="110"/>
      <c r="JAO27" s="106"/>
      <c r="JAP27" s="105"/>
      <c r="JAQ27" s="105"/>
      <c r="JAR27" s="105"/>
      <c r="JAS27" s="105"/>
      <c r="JAT27" s="105"/>
      <c r="JAU27" s="105"/>
      <c r="JAV27" s="110"/>
      <c r="JAW27" s="110"/>
      <c r="JAX27" s="106"/>
      <c r="JAY27" s="105"/>
      <c r="JAZ27" s="105"/>
      <c r="JBA27" s="105"/>
      <c r="JBB27" s="105"/>
      <c r="JBC27" s="105"/>
      <c r="JBD27" s="105"/>
      <c r="JBE27" s="110"/>
      <c r="JBF27" s="110"/>
      <c r="JBG27" s="106"/>
      <c r="JBH27" s="105"/>
      <c r="JBI27" s="105"/>
      <c r="JBJ27" s="105"/>
      <c r="JBK27" s="105"/>
      <c r="JBL27" s="105"/>
      <c r="JBM27" s="105"/>
      <c r="JBN27" s="110"/>
      <c r="JBO27" s="110"/>
      <c r="JBP27" s="106"/>
      <c r="JBQ27" s="105"/>
      <c r="JBR27" s="105"/>
      <c r="JBS27" s="105"/>
      <c r="JBT27" s="105"/>
      <c r="JBU27" s="105"/>
      <c r="JBV27" s="105"/>
      <c r="JBW27" s="110"/>
      <c r="JBX27" s="110"/>
      <c r="JBY27" s="106"/>
      <c r="JBZ27" s="105"/>
      <c r="JCA27" s="105"/>
      <c r="JCB27" s="105"/>
      <c r="JCC27" s="105"/>
      <c r="JCD27" s="105"/>
      <c r="JCE27" s="105"/>
      <c r="JCF27" s="110"/>
      <c r="JCG27" s="110"/>
      <c r="JCH27" s="106"/>
      <c r="JCI27" s="105"/>
      <c r="JCJ27" s="105"/>
      <c r="JCK27" s="105"/>
      <c r="JCL27" s="105"/>
      <c r="JCM27" s="105"/>
      <c r="JCN27" s="105"/>
      <c r="JCO27" s="110"/>
      <c r="JCP27" s="110"/>
      <c r="JCQ27" s="106"/>
      <c r="JCR27" s="105"/>
      <c r="JCS27" s="105"/>
      <c r="JCT27" s="105"/>
      <c r="JCU27" s="105"/>
      <c r="JCV27" s="105"/>
      <c r="JCW27" s="105"/>
      <c r="JCX27" s="110"/>
      <c r="JCY27" s="110"/>
      <c r="JCZ27" s="106"/>
      <c r="JDA27" s="105"/>
      <c r="JDB27" s="105"/>
      <c r="JDC27" s="105"/>
      <c r="JDD27" s="105"/>
      <c r="JDE27" s="105"/>
      <c r="JDF27" s="105"/>
      <c r="JDG27" s="110"/>
      <c r="JDH27" s="110"/>
      <c r="JDI27" s="106"/>
      <c r="JDJ27" s="105"/>
      <c r="JDK27" s="105"/>
      <c r="JDL27" s="105"/>
      <c r="JDM27" s="105"/>
      <c r="JDN27" s="105"/>
      <c r="JDO27" s="105"/>
      <c r="JDP27" s="110"/>
      <c r="JDQ27" s="110"/>
      <c r="JDR27" s="106"/>
      <c r="JDS27" s="105"/>
      <c r="JDT27" s="105"/>
      <c r="JDU27" s="105"/>
      <c r="JDV27" s="105"/>
      <c r="JDW27" s="105"/>
      <c r="JDX27" s="105"/>
      <c r="JDY27" s="110"/>
      <c r="JDZ27" s="110"/>
      <c r="JEA27" s="106"/>
      <c r="JEB27" s="105"/>
      <c r="JEC27" s="105"/>
      <c r="JED27" s="105"/>
      <c r="JEE27" s="105"/>
      <c r="JEF27" s="105"/>
      <c r="JEG27" s="105"/>
      <c r="JEH27" s="110"/>
      <c r="JEI27" s="110"/>
      <c r="JEJ27" s="106"/>
      <c r="JEK27" s="105"/>
      <c r="JEL27" s="105"/>
      <c r="JEM27" s="105"/>
      <c r="JEN27" s="105"/>
      <c r="JEO27" s="105"/>
      <c r="JEP27" s="105"/>
      <c r="JEQ27" s="110"/>
      <c r="JER27" s="110"/>
      <c r="JES27" s="106"/>
      <c r="JET27" s="105"/>
      <c r="JEU27" s="105"/>
      <c r="JEV27" s="105"/>
      <c r="JEW27" s="105"/>
      <c r="JEX27" s="105"/>
      <c r="JEY27" s="105"/>
      <c r="JEZ27" s="110"/>
      <c r="JFA27" s="110"/>
      <c r="JFB27" s="106"/>
      <c r="JFC27" s="105"/>
      <c r="JFD27" s="105"/>
      <c r="JFE27" s="105"/>
      <c r="JFF27" s="105"/>
      <c r="JFG27" s="105"/>
      <c r="JFH27" s="105"/>
      <c r="JFI27" s="110"/>
      <c r="JFJ27" s="110"/>
      <c r="JFK27" s="106"/>
      <c r="JFL27" s="105"/>
      <c r="JFM27" s="105"/>
      <c r="JFN27" s="105"/>
      <c r="JFO27" s="105"/>
      <c r="JFP27" s="105"/>
      <c r="JFQ27" s="105"/>
      <c r="JFR27" s="110"/>
      <c r="JFS27" s="110"/>
      <c r="JFT27" s="106"/>
      <c r="JFU27" s="105"/>
      <c r="JFV27" s="105"/>
      <c r="JFW27" s="105"/>
      <c r="JFX27" s="105"/>
      <c r="JFY27" s="105"/>
      <c r="JFZ27" s="105"/>
      <c r="JGA27" s="110"/>
      <c r="JGB27" s="110"/>
      <c r="JGC27" s="106"/>
      <c r="JGD27" s="105"/>
      <c r="JGE27" s="105"/>
      <c r="JGF27" s="105"/>
      <c r="JGG27" s="105"/>
      <c r="JGH27" s="105"/>
      <c r="JGI27" s="105"/>
      <c r="JGJ27" s="110"/>
      <c r="JGK27" s="110"/>
      <c r="JGL27" s="106"/>
      <c r="JGM27" s="105"/>
      <c r="JGN27" s="105"/>
      <c r="JGO27" s="105"/>
      <c r="JGP27" s="105"/>
      <c r="JGQ27" s="105"/>
      <c r="JGR27" s="105"/>
      <c r="JGS27" s="110"/>
      <c r="JGT27" s="110"/>
      <c r="JGU27" s="106"/>
      <c r="JGV27" s="105"/>
      <c r="JGW27" s="105"/>
      <c r="JGX27" s="105"/>
      <c r="JGY27" s="105"/>
      <c r="JGZ27" s="105"/>
      <c r="JHA27" s="105"/>
      <c r="JHB27" s="110"/>
      <c r="JHC27" s="110"/>
      <c r="JHD27" s="106"/>
      <c r="JHE27" s="105"/>
      <c r="JHF27" s="105"/>
      <c r="JHG27" s="105"/>
      <c r="JHH27" s="105"/>
      <c r="JHI27" s="105"/>
      <c r="JHJ27" s="105"/>
      <c r="JHK27" s="110"/>
      <c r="JHL27" s="110"/>
      <c r="JHM27" s="106"/>
      <c r="JHN27" s="105"/>
      <c r="JHO27" s="105"/>
      <c r="JHP27" s="105"/>
      <c r="JHQ27" s="105"/>
      <c r="JHR27" s="105"/>
      <c r="JHS27" s="105"/>
      <c r="JHT27" s="110"/>
      <c r="JHU27" s="110"/>
      <c r="JHV27" s="106"/>
      <c r="JHW27" s="105"/>
      <c r="JHX27" s="105"/>
      <c r="JHY27" s="105"/>
      <c r="JHZ27" s="105"/>
      <c r="JIA27" s="105"/>
      <c r="JIB27" s="105"/>
      <c r="JIC27" s="110"/>
      <c r="JID27" s="110"/>
      <c r="JIE27" s="106"/>
      <c r="JIF27" s="105"/>
      <c r="JIG27" s="105"/>
      <c r="JIH27" s="105"/>
      <c r="JII27" s="105"/>
      <c r="JIJ27" s="105"/>
      <c r="JIK27" s="105"/>
      <c r="JIL27" s="110"/>
      <c r="JIM27" s="110"/>
      <c r="JIN27" s="106"/>
      <c r="JIO27" s="105"/>
      <c r="JIP27" s="105"/>
      <c r="JIQ27" s="105"/>
      <c r="JIR27" s="105"/>
      <c r="JIS27" s="105"/>
      <c r="JIT27" s="105"/>
      <c r="JIU27" s="110"/>
      <c r="JIV27" s="110"/>
      <c r="JIW27" s="106"/>
      <c r="JIX27" s="105"/>
      <c r="JIY27" s="105"/>
      <c r="JIZ27" s="105"/>
      <c r="JJA27" s="105"/>
      <c r="JJB27" s="105"/>
      <c r="JJC27" s="105"/>
      <c r="JJD27" s="110"/>
      <c r="JJE27" s="110"/>
      <c r="JJF27" s="106"/>
      <c r="JJG27" s="105"/>
      <c r="JJH27" s="105"/>
      <c r="JJI27" s="105"/>
      <c r="JJJ27" s="105"/>
      <c r="JJK27" s="105"/>
      <c r="JJL27" s="105"/>
      <c r="JJM27" s="110"/>
      <c r="JJN27" s="110"/>
      <c r="JJO27" s="106"/>
      <c r="JJP27" s="105"/>
      <c r="JJQ27" s="105"/>
      <c r="JJR27" s="105"/>
      <c r="JJS27" s="105"/>
      <c r="JJT27" s="105"/>
      <c r="JJU27" s="105"/>
      <c r="JJV27" s="110"/>
      <c r="JJW27" s="110"/>
      <c r="JJX27" s="106"/>
      <c r="JJY27" s="105"/>
      <c r="JJZ27" s="105"/>
      <c r="JKA27" s="105"/>
      <c r="JKB27" s="105"/>
      <c r="JKC27" s="105"/>
      <c r="JKD27" s="105"/>
      <c r="JKE27" s="110"/>
      <c r="JKF27" s="110"/>
      <c r="JKG27" s="106"/>
      <c r="JKH27" s="105"/>
      <c r="JKI27" s="105"/>
      <c r="JKJ27" s="105"/>
      <c r="JKK27" s="105"/>
      <c r="JKL27" s="105"/>
      <c r="JKM27" s="105"/>
      <c r="JKN27" s="110"/>
      <c r="JKO27" s="110"/>
      <c r="JKP27" s="106"/>
      <c r="JKQ27" s="105"/>
      <c r="JKR27" s="105"/>
      <c r="JKS27" s="105"/>
      <c r="JKT27" s="105"/>
      <c r="JKU27" s="105"/>
      <c r="JKV27" s="105"/>
      <c r="JKW27" s="110"/>
      <c r="JKX27" s="110"/>
      <c r="JKY27" s="106"/>
      <c r="JKZ27" s="105"/>
      <c r="JLA27" s="105"/>
      <c r="JLB27" s="105"/>
      <c r="JLC27" s="105"/>
      <c r="JLD27" s="105"/>
      <c r="JLE27" s="105"/>
      <c r="JLF27" s="110"/>
      <c r="JLG27" s="110"/>
      <c r="JLH27" s="106"/>
      <c r="JLI27" s="105"/>
      <c r="JLJ27" s="105"/>
      <c r="JLK27" s="105"/>
      <c r="JLL27" s="105"/>
      <c r="JLM27" s="105"/>
      <c r="JLN27" s="105"/>
      <c r="JLO27" s="110"/>
      <c r="JLP27" s="110"/>
      <c r="JLQ27" s="106"/>
      <c r="JLR27" s="105"/>
      <c r="JLS27" s="105"/>
      <c r="JLT27" s="105"/>
      <c r="JLU27" s="105"/>
      <c r="JLV27" s="105"/>
      <c r="JLW27" s="105"/>
      <c r="JLX27" s="110"/>
      <c r="JLY27" s="110"/>
      <c r="JLZ27" s="106"/>
      <c r="JMA27" s="105"/>
      <c r="JMB27" s="105"/>
      <c r="JMC27" s="105"/>
      <c r="JMD27" s="105"/>
      <c r="JME27" s="105"/>
      <c r="JMF27" s="105"/>
      <c r="JMG27" s="110"/>
      <c r="JMH27" s="110"/>
      <c r="JMI27" s="106"/>
      <c r="JMJ27" s="105"/>
      <c r="JMK27" s="105"/>
      <c r="JML27" s="105"/>
      <c r="JMM27" s="105"/>
      <c r="JMN27" s="105"/>
      <c r="JMO27" s="105"/>
      <c r="JMP27" s="110"/>
      <c r="JMQ27" s="110"/>
      <c r="JMR27" s="106"/>
      <c r="JMS27" s="105"/>
      <c r="JMT27" s="105"/>
      <c r="JMU27" s="105"/>
      <c r="JMV27" s="105"/>
      <c r="JMW27" s="105"/>
      <c r="JMX27" s="105"/>
      <c r="JMY27" s="110"/>
      <c r="JMZ27" s="110"/>
      <c r="JNA27" s="106"/>
      <c r="JNB27" s="105"/>
      <c r="JNC27" s="105"/>
      <c r="JND27" s="105"/>
      <c r="JNE27" s="105"/>
      <c r="JNF27" s="105"/>
      <c r="JNG27" s="105"/>
      <c r="JNH27" s="110"/>
      <c r="JNI27" s="110"/>
      <c r="JNJ27" s="106"/>
      <c r="JNK27" s="105"/>
      <c r="JNL27" s="105"/>
      <c r="JNM27" s="105"/>
      <c r="JNN27" s="105"/>
      <c r="JNO27" s="105"/>
      <c r="JNP27" s="105"/>
      <c r="JNQ27" s="110"/>
      <c r="JNR27" s="110"/>
      <c r="JNS27" s="106"/>
      <c r="JNT27" s="105"/>
      <c r="JNU27" s="105"/>
      <c r="JNV27" s="105"/>
      <c r="JNW27" s="105"/>
      <c r="JNX27" s="105"/>
      <c r="JNY27" s="105"/>
      <c r="JNZ27" s="110"/>
      <c r="JOA27" s="110"/>
      <c r="JOB27" s="106"/>
      <c r="JOC27" s="105"/>
      <c r="JOD27" s="105"/>
      <c r="JOE27" s="105"/>
      <c r="JOF27" s="105"/>
      <c r="JOG27" s="105"/>
      <c r="JOH27" s="105"/>
      <c r="JOI27" s="110"/>
      <c r="JOJ27" s="110"/>
      <c r="JOK27" s="106"/>
      <c r="JOL27" s="105"/>
      <c r="JOM27" s="105"/>
      <c r="JON27" s="105"/>
      <c r="JOO27" s="105"/>
      <c r="JOP27" s="105"/>
      <c r="JOQ27" s="105"/>
      <c r="JOR27" s="110"/>
      <c r="JOS27" s="110"/>
      <c r="JOT27" s="106"/>
      <c r="JOU27" s="105"/>
      <c r="JOV27" s="105"/>
      <c r="JOW27" s="105"/>
      <c r="JOX27" s="105"/>
      <c r="JOY27" s="105"/>
      <c r="JOZ27" s="105"/>
      <c r="JPA27" s="110"/>
      <c r="JPB27" s="110"/>
      <c r="JPC27" s="106"/>
      <c r="JPD27" s="105"/>
      <c r="JPE27" s="105"/>
      <c r="JPF27" s="105"/>
      <c r="JPG27" s="105"/>
      <c r="JPH27" s="105"/>
      <c r="JPI27" s="105"/>
      <c r="JPJ27" s="110"/>
      <c r="JPK27" s="110"/>
      <c r="JPL27" s="106"/>
      <c r="JPM27" s="105"/>
      <c r="JPN27" s="105"/>
      <c r="JPO27" s="105"/>
      <c r="JPP27" s="105"/>
      <c r="JPQ27" s="105"/>
      <c r="JPR27" s="105"/>
      <c r="JPS27" s="110"/>
      <c r="JPT27" s="110"/>
      <c r="JPU27" s="106"/>
      <c r="JPV27" s="105"/>
      <c r="JPW27" s="105"/>
      <c r="JPX27" s="105"/>
      <c r="JPY27" s="105"/>
      <c r="JPZ27" s="105"/>
      <c r="JQA27" s="105"/>
      <c r="JQB27" s="110"/>
      <c r="JQC27" s="110"/>
      <c r="JQD27" s="106"/>
      <c r="JQE27" s="105"/>
      <c r="JQF27" s="105"/>
      <c r="JQG27" s="105"/>
      <c r="JQH27" s="105"/>
      <c r="JQI27" s="105"/>
      <c r="JQJ27" s="105"/>
      <c r="JQK27" s="110"/>
      <c r="JQL27" s="110"/>
      <c r="JQM27" s="106"/>
      <c r="JQN27" s="105"/>
      <c r="JQO27" s="105"/>
      <c r="JQP27" s="105"/>
      <c r="JQQ27" s="105"/>
      <c r="JQR27" s="105"/>
      <c r="JQS27" s="105"/>
      <c r="JQT27" s="110"/>
      <c r="JQU27" s="110"/>
      <c r="JQV27" s="106"/>
      <c r="JQW27" s="105"/>
      <c r="JQX27" s="105"/>
      <c r="JQY27" s="105"/>
      <c r="JQZ27" s="105"/>
      <c r="JRA27" s="105"/>
      <c r="JRB27" s="105"/>
      <c r="JRC27" s="110"/>
      <c r="JRD27" s="110"/>
      <c r="JRE27" s="106"/>
      <c r="JRF27" s="105"/>
      <c r="JRG27" s="105"/>
      <c r="JRH27" s="105"/>
      <c r="JRI27" s="105"/>
      <c r="JRJ27" s="105"/>
      <c r="JRK27" s="105"/>
      <c r="JRL27" s="110"/>
      <c r="JRM27" s="110"/>
      <c r="JRN27" s="106"/>
      <c r="JRO27" s="105"/>
      <c r="JRP27" s="105"/>
      <c r="JRQ27" s="105"/>
      <c r="JRR27" s="105"/>
      <c r="JRS27" s="105"/>
      <c r="JRT27" s="105"/>
      <c r="JRU27" s="110"/>
      <c r="JRV27" s="110"/>
      <c r="JRW27" s="106"/>
      <c r="JRX27" s="105"/>
      <c r="JRY27" s="105"/>
      <c r="JRZ27" s="105"/>
      <c r="JSA27" s="105"/>
      <c r="JSB27" s="105"/>
      <c r="JSC27" s="105"/>
      <c r="JSD27" s="110"/>
      <c r="JSE27" s="110"/>
      <c r="JSF27" s="106"/>
      <c r="JSG27" s="105"/>
      <c r="JSH27" s="105"/>
      <c r="JSI27" s="105"/>
      <c r="JSJ27" s="105"/>
      <c r="JSK27" s="105"/>
      <c r="JSL27" s="105"/>
      <c r="JSM27" s="110"/>
      <c r="JSN27" s="110"/>
      <c r="JSO27" s="106"/>
      <c r="JSP27" s="105"/>
      <c r="JSQ27" s="105"/>
      <c r="JSR27" s="105"/>
      <c r="JSS27" s="105"/>
      <c r="JST27" s="105"/>
      <c r="JSU27" s="105"/>
      <c r="JSV27" s="110"/>
      <c r="JSW27" s="110"/>
      <c r="JSX27" s="106"/>
      <c r="JSY27" s="105"/>
      <c r="JSZ27" s="105"/>
      <c r="JTA27" s="105"/>
      <c r="JTB27" s="105"/>
      <c r="JTC27" s="105"/>
      <c r="JTD27" s="105"/>
      <c r="JTE27" s="110"/>
      <c r="JTF27" s="110"/>
      <c r="JTG27" s="106"/>
      <c r="JTH27" s="105"/>
      <c r="JTI27" s="105"/>
      <c r="JTJ27" s="105"/>
      <c r="JTK27" s="105"/>
      <c r="JTL27" s="105"/>
      <c r="JTM27" s="105"/>
      <c r="JTN27" s="110"/>
      <c r="JTO27" s="110"/>
      <c r="JTP27" s="106"/>
      <c r="JTQ27" s="105"/>
      <c r="JTR27" s="105"/>
      <c r="JTS27" s="105"/>
      <c r="JTT27" s="105"/>
      <c r="JTU27" s="105"/>
      <c r="JTV27" s="105"/>
      <c r="JTW27" s="110"/>
      <c r="JTX27" s="110"/>
      <c r="JTY27" s="106"/>
      <c r="JTZ27" s="105"/>
      <c r="JUA27" s="105"/>
      <c r="JUB27" s="105"/>
      <c r="JUC27" s="105"/>
      <c r="JUD27" s="105"/>
      <c r="JUE27" s="105"/>
      <c r="JUF27" s="110"/>
      <c r="JUG27" s="110"/>
      <c r="JUH27" s="106"/>
      <c r="JUI27" s="105"/>
      <c r="JUJ27" s="105"/>
      <c r="JUK27" s="105"/>
      <c r="JUL27" s="105"/>
      <c r="JUM27" s="105"/>
      <c r="JUN27" s="105"/>
      <c r="JUO27" s="110"/>
      <c r="JUP27" s="110"/>
      <c r="JUQ27" s="106"/>
      <c r="JUR27" s="105"/>
      <c r="JUS27" s="105"/>
      <c r="JUT27" s="105"/>
      <c r="JUU27" s="105"/>
      <c r="JUV27" s="105"/>
      <c r="JUW27" s="105"/>
      <c r="JUX27" s="110"/>
      <c r="JUY27" s="110"/>
      <c r="JUZ27" s="106"/>
      <c r="JVA27" s="105"/>
      <c r="JVB27" s="105"/>
      <c r="JVC27" s="105"/>
      <c r="JVD27" s="105"/>
      <c r="JVE27" s="105"/>
      <c r="JVF27" s="105"/>
      <c r="JVG27" s="110"/>
      <c r="JVH27" s="110"/>
      <c r="JVI27" s="106"/>
      <c r="JVJ27" s="105"/>
      <c r="JVK27" s="105"/>
      <c r="JVL27" s="105"/>
      <c r="JVM27" s="105"/>
      <c r="JVN27" s="105"/>
      <c r="JVO27" s="105"/>
      <c r="JVP27" s="110"/>
      <c r="JVQ27" s="110"/>
      <c r="JVR27" s="106"/>
      <c r="JVS27" s="105"/>
      <c r="JVT27" s="105"/>
      <c r="JVU27" s="105"/>
      <c r="JVV27" s="105"/>
      <c r="JVW27" s="105"/>
      <c r="JVX27" s="105"/>
      <c r="JVY27" s="110"/>
      <c r="JVZ27" s="110"/>
      <c r="JWA27" s="106"/>
      <c r="JWB27" s="105"/>
      <c r="JWC27" s="105"/>
      <c r="JWD27" s="105"/>
      <c r="JWE27" s="105"/>
      <c r="JWF27" s="105"/>
      <c r="JWG27" s="105"/>
      <c r="JWH27" s="110"/>
      <c r="JWI27" s="110"/>
      <c r="JWJ27" s="106"/>
      <c r="JWK27" s="105"/>
      <c r="JWL27" s="105"/>
      <c r="JWM27" s="105"/>
      <c r="JWN27" s="105"/>
      <c r="JWO27" s="105"/>
      <c r="JWP27" s="105"/>
      <c r="JWQ27" s="110"/>
      <c r="JWR27" s="110"/>
      <c r="JWS27" s="106"/>
      <c r="JWT27" s="105"/>
      <c r="JWU27" s="105"/>
      <c r="JWV27" s="105"/>
      <c r="JWW27" s="105"/>
      <c r="JWX27" s="105"/>
      <c r="JWY27" s="105"/>
      <c r="JWZ27" s="110"/>
      <c r="JXA27" s="110"/>
      <c r="JXB27" s="106"/>
      <c r="JXC27" s="105"/>
      <c r="JXD27" s="105"/>
      <c r="JXE27" s="105"/>
      <c r="JXF27" s="105"/>
      <c r="JXG27" s="105"/>
      <c r="JXH27" s="105"/>
      <c r="JXI27" s="110"/>
      <c r="JXJ27" s="110"/>
      <c r="JXK27" s="106"/>
      <c r="JXL27" s="105"/>
      <c r="JXM27" s="105"/>
      <c r="JXN27" s="105"/>
      <c r="JXO27" s="105"/>
      <c r="JXP27" s="105"/>
      <c r="JXQ27" s="105"/>
      <c r="JXR27" s="110"/>
      <c r="JXS27" s="110"/>
      <c r="JXT27" s="106"/>
      <c r="JXU27" s="105"/>
      <c r="JXV27" s="105"/>
      <c r="JXW27" s="105"/>
      <c r="JXX27" s="105"/>
      <c r="JXY27" s="105"/>
      <c r="JXZ27" s="105"/>
      <c r="JYA27" s="110"/>
      <c r="JYB27" s="110"/>
      <c r="JYC27" s="106"/>
      <c r="JYD27" s="105"/>
      <c r="JYE27" s="105"/>
      <c r="JYF27" s="105"/>
      <c r="JYG27" s="105"/>
      <c r="JYH27" s="105"/>
      <c r="JYI27" s="105"/>
      <c r="JYJ27" s="110"/>
      <c r="JYK27" s="110"/>
      <c r="JYL27" s="106"/>
      <c r="JYM27" s="105"/>
      <c r="JYN27" s="105"/>
      <c r="JYO27" s="105"/>
      <c r="JYP27" s="105"/>
      <c r="JYQ27" s="105"/>
      <c r="JYR27" s="105"/>
      <c r="JYS27" s="110"/>
      <c r="JYT27" s="110"/>
      <c r="JYU27" s="106"/>
      <c r="JYV27" s="105"/>
      <c r="JYW27" s="105"/>
      <c r="JYX27" s="105"/>
      <c r="JYY27" s="105"/>
      <c r="JYZ27" s="105"/>
      <c r="JZA27" s="105"/>
      <c r="JZB27" s="110"/>
      <c r="JZC27" s="110"/>
      <c r="JZD27" s="106"/>
      <c r="JZE27" s="105"/>
      <c r="JZF27" s="105"/>
      <c r="JZG27" s="105"/>
      <c r="JZH27" s="105"/>
      <c r="JZI27" s="105"/>
      <c r="JZJ27" s="105"/>
      <c r="JZK27" s="110"/>
      <c r="JZL27" s="110"/>
      <c r="JZM27" s="106"/>
      <c r="JZN27" s="105"/>
      <c r="JZO27" s="105"/>
      <c r="JZP27" s="105"/>
      <c r="JZQ27" s="105"/>
      <c r="JZR27" s="105"/>
      <c r="JZS27" s="105"/>
      <c r="JZT27" s="110"/>
      <c r="JZU27" s="110"/>
      <c r="JZV27" s="106"/>
      <c r="JZW27" s="105"/>
      <c r="JZX27" s="105"/>
      <c r="JZY27" s="105"/>
      <c r="JZZ27" s="105"/>
      <c r="KAA27" s="105"/>
      <c r="KAB27" s="105"/>
      <c r="KAC27" s="110"/>
      <c r="KAD27" s="110"/>
      <c r="KAE27" s="106"/>
      <c r="KAF27" s="105"/>
      <c r="KAG27" s="105"/>
      <c r="KAH27" s="105"/>
      <c r="KAI27" s="105"/>
      <c r="KAJ27" s="105"/>
      <c r="KAK27" s="105"/>
      <c r="KAL27" s="110"/>
      <c r="KAM27" s="110"/>
      <c r="KAN27" s="106"/>
      <c r="KAO27" s="105"/>
      <c r="KAP27" s="105"/>
      <c r="KAQ27" s="105"/>
      <c r="KAR27" s="105"/>
      <c r="KAS27" s="105"/>
      <c r="KAT27" s="105"/>
      <c r="KAU27" s="110"/>
      <c r="KAV27" s="110"/>
      <c r="KAW27" s="106"/>
      <c r="KAX27" s="105"/>
      <c r="KAY27" s="105"/>
      <c r="KAZ27" s="105"/>
      <c r="KBA27" s="105"/>
      <c r="KBB27" s="105"/>
      <c r="KBC27" s="105"/>
      <c r="KBD27" s="110"/>
      <c r="KBE27" s="110"/>
      <c r="KBF27" s="106"/>
      <c r="KBG27" s="105"/>
      <c r="KBH27" s="105"/>
      <c r="KBI27" s="105"/>
      <c r="KBJ27" s="105"/>
      <c r="KBK27" s="105"/>
      <c r="KBL27" s="105"/>
      <c r="KBM27" s="110"/>
      <c r="KBN27" s="110"/>
      <c r="KBO27" s="106"/>
      <c r="KBP27" s="105"/>
      <c r="KBQ27" s="105"/>
      <c r="KBR27" s="105"/>
      <c r="KBS27" s="105"/>
      <c r="KBT27" s="105"/>
      <c r="KBU27" s="105"/>
      <c r="KBV27" s="110"/>
      <c r="KBW27" s="110"/>
      <c r="KBX27" s="106"/>
      <c r="KBY27" s="105"/>
      <c r="KBZ27" s="105"/>
      <c r="KCA27" s="105"/>
      <c r="KCB27" s="105"/>
      <c r="KCC27" s="105"/>
      <c r="KCD27" s="105"/>
      <c r="KCE27" s="110"/>
      <c r="KCF27" s="110"/>
      <c r="KCG27" s="106"/>
      <c r="KCH27" s="105"/>
      <c r="KCI27" s="105"/>
      <c r="KCJ27" s="105"/>
      <c r="KCK27" s="105"/>
      <c r="KCL27" s="105"/>
      <c r="KCM27" s="105"/>
      <c r="KCN27" s="110"/>
      <c r="KCO27" s="110"/>
      <c r="KCP27" s="106"/>
      <c r="KCQ27" s="105"/>
      <c r="KCR27" s="105"/>
      <c r="KCS27" s="105"/>
      <c r="KCT27" s="105"/>
      <c r="KCU27" s="105"/>
      <c r="KCV27" s="105"/>
      <c r="KCW27" s="110"/>
      <c r="KCX27" s="110"/>
      <c r="KCY27" s="106"/>
      <c r="KCZ27" s="105"/>
      <c r="KDA27" s="105"/>
      <c r="KDB27" s="105"/>
      <c r="KDC27" s="105"/>
      <c r="KDD27" s="105"/>
      <c r="KDE27" s="105"/>
      <c r="KDF27" s="110"/>
      <c r="KDG27" s="110"/>
      <c r="KDH27" s="106"/>
      <c r="KDI27" s="105"/>
      <c r="KDJ27" s="105"/>
      <c r="KDK27" s="105"/>
      <c r="KDL27" s="105"/>
      <c r="KDM27" s="105"/>
      <c r="KDN27" s="105"/>
      <c r="KDO27" s="110"/>
      <c r="KDP27" s="110"/>
      <c r="KDQ27" s="106"/>
      <c r="KDR27" s="105"/>
      <c r="KDS27" s="105"/>
      <c r="KDT27" s="105"/>
      <c r="KDU27" s="105"/>
      <c r="KDV27" s="105"/>
      <c r="KDW27" s="105"/>
      <c r="KDX27" s="110"/>
      <c r="KDY27" s="110"/>
      <c r="KDZ27" s="106"/>
      <c r="KEA27" s="105"/>
      <c r="KEB27" s="105"/>
      <c r="KEC27" s="105"/>
      <c r="KED27" s="105"/>
      <c r="KEE27" s="105"/>
      <c r="KEF27" s="105"/>
      <c r="KEG27" s="110"/>
      <c r="KEH27" s="110"/>
      <c r="KEI27" s="106"/>
      <c r="KEJ27" s="105"/>
      <c r="KEK27" s="105"/>
      <c r="KEL27" s="105"/>
      <c r="KEM27" s="105"/>
      <c r="KEN27" s="105"/>
      <c r="KEO27" s="105"/>
      <c r="KEP27" s="110"/>
      <c r="KEQ27" s="110"/>
      <c r="KER27" s="106"/>
      <c r="KES27" s="105"/>
      <c r="KET27" s="105"/>
      <c r="KEU27" s="105"/>
      <c r="KEV27" s="105"/>
      <c r="KEW27" s="105"/>
      <c r="KEX27" s="105"/>
      <c r="KEY27" s="110"/>
      <c r="KEZ27" s="110"/>
      <c r="KFA27" s="106"/>
      <c r="KFB27" s="105"/>
      <c r="KFC27" s="105"/>
      <c r="KFD27" s="105"/>
      <c r="KFE27" s="105"/>
      <c r="KFF27" s="105"/>
      <c r="KFG27" s="105"/>
      <c r="KFH27" s="110"/>
      <c r="KFI27" s="110"/>
      <c r="KFJ27" s="106"/>
      <c r="KFK27" s="105"/>
      <c r="KFL27" s="105"/>
      <c r="KFM27" s="105"/>
      <c r="KFN27" s="105"/>
      <c r="KFO27" s="105"/>
      <c r="KFP27" s="105"/>
      <c r="KFQ27" s="110"/>
      <c r="KFR27" s="110"/>
      <c r="KFS27" s="106"/>
      <c r="KFT27" s="105"/>
      <c r="KFU27" s="105"/>
      <c r="KFV27" s="105"/>
      <c r="KFW27" s="105"/>
      <c r="KFX27" s="105"/>
      <c r="KFY27" s="105"/>
      <c r="KFZ27" s="110"/>
      <c r="KGA27" s="110"/>
      <c r="KGB27" s="106"/>
      <c r="KGC27" s="105"/>
      <c r="KGD27" s="105"/>
      <c r="KGE27" s="105"/>
      <c r="KGF27" s="105"/>
      <c r="KGG27" s="105"/>
      <c r="KGH27" s="105"/>
      <c r="KGI27" s="110"/>
      <c r="KGJ27" s="110"/>
      <c r="KGK27" s="106"/>
      <c r="KGL27" s="105"/>
      <c r="KGM27" s="105"/>
      <c r="KGN27" s="105"/>
      <c r="KGO27" s="105"/>
      <c r="KGP27" s="105"/>
      <c r="KGQ27" s="105"/>
      <c r="KGR27" s="110"/>
      <c r="KGS27" s="110"/>
      <c r="KGT27" s="106"/>
      <c r="KGU27" s="105"/>
      <c r="KGV27" s="105"/>
      <c r="KGW27" s="105"/>
      <c r="KGX27" s="105"/>
      <c r="KGY27" s="105"/>
      <c r="KGZ27" s="105"/>
      <c r="KHA27" s="110"/>
      <c r="KHB27" s="110"/>
      <c r="KHC27" s="106"/>
      <c r="KHD27" s="105"/>
      <c r="KHE27" s="105"/>
      <c r="KHF27" s="105"/>
      <c r="KHG27" s="105"/>
      <c r="KHH27" s="105"/>
      <c r="KHI27" s="105"/>
      <c r="KHJ27" s="110"/>
      <c r="KHK27" s="110"/>
      <c r="KHL27" s="106"/>
      <c r="KHM27" s="105"/>
      <c r="KHN27" s="105"/>
      <c r="KHO27" s="105"/>
      <c r="KHP27" s="105"/>
      <c r="KHQ27" s="105"/>
      <c r="KHR27" s="105"/>
      <c r="KHS27" s="110"/>
      <c r="KHT27" s="110"/>
      <c r="KHU27" s="106"/>
      <c r="KHV27" s="105"/>
      <c r="KHW27" s="105"/>
      <c r="KHX27" s="105"/>
      <c r="KHY27" s="105"/>
      <c r="KHZ27" s="105"/>
      <c r="KIA27" s="105"/>
      <c r="KIB27" s="110"/>
      <c r="KIC27" s="110"/>
      <c r="KID27" s="106"/>
      <c r="KIE27" s="105"/>
      <c r="KIF27" s="105"/>
      <c r="KIG27" s="105"/>
      <c r="KIH27" s="105"/>
      <c r="KII27" s="105"/>
      <c r="KIJ27" s="105"/>
      <c r="KIK27" s="110"/>
      <c r="KIL27" s="110"/>
      <c r="KIM27" s="106"/>
      <c r="KIN27" s="105"/>
      <c r="KIO27" s="105"/>
      <c r="KIP27" s="105"/>
      <c r="KIQ27" s="105"/>
      <c r="KIR27" s="105"/>
      <c r="KIS27" s="105"/>
      <c r="KIT27" s="110"/>
      <c r="KIU27" s="110"/>
      <c r="KIV27" s="106"/>
      <c r="KIW27" s="105"/>
      <c r="KIX27" s="105"/>
      <c r="KIY27" s="105"/>
      <c r="KIZ27" s="105"/>
      <c r="KJA27" s="105"/>
      <c r="KJB27" s="105"/>
      <c r="KJC27" s="110"/>
      <c r="KJD27" s="110"/>
      <c r="KJE27" s="106"/>
      <c r="KJF27" s="105"/>
      <c r="KJG27" s="105"/>
      <c r="KJH27" s="105"/>
      <c r="KJI27" s="105"/>
      <c r="KJJ27" s="105"/>
      <c r="KJK27" s="105"/>
      <c r="KJL27" s="110"/>
      <c r="KJM27" s="110"/>
      <c r="KJN27" s="106"/>
      <c r="KJO27" s="105"/>
      <c r="KJP27" s="105"/>
      <c r="KJQ27" s="105"/>
      <c r="KJR27" s="105"/>
      <c r="KJS27" s="105"/>
      <c r="KJT27" s="105"/>
      <c r="KJU27" s="110"/>
      <c r="KJV27" s="110"/>
      <c r="KJW27" s="106"/>
      <c r="KJX27" s="105"/>
      <c r="KJY27" s="105"/>
      <c r="KJZ27" s="105"/>
      <c r="KKA27" s="105"/>
      <c r="KKB27" s="105"/>
      <c r="KKC27" s="105"/>
      <c r="KKD27" s="110"/>
      <c r="KKE27" s="110"/>
      <c r="KKF27" s="106"/>
      <c r="KKG27" s="105"/>
      <c r="KKH27" s="105"/>
      <c r="KKI27" s="105"/>
      <c r="KKJ27" s="105"/>
      <c r="KKK27" s="105"/>
      <c r="KKL27" s="105"/>
      <c r="KKM27" s="110"/>
      <c r="KKN27" s="110"/>
      <c r="KKO27" s="106"/>
      <c r="KKP27" s="105"/>
      <c r="KKQ27" s="105"/>
      <c r="KKR27" s="105"/>
      <c r="KKS27" s="105"/>
      <c r="KKT27" s="105"/>
      <c r="KKU27" s="105"/>
      <c r="KKV27" s="110"/>
      <c r="KKW27" s="110"/>
      <c r="KKX27" s="106"/>
      <c r="KKY27" s="105"/>
      <c r="KKZ27" s="105"/>
      <c r="KLA27" s="105"/>
      <c r="KLB27" s="105"/>
      <c r="KLC27" s="105"/>
      <c r="KLD27" s="105"/>
      <c r="KLE27" s="110"/>
      <c r="KLF27" s="110"/>
      <c r="KLG27" s="106"/>
      <c r="KLH27" s="105"/>
      <c r="KLI27" s="105"/>
      <c r="KLJ27" s="105"/>
      <c r="KLK27" s="105"/>
      <c r="KLL27" s="105"/>
      <c r="KLM27" s="105"/>
      <c r="KLN27" s="110"/>
      <c r="KLO27" s="110"/>
      <c r="KLP27" s="106"/>
      <c r="KLQ27" s="105"/>
      <c r="KLR27" s="105"/>
      <c r="KLS27" s="105"/>
      <c r="KLT27" s="105"/>
      <c r="KLU27" s="105"/>
      <c r="KLV27" s="105"/>
      <c r="KLW27" s="110"/>
      <c r="KLX27" s="110"/>
      <c r="KLY27" s="106"/>
      <c r="KLZ27" s="105"/>
      <c r="KMA27" s="105"/>
      <c r="KMB27" s="105"/>
      <c r="KMC27" s="105"/>
      <c r="KMD27" s="105"/>
      <c r="KME27" s="105"/>
      <c r="KMF27" s="110"/>
      <c r="KMG27" s="110"/>
      <c r="KMH27" s="106"/>
      <c r="KMI27" s="105"/>
      <c r="KMJ27" s="105"/>
      <c r="KMK27" s="105"/>
      <c r="KML27" s="105"/>
      <c r="KMM27" s="105"/>
      <c r="KMN27" s="105"/>
      <c r="KMO27" s="110"/>
      <c r="KMP27" s="110"/>
      <c r="KMQ27" s="106"/>
      <c r="KMR27" s="105"/>
      <c r="KMS27" s="105"/>
      <c r="KMT27" s="105"/>
      <c r="KMU27" s="105"/>
      <c r="KMV27" s="105"/>
      <c r="KMW27" s="105"/>
      <c r="KMX27" s="110"/>
      <c r="KMY27" s="110"/>
      <c r="KMZ27" s="106"/>
      <c r="KNA27" s="105"/>
      <c r="KNB27" s="105"/>
      <c r="KNC27" s="105"/>
      <c r="KND27" s="105"/>
      <c r="KNE27" s="105"/>
      <c r="KNF27" s="105"/>
      <c r="KNG27" s="110"/>
      <c r="KNH27" s="110"/>
      <c r="KNI27" s="106"/>
      <c r="KNJ27" s="105"/>
      <c r="KNK27" s="105"/>
      <c r="KNL27" s="105"/>
      <c r="KNM27" s="105"/>
      <c r="KNN27" s="105"/>
      <c r="KNO27" s="105"/>
      <c r="KNP27" s="110"/>
      <c r="KNQ27" s="110"/>
      <c r="KNR27" s="106"/>
      <c r="KNS27" s="105"/>
      <c r="KNT27" s="105"/>
      <c r="KNU27" s="105"/>
      <c r="KNV27" s="105"/>
      <c r="KNW27" s="105"/>
      <c r="KNX27" s="105"/>
      <c r="KNY27" s="110"/>
      <c r="KNZ27" s="110"/>
      <c r="KOA27" s="106"/>
      <c r="KOB27" s="105"/>
      <c r="KOC27" s="105"/>
      <c r="KOD27" s="105"/>
      <c r="KOE27" s="105"/>
      <c r="KOF27" s="105"/>
      <c r="KOG27" s="105"/>
      <c r="KOH27" s="110"/>
      <c r="KOI27" s="110"/>
      <c r="KOJ27" s="106"/>
      <c r="KOK27" s="105"/>
      <c r="KOL27" s="105"/>
      <c r="KOM27" s="105"/>
      <c r="KON27" s="105"/>
      <c r="KOO27" s="105"/>
      <c r="KOP27" s="105"/>
      <c r="KOQ27" s="110"/>
      <c r="KOR27" s="110"/>
      <c r="KOS27" s="106"/>
      <c r="KOT27" s="105"/>
      <c r="KOU27" s="105"/>
      <c r="KOV27" s="105"/>
      <c r="KOW27" s="105"/>
      <c r="KOX27" s="105"/>
      <c r="KOY27" s="105"/>
      <c r="KOZ27" s="110"/>
      <c r="KPA27" s="110"/>
      <c r="KPB27" s="106"/>
      <c r="KPC27" s="105"/>
      <c r="KPD27" s="105"/>
      <c r="KPE27" s="105"/>
      <c r="KPF27" s="105"/>
      <c r="KPG27" s="105"/>
      <c r="KPH27" s="105"/>
      <c r="KPI27" s="110"/>
      <c r="KPJ27" s="110"/>
      <c r="KPK27" s="106"/>
      <c r="KPL27" s="105"/>
      <c r="KPM27" s="105"/>
      <c r="KPN27" s="105"/>
      <c r="KPO27" s="105"/>
      <c r="KPP27" s="105"/>
      <c r="KPQ27" s="105"/>
      <c r="KPR27" s="110"/>
      <c r="KPS27" s="110"/>
      <c r="KPT27" s="106"/>
      <c r="KPU27" s="105"/>
      <c r="KPV27" s="105"/>
      <c r="KPW27" s="105"/>
      <c r="KPX27" s="105"/>
      <c r="KPY27" s="105"/>
      <c r="KPZ27" s="105"/>
      <c r="KQA27" s="110"/>
      <c r="KQB27" s="110"/>
      <c r="KQC27" s="106"/>
      <c r="KQD27" s="105"/>
      <c r="KQE27" s="105"/>
      <c r="KQF27" s="105"/>
      <c r="KQG27" s="105"/>
      <c r="KQH27" s="105"/>
      <c r="KQI27" s="105"/>
      <c r="KQJ27" s="110"/>
      <c r="KQK27" s="110"/>
      <c r="KQL27" s="106"/>
      <c r="KQM27" s="105"/>
      <c r="KQN27" s="105"/>
      <c r="KQO27" s="105"/>
      <c r="KQP27" s="105"/>
      <c r="KQQ27" s="105"/>
      <c r="KQR27" s="105"/>
      <c r="KQS27" s="110"/>
      <c r="KQT27" s="110"/>
      <c r="KQU27" s="106"/>
      <c r="KQV27" s="105"/>
      <c r="KQW27" s="105"/>
      <c r="KQX27" s="105"/>
      <c r="KQY27" s="105"/>
      <c r="KQZ27" s="105"/>
      <c r="KRA27" s="105"/>
      <c r="KRB27" s="110"/>
      <c r="KRC27" s="110"/>
      <c r="KRD27" s="106"/>
      <c r="KRE27" s="105"/>
      <c r="KRF27" s="105"/>
      <c r="KRG27" s="105"/>
      <c r="KRH27" s="105"/>
      <c r="KRI27" s="105"/>
      <c r="KRJ27" s="105"/>
      <c r="KRK27" s="110"/>
      <c r="KRL27" s="110"/>
      <c r="KRM27" s="106"/>
      <c r="KRN27" s="105"/>
      <c r="KRO27" s="105"/>
      <c r="KRP27" s="105"/>
      <c r="KRQ27" s="105"/>
      <c r="KRR27" s="105"/>
      <c r="KRS27" s="105"/>
      <c r="KRT27" s="110"/>
      <c r="KRU27" s="110"/>
      <c r="KRV27" s="106"/>
      <c r="KRW27" s="105"/>
      <c r="KRX27" s="105"/>
      <c r="KRY27" s="105"/>
      <c r="KRZ27" s="105"/>
      <c r="KSA27" s="105"/>
      <c r="KSB27" s="105"/>
      <c r="KSC27" s="110"/>
      <c r="KSD27" s="110"/>
      <c r="KSE27" s="106"/>
      <c r="KSF27" s="105"/>
      <c r="KSG27" s="105"/>
      <c r="KSH27" s="105"/>
      <c r="KSI27" s="105"/>
      <c r="KSJ27" s="105"/>
      <c r="KSK27" s="105"/>
      <c r="KSL27" s="110"/>
      <c r="KSM27" s="110"/>
      <c r="KSN27" s="106"/>
      <c r="KSO27" s="105"/>
      <c r="KSP27" s="105"/>
      <c r="KSQ27" s="105"/>
      <c r="KSR27" s="105"/>
      <c r="KSS27" s="105"/>
      <c r="KST27" s="105"/>
      <c r="KSU27" s="110"/>
      <c r="KSV27" s="110"/>
      <c r="KSW27" s="106"/>
      <c r="KSX27" s="105"/>
      <c r="KSY27" s="105"/>
      <c r="KSZ27" s="105"/>
      <c r="KTA27" s="105"/>
      <c r="KTB27" s="105"/>
      <c r="KTC27" s="105"/>
      <c r="KTD27" s="110"/>
      <c r="KTE27" s="110"/>
      <c r="KTF27" s="106"/>
      <c r="KTG27" s="105"/>
      <c r="KTH27" s="105"/>
      <c r="KTI27" s="105"/>
      <c r="KTJ27" s="105"/>
      <c r="KTK27" s="105"/>
      <c r="KTL27" s="105"/>
      <c r="KTM27" s="110"/>
      <c r="KTN27" s="110"/>
      <c r="KTO27" s="106"/>
      <c r="KTP27" s="105"/>
      <c r="KTQ27" s="105"/>
      <c r="KTR27" s="105"/>
      <c r="KTS27" s="105"/>
      <c r="KTT27" s="105"/>
      <c r="KTU27" s="105"/>
      <c r="KTV27" s="110"/>
      <c r="KTW27" s="110"/>
      <c r="KTX27" s="106"/>
      <c r="KTY27" s="105"/>
      <c r="KTZ27" s="105"/>
      <c r="KUA27" s="105"/>
      <c r="KUB27" s="105"/>
      <c r="KUC27" s="105"/>
      <c r="KUD27" s="105"/>
      <c r="KUE27" s="110"/>
      <c r="KUF27" s="110"/>
      <c r="KUG27" s="106"/>
      <c r="KUH27" s="105"/>
      <c r="KUI27" s="105"/>
      <c r="KUJ27" s="105"/>
      <c r="KUK27" s="105"/>
      <c r="KUL27" s="105"/>
      <c r="KUM27" s="105"/>
      <c r="KUN27" s="110"/>
      <c r="KUO27" s="110"/>
      <c r="KUP27" s="106"/>
      <c r="KUQ27" s="105"/>
      <c r="KUR27" s="105"/>
      <c r="KUS27" s="105"/>
      <c r="KUT27" s="105"/>
      <c r="KUU27" s="105"/>
      <c r="KUV27" s="105"/>
      <c r="KUW27" s="110"/>
      <c r="KUX27" s="110"/>
      <c r="KUY27" s="106"/>
      <c r="KUZ27" s="105"/>
      <c r="KVA27" s="105"/>
      <c r="KVB27" s="105"/>
      <c r="KVC27" s="105"/>
      <c r="KVD27" s="105"/>
      <c r="KVE27" s="105"/>
      <c r="KVF27" s="110"/>
      <c r="KVG27" s="110"/>
      <c r="KVH27" s="106"/>
      <c r="KVI27" s="105"/>
      <c r="KVJ27" s="105"/>
      <c r="KVK27" s="105"/>
      <c r="KVL27" s="105"/>
      <c r="KVM27" s="105"/>
      <c r="KVN27" s="105"/>
      <c r="KVO27" s="110"/>
      <c r="KVP27" s="110"/>
      <c r="KVQ27" s="106"/>
      <c r="KVR27" s="105"/>
      <c r="KVS27" s="105"/>
      <c r="KVT27" s="105"/>
      <c r="KVU27" s="105"/>
      <c r="KVV27" s="105"/>
      <c r="KVW27" s="105"/>
      <c r="KVX27" s="110"/>
      <c r="KVY27" s="110"/>
      <c r="KVZ27" s="106"/>
      <c r="KWA27" s="105"/>
      <c r="KWB27" s="105"/>
      <c r="KWC27" s="105"/>
      <c r="KWD27" s="105"/>
      <c r="KWE27" s="105"/>
      <c r="KWF27" s="105"/>
      <c r="KWG27" s="110"/>
      <c r="KWH27" s="110"/>
      <c r="KWI27" s="106"/>
      <c r="KWJ27" s="105"/>
      <c r="KWK27" s="105"/>
      <c r="KWL27" s="105"/>
      <c r="KWM27" s="105"/>
      <c r="KWN27" s="105"/>
      <c r="KWO27" s="105"/>
      <c r="KWP27" s="110"/>
      <c r="KWQ27" s="110"/>
      <c r="KWR27" s="106"/>
      <c r="KWS27" s="105"/>
      <c r="KWT27" s="105"/>
      <c r="KWU27" s="105"/>
      <c r="KWV27" s="105"/>
      <c r="KWW27" s="105"/>
      <c r="KWX27" s="105"/>
      <c r="KWY27" s="110"/>
      <c r="KWZ27" s="110"/>
      <c r="KXA27" s="106"/>
      <c r="KXB27" s="105"/>
      <c r="KXC27" s="105"/>
      <c r="KXD27" s="105"/>
      <c r="KXE27" s="105"/>
      <c r="KXF27" s="105"/>
      <c r="KXG27" s="105"/>
      <c r="KXH27" s="110"/>
      <c r="KXI27" s="110"/>
      <c r="KXJ27" s="106"/>
      <c r="KXK27" s="105"/>
      <c r="KXL27" s="105"/>
      <c r="KXM27" s="105"/>
      <c r="KXN27" s="105"/>
      <c r="KXO27" s="105"/>
      <c r="KXP27" s="105"/>
      <c r="KXQ27" s="110"/>
      <c r="KXR27" s="110"/>
      <c r="KXS27" s="106"/>
      <c r="KXT27" s="105"/>
      <c r="KXU27" s="105"/>
      <c r="KXV27" s="105"/>
      <c r="KXW27" s="105"/>
      <c r="KXX27" s="105"/>
      <c r="KXY27" s="105"/>
      <c r="KXZ27" s="110"/>
      <c r="KYA27" s="110"/>
      <c r="KYB27" s="106"/>
      <c r="KYC27" s="105"/>
      <c r="KYD27" s="105"/>
      <c r="KYE27" s="105"/>
      <c r="KYF27" s="105"/>
      <c r="KYG27" s="105"/>
      <c r="KYH27" s="105"/>
      <c r="KYI27" s="110"/>
      <c r="KYJ27" s="110"/>
      <c r="KYK27" s="106"/>
      <c r="KYL27" s="105"/>
      <c r="KYM27" s="105"/>
      <c r="KYN27" s="105"/>
      <c r="KYO27" s="105"/>
      <c r="KYP27" s="105"/>
      <c r="KYQ27" s="105"/>
      <c r="KYR27" s="110"/>
      <c r="KYS27" s="110"/>
      <c r="KYT27" s="106"/>
      <c r="KYU27" s="105"/>
      <c r="KYV27" s="105"/>
      <c r="KYW27" s="105"/>
      <c r="KYX27" s="105"/>
      <c r="KYY27" s="105"/>
      <c r="KYZ27" s="105"/>
      <c r="KZA27" s="110"/>
      <c r="KZB27" s="110"/>
      <c r="KZC27" s="106"/>
      <c r="KZD27" s="105"/>
      <c r="KZE27" s="105"/>
      <c r="KZF27" s="105"/>
      <c r="KZG27" s="105"/>
      <c r="KZH27" s="105"/>
      <c r="KZI27" s="105"/>
      <c r="KZJ27" s="110"/>
      <c r="KZK27" s="110"/>
      <c r="KZL27" s="106"/>
      <c r="KZM27" s="105"/>
      <c r="KZN27" s="105"/>
      <c r="KZO27" s="105"/>
      <c r="KZP27" s="105"/>
      <c r="KZQ27" s="105"/>
      <c r="KZR27" s="105"/>
      <c r="KZS27" s="110"/>
      <c r="KZT27" s="110"/>
      <c r="KZU27" s="106"/>
      <c r="KZV27" s="105"/>
      <c r="KZW27" s="105"/>
      <c r="KZX27" s="105"/>
      <c r="KZY27" s="105"/>
      <c r="KZZ27" s="105"/>
      <c r="LAA27" s="105"/>
      <c r="LAB27" s="110"/>
      <c r="LAC27" s="110"/>
      <c r="LAD27" s="106"/>
      <c r="LAE27" s="105"/>
      <c r="LAF27" s="105"/>
      <c r="LAG27" s="105"/>
      <c r="LAH27" s="105"/>
      <c r="LAI27" s="105"/>
      <c r="LAJ27" s="105"/>
      <c r="LAK27" s="110"/>
      <c r="LAL27" s="110"/>
      <c r="LAM27" s="106"/>
      <c r="LAN27" s="105"/>
      <c r="LAO27" s="105"/>
      <c r="LAP27" s="105"/>
      <c r="LAQ27" s="105"/>
      <c r="LAR27" s="105"/>
      <c r="LAS27" s="105"/>
      <c r="LAT27" s="110"/>
      <c r="LAU27" s="110"/>
      <c r="LAV27" s="106"/>
      <c r="LAW27" s="105"/>
      <c r="LAX27" s="105"/>
      <c r="LAY27" s="105"/>
      <c r="LAZ27" s="105"/>
      <c r="LBA27" s="105"/>
      <c r="LBB27" s="105"/>
      <c r="LBC27" s="110"/>
      <c r="LBD27" s="110"/>
      <c r="LBE27" s="106"/>
      <c r="LBF27" s="105"/>
      <c r="LBG27" s="105"/>
      <c r="LBH27" s="105"/>
      <c r="LBI27" s="105"/>
      <c r="LBJ27" s="105"/>
      <c r="LBK27" s="105"/>
      <c r="LBL27" s="110"/>
      <c r="LBM27" s="110"/>
      <c r="LBN27" s="106"/>
      <c r="LBO27" s="105"/>
      <c r="LBP27" s="105"/>
      <c r="LBQ27" s="105"/>
      <c r="LBR27" s="105"/>
      <c r="LBS27" s="105"/>
      <c r="LBT27" s="105"/>
      <c r="LBU27" s="110"/>
      <c r="LBV27" s="110"/>
      <c r="LBW27" s="106"/>
      <c r="LBX27" s="105"/>
      <c r="LBY27" s="105"/>
      <c r="LBZ27" s="105"/>
      <c r="LCA27" s="105"/>
      <c r="LCB27" s="105"/>
      <c r="LCC27" s="105"/>
      <c r="LCD27" s="110"/>
      <c r="LCE27" s="110"/>
      <c r="LCF27" s="106"/>
      <c r="LCG27" s="105"/>
      <c r="LCH27" s="105"/>
      <c r="LCI27" s="105"/>
      <c r="LCJ27" s="105"/>
      <c r="LCK27" s="105"/>
      <c r="LCL27" s="105"/>
      <c r="LCM27" s="110"/>
      <c r="LCN27" s="110"/>
      <c r="LCO27" s="106"/>
      <c r="LCP27" s="105"/>
      <c r="LCQ27" s="105"/>
      <c r="LCR27" s="105"/>
      <c r="LCS27" s="105"/>
      <c r="LCT27" s="105"/>
      <c r="LCU27" s="105"/>
      <c r="LCV27" s="110"/>
      <c r="LCW27" s="110"/>
      <c r="LCX27" s="106"/>
      <c r="LCY27" s="105"/>
      <c r="LCZ27" s="105"/>
      <c r="LDA27" s="105"/>
      <c r="LDB27" s="105"/>
      <c r="LDC27" s="105"/>
      <c r="LDD27" s="105"/>
      <c r="LDE27" s="110"/>
      <c r="LDF27" s="110"/>
      <c r="LDG27" s="106"/>
      <c r="LDH27" s="105"/>
      <c r="LDI27" s="105"/>
      <c r="LDJ27" s="105"/>
      <c r="LDK27" s="105"/>
      <c r="LDL27" s="105"/>
      <c r="LDM27" s="105"/>
      <c r="LDN27" s="110"/>
      <c r="LDO27" s="110"/>
      <c r="LDP27" s="106"/>
      <c r="LDQ27" s="105"/>
      <c r="LDR27" s="105"/>
      <c r="LDS27" s="105"/>
      <c r="LDT27" s="105"/>
      <c r="LDU27" s="105"/>
      <c r="LDV27" s="105"/>
      <c r="LDW27" s="110"/>
      <c r="LDX27" s="110"/>
      <c r="LDY27" s="106"/>
      <c r="LDZ27" s="105"/>
      <c r="LEA27" s="105"/>
      <c r="LEB27" s="105"/>
      <c r="LEC27" s="105"/>
      <c r="LED27" s="105"/>
      <c r="LEE27" s="105"/>
      <c r="LEF27" s="110"/>
      <c r="LEG27" s="110"/>
      <c r="LEH27" s="106"/>
      <c r="LEI27" s="105"/>
      <c r="LEJ27" s="105"/>
      <c r="LEK27" s="105"/>
      <c r="LEL27" s="105"/>
      <c r="LEM27" s="105"/>
      <c r="LEN27" s="105"/>
      <c r="LEO27" s="110"/>
      <c r="LEP27" s="110"/>
      <c r="LEQ27" s="106"/>
      <c r="LER27" s="105"/>
      <c r="LES27" s="105"/>
      <c r="LET27" s="105"/>
      <c r="LEU27" s="105"/>
      <c r="LEV27" s="105"/>
      <c r="LEW27" s="105"/>
      <c r="LEX27" s="110"/>
      <c r="LEY27" s="110"/>
      <c r="LEZ27" s="106"/>
      <c r="LFA27" s="105"/>
      <c r="LFB27" s="105"/>
      <c r="LFC27" s="105"/>
      <c r="LFD27" s="105"/>
      <c r="LFE27" s="105"/>
      <c r="LFF27" s="105"/>
      <c r="LFG27" s="110"/>
      <c r="LFH27" s="110"/>
      <c r="LFI27" s="106"/>
      <c r="LFJ27" s="105"/>
      <c r="LFK27" s="105"/>
      <c r="LFL27" s="105"/>
      <c r="LFM27" s="105"/>
      <c r="LFN27" s="105"/>
      <c r="LFO27" s="105"/>
      <c r="LFP27" s="110"/>
      <c r="LFQ27" s="110"/>
      <c r="LFR27" s="106"/>
      <c r="LFS27" s="105"/>
      <c r="LFT27" s="105"/>
      <c r="LFU27" s="105"/>
      <c r="LFV27" s="105"/>
      <c r="LFW27" s="105"/>
      <c r="LFX27" s="105"/>
      <c r="LFY27" s="110"/>
      <c r="LFZ27" s="110"/>
      <c r="LGA27" s="106"/>
      <c r="LGB27" s="105"/>
      <c r="LGC27" s="105"/>
      <c r="LGD27" s="105"/>
      <c r="LGE27" s="105"/>
      <c r="LGF27" s="105"/>
      <c r="LGG27" s="105"/>
      <c r="LGH27" s="110"/>
      <c r="LGI27" s="110"/>
      <c r="LGJ27" s="106"/>
      <c r="LGK27" s="105"/>
      <c r="LGL27" s="105"/>
      <c r="LGM27" s="105"/>
      <c r="LGN27" s="105"/>
      <c r="LGO27" s="105"/>
      <c r="LGP27" s="105"/>
      <c r="LGQ27" s="110"/>
      <c r="LGR27" s="110"/>
      <c r="LGS27" s="106"/>
      <c r="LGT27" s="105"/>
      <c r="LGU27" s="105"/>
      <c r="LGV27" s="105"/>
      <c r="LGW27" s="105"/>
      <c r="LGX27" s="105"/>
      <c r="LGY27" s="105"/>
      <c r="LGZ27" s="110"/>
      <c r="LHA27" s="110"/>
      <c r="LHB27" s="106"/>
      <c r="LHC27" s="105"/>
      <c r="LHD27" s="105"/>
      <c r="LHE27" s="105"/>
      <c r="LHF27" s="105"/>
      <c r="LHG27" s="105"/>
      <c r="LHH27" s="105"/>
      <c r="LHI27" s="110"/>
      <c r="LHJ27" s="110"/>
      <c r="LHK27" s="106"/>
      <c r="LHL27" s="105"/>
      <c r="LHM27" s="105"/>
      <c r="LHN27" s="105"/>
      <c r="LHO27" s="105"/>
      <c r="LHP27" s="105"/>
      <c r="LHQ27" s="105"/>
      <c r="LHR27" s="110"/>
      <c r="LHS27" s="110"/>
      <c r="LHT27" s="106"/>
      <c r="LHU27" s="105"/>
      <c r="LHV27" s="105"/>
      <c r="LHW27" s="105"/>
      <c r="LHX27" s="105"/>
      <c r="LHY27" s="105"/>
      <c r="LHZ27" s="105"/>
      <c r="LIA27" s="110"/>
      <c r="LIB27" s="110"/>
      <c r="LIC27" s="106"/>
      <c r="LID27" s="105"/>
      <c r="LIE27" s="105"/>
      <c r="LIF27" s="105"/>
      <c r="LIG27" s="105"/>
      <c r="LIH27" s="105"/>
      <c r="LII27" s="105"/>
      <c r="LIJ27" s="110"/>
      <c r="LIK27" s="110"/>
      <c r="LIL27" s="106"/>
      <c r="LIM27" s="105"/>
      <c r="LIN27" s="105"/>
      <c r="LIO27" s="105"/>
      <c r="LIP27" s="105"/>
      <c r="LIQ27" s="105"/>
      <c r="LIR27" s="105"/>
      <c r="LIS27" s="110"/>
      <c r="LIT27" s="110"/>
      <c r="LIU27" s="106"/>
      <c r="LIV27" s="105"/>
      <c r="LIW27" s="105"/>
      <c r="LIX27" s="105"/>
      <c r="LIY27" s="105"/>
      <c r="LIZ27" s="105"/>
      <c r="LJA27" s="105"/>
      <c r="LJB27" s="110"/>
      <c r="LJC27" s="110"/>
      <c r="LJD27" s="106"/>
      <c r="LJE27" s="105"/>
      <c r="LJF27" s="105"/>
      <c r="LJG27" s="105"/>
      <c r="LJH27" s="105"/>
      <c r="LJI27" s="105"/>
      <c r="LJJ27" s="105"/>
      <c r="LJK27" s="110"/>
      <c r="LJL27" s="110"/>
      <c r="LJM27" s="106"/>
      <c r="LJN27" s="105"/>
      <c r="LJO27" s="105"/>
      <c r="LJP27" s="105"/>
      <c r="LJQ27" s="105"/>
      <c r="LJR27" s="105"/>
      <c r="LJS27" s="105"/>
      <c r="LJT27" s="110"/>
      <c r="LJU27" s="110"/>
      <c r="LJV27" s="106"/>
      <c r="LJW27" s="105"/>
      <c r="LJX27" s="105"/>
      <c r="LJY27" s="105"/>
      <c r="LJZ27" s="105"/>
      <c r="LKA27" s="105"/>
      <c r="LKB27" s="105"/>
      <c r="LKC27" s="110"/>
      <c r="LKD27" s="110"/>
      <c r="LKE27" s="106"/>
      <c r="LKF27" s="105"/>
      <c r="LKG27" s="105"/>
      <c r="LKH27" s="105"/>
      <c r="LKI27" s="105"/>
      <c r="LKJ27" s="105"/>
      <c r="LKK27" s="105"/>
      <c r="LKL27" s="110"/>
      <c r="LKM27" s="110"/>
      <c r="LKN27" s="106"/>
      <c r="LKO27" s="105"/>
      <c r="LKP27" s="105"/>
      <c r="LKQ27" s="105"/>
      <c r="LKR27" s="105"/>
      <c r="LKS27" s="105"/>
      <c r="LKT27" s="105"/>
      <c r="LKU27" s="110"/>
      <c r="LKV27" s="110"/>
      <c r="LKW27" s="106"/>
      <c r="LKX27" s="105"/>
      <c r="LKY27" s="105"/>
      <c r="LKZ27" s="105"/>
      <c r="LLA27" s="105"/>
      <c r="LLB27" s="105"/>
      <c r="LLC27" s="105"/>
      <c r="LLD27" s="110"/>
      <c r="LLE27" s="110"/>
      <c r="LLF27" s="106"/>
      <c r="LLG27" s="105"/>
      <c r="LLH27" s="105"/>
      <c r="LLI27" s="105"/>
      <c r="LLJ27" s="105"/>
      <c r="LLK27" s="105"/>
      <c r="LLL27" s="105"/>
      <c r="LLM27" s="110"/>
      <c r="LLN27" s="110"/>
      <c r="LLO27" s="106"/>
      <c r="LLP27" s="105"/>
      <c r="LLQ27" s="105"/>
      <c r="LLR27" s="105"/>
      <c r="LLS27" s="105"/>
      <c r="LLT27" s="105"/>
      <c r="LLU27" s="105"/>
      <c r="LLV27" s="110"/>
      <c r="LLW27" s="110"/>
      <c r="LLX27" s="106"/>
      <c r="LLY27" s="105"/>
      <c r="LLZ27" s="105"/>
      <c r="LMA27" s="105"/>
      <c r="LMB27" s="105"/>
      <c r="LMC27" s="105"/>
      <c r="LMD27" s="105"/>
      <c r="LME27" s="110"/>
      <c r="LMF27" s="110"/>
      <c r="LMG27" s="106"/>
      <c r="LMH27" s="105"/>
      <c r="LMI27" s="105"/>
      <c r="LMJ27" s="105"/>
      <c r="LMK27" s="105"/>
      <c r="LML27" s="105"/>
      <c r="LMM27" s="105"/>
      <c r="LMN27" s="110"/>
      <c r="LMO27" s="110"/>
      <c r="LMP27" s="106"/>
      <c r="LMQ27" s="105"/>
      <c r="LMR27" s="105"/>
      <c r="LMS27" s="105"/>
      <c r="LMT27" s="105"/>
      <c r="LMU27" s="105"/>
      <c r="LMV27" s="105"/>
      <c r="LMW27" s="110"/>
      <c r="LMX27" s="110"/>
      <c r="LMY27" s="106"/>
      <c r="LMZ27" s="105"/>
      <c r="LNA27" s="105"/>
      <c r="LNB27" s="105"/>
      <c r="LNC27" s="105"/>
      <c r="LND27" s="105"/>
      <c r="LNE27" s="105"/>
      <c r="LNF27" s="110"/>
      <c r="LNG27" s="110"/>
      <c r="LNH27" s="106"/>
      <c r="LNI27" s="105"/>
      <c r="LNJ27" s="105"/>
      <c r="LNK27" s="105"/>
      <c r="LNL27" s="105"/>
      <c r="LNM27" s="105"/>
      <c r="LNN27" s="105"/>
      <c r="LNO27" s="110"/>
      <c r="LNP27" s="110"/>
      <c r="LNQ27" s="106"/>
      <c r="LNR27" s="105"/>
      <c r="LNS27" s="105"/>
      <c r="LNT27" s="105"/>
      <c r="LNU27" s="105"/>
      <c r="LNV27" s="105"/>
      <c r="LNW27" s="105"/>
      <c r="LNX27" s="110"/>
      <c r="LNY27" s="110"/>
      <c r="LNZ27" s="106"/>
      <c r="LOA27" s="105"/>
      <c r="LOB27" s="105"/>
      <c r="LOC27" s="105"/>
      <c r="LOD27" s="105"/>
      <c r="LOE27" s="105"/>
      <c r="LOF27" s="105"/>
      <c r="LOG27" s="110"/>
      <c r="LOH27" s="110"/>
      <c r="LOI27" s="106"/>
      <c r="LOJ27" s="105"/>
      <c r="LOK27" s="105"/>
      <c r="LOL27" s="105"/>
      <c r="LOM27" s="105"/>
      <c r="LON27" s="105"/>
      <c r="LOO27" s="105"/>
      <c r="LOP27" s="110"/>
      <c r="LOQ27" s="110"/>
      <c r="LOR27" s="106"/>
      <c r="LOS27" s="105"/>
      <c r="LOT27" s="105"/>
      <c r="LOU27" s="105"/>
      <c r="LOV27" s="105"/>
      <c r="LOW27" s="105"/>
      <c r="LOX27" s="105"/>
      <c r="LOY27" s="110"/>
      <c r="LOZ27" s="110"/>
      <c r="LPA27" s="106"/>
      <c r="LPB27" s="105"/>
      <c r="LPC27" s="105"/>
      <c r="LPD27" s="105"/>
      <c r="LPE27" s="105"/>
      <c r="LPF27" s="105"/>
      <c r="LPG27" s="105"/>
      <c r="LPH27" s="110"/>
      <c r="LPI27" s="110"/>
      <c r="LPJ27" s="106"/>
      <c r="LPK27" s="105"/>
      <c r="LPL27" s="105"/>
      <c r="LPM27" s="105"/>
      <c r="LPN27" s="105"/>
      <c r="LPO27" s="105"/>
      <c r="LPP27" s="105"/>
      <c r="LPQ27" s="110"/>
      <c r="LPR27" s="110"/>
      <c r="LPS27" s="106"/>
      <c r="LPT27" s="105"/>
      <c r="LPU27" s="105"/>
      <c r="LPV27" s="105"/>
      <c r="LPW27" s="105"/>
      <c r="LPX27" s="105"/>
      <c r="LPY27" s="105"/>
      <c r="LPZ27" s="110"/>
      <c r="LQA27" s="110"/>
      <c r="LQB27" s="106"/>
      <c r="LQC27" s="105"/>
      <c r="LQD27" s="105"/>
      <c r="LQE27" s="105"/>
      <c r="LQF27" s="105"/>
      <c r="LQG27" s="105"/>
      <c r="LQH27" s="105"/>
      <c r="LQI27" s="110"/>
      <c r="LQJ27" s="110"/>
      <c r="LQK27" s="106"/>
      <c r="LQL27" s="105"/>
      <c r="LQM27" s="105"/>
      <c r="LQN27" s="105"/>
      <c r="LQO27" s="105"/>
      <c r="LQP27" s="105"/>
      <c r="LQQ27" s="105"/>
      <c r="LQR27" s="110"/>
      <c r="LQS27" s="110"/>
      <c r="LQT27" s="106"/>
      <c r="LQU27" s="105"/>
      <c r="LQV27" s="105"/>
      <c r="LQW27" s="105"/>
      <c r="LQX27" s="105"/>
      <c r="LQY27" s="105"/>
      <c r="LQZ27" s="105"/>
      <c r="LRA27" s="110"/>
      <c r="LRB27" s="110"/>
      <c r="LRC27" s="106"/>
      <c r="LRD27" s="105"/>
      <c r="LRE27" s="105"/>
      <c r="LRF27" s="105"/>
      <c r="LRG27" s="105"/>
      <c r="LRH27" s="105"/>
      <c r="LRI27" s="105"/>
      <c r="LRJ27" s="110"/>
      <c r="LRK27" s="110"/>
      <c r="LRL27" s="106"/>
      <c r="LRM27" s="105"/>
      <c r="LRN27" s="105"/>
      <c r="LRO27" s="105"/>
      <c r="LRP27" s="105"/>
      <c r="LRQ27" s="105"/>
      <c r="LRR27" s="105"/>
      <c r="LRS27" s="110"/>
      <c r="LRT27" s="110"/>
      <c r="LRU27" s="106"/>
      <c r="LRV27" s="105"/>
      <c r="LRW27" s="105"/>
      <c r="LRX27" s="105"/>
      <c r="LRY27" s="105"/>
      <c r="LRZ27" s="105"/>
      <c r="LSA27" s="105"/>
      <c r="LSB27" s="110"/>
      <c r="LSC27" s="110"/>
      <c r="LSD27" s="106"/>
      <c r="LSE27" s="105"/>
      <c r="LSF27" s="105"/>
      <c r="LSG27" s="105"/>
      <c r="LSH27" s="105"/>
      <c r="LSI27" s="105"/>
      <c r="LSJ27" s="105"/>
      <c r="LSK27" s="110"/>
      <c r="LSL27" s="110"/>
      <c r="LSM27" s="106"/>
      <c r="LSN27" s="105"/>
      <c r="LSO27" s="105"/>
      <c r="LSP27" s="105"/>
      <c r="LSQ27" s="105"/>
      <c r="LSR27" s="105"/>
      <c r="LSS27" s="105"/>
      <c r="LST27" s="110"/>
      <c r="LSU27" s="110"/>
      <c r="LSV27" s="106"/>
      <c r="LSW27" s="105"/>
      <c r="LSX27" s="105"/>
      <c r="LSY27" s="105"/>
      <c r="LSZ27" s="105"/>
      <c r="LTA27" s="105"/>
      <c r="LTB27" s="105"/>
      <c r="LTC27" s="110"/>
      <c r="LTD27" s="110"/>
      <c r="LTE27" s="106"/>
      <c r="LTF27" s="105"/>
      <c r="LTG27" s="105"/>
      <c r="LTH27" s="105"/>
      <c r="LTI27" s="105"/>
      <c r="LTJ27" s="105"/>
      <c r="LTK27" s="105"/>
      <c r="LTL27" s="110"/>
      <c r="LTM27" s="110"/>
      <c r="LTN27" s="106"/>
      <c r="LTO27" s="105"/>
      <c r="LTP27" s="105"/>
      <c r="LTQ27" s="105"/>
      <c r="LTR27" s="105"/>
      <c r="LTS27" s="105"/>
      <c r="LTT27" s="105"/>
      <c r="LTU27" s="110"/>
      <c r="LTV27" s="110"/>
      <c r="LTW27" s="106"/>
      <c r="LTX27" s="105"/>
      <c r="LTY27" s="105"/>
      <c r="LTZ27" s="105"/>
      <c r="LUA27" s="105"/>
      <c r="LUB27" s="105"/>
      <c r="LUC27" s="105"/>
      <c r="LUD27" s="110"/>
      <c r="LUE27" s="110"/>
      <c r="LUF27" s="106"/>
      <c r="LUG27" s="105"/>
      <c r="LUH27" s="105"/>
      <c r="LUI27" s="105"/>
      <c r="LUJ27" s="105"/>
      <c r="LUK27" s="105"/>
      <c r="LUL27" s="105"/>
      <c r="LUM27" s="110"/>
      <c r="LUN27" s="110"/>
      <c r="LUO27" s="106"/>
      <c r="LUP27" s="105"/>
      <c r="LUQ27" s="105"/>
      <c r="LUR27" s="105"/>
      <c r="LUS27" s="105"/>
      <c r="LUT27" s="105"/>
      <c r="LUU27" s="105"/>
      <c r="LUV27" s="110"/>
      <c r="LUW27" s="110"/>
      <c r="LUX27" s="106"/>
      <c r="LUY27" s="105"/>
      <c r="LUZ27" s="105"/>
      <c r="LVA27" s="105"/>
      <c r="LVB27" s="105"/>
      <c r="LVC27" s="105"/>
      <c r="LVD27" s="105"/>
      <c r="LVE27" s="110"/>
      <c r="LVF27" s="110"/>
      <c r="LVG27" s="106"/>
      <c r="LVH27" s="105"/>
      <c r="LVI27" s="105"/>
      <c r="LVJ27" s="105"/>
      <c r="LVK27" s="105"/>
      <c r="LVL27" s="105"/>
      <c r="LVM27" s="105"/>
      <c r="LVN27" s="110"/>
      <c r="LVO27" s="110"/>
      <c r="LVP27" s="106"/>
      <c r="LVQ27" s="105"/>
      <c r="LVR27" s="105"/>
      <c r="LVS27" s="105"/>
      <c r="LVT27" s="105"/>
      <c r="LVU27" s="105"/>
      <c r="LVV27" s="105"/>
      <c r="LVW27" s="110"/>
      <c r="LVX27" s="110"/>
      <c r="LVY27" s="106"/>
      <c r="LVZ27" s="105"/>
      <c r="LWA27" s="105"/>
      <c r="LWB27" s="105"/>
      <c r="LWC27" s="105"/>
      <c r="LWD27" s="105"/>
      <c r="LWE27" s="105"/>
      <c r="LWF27" s="110"/>
      <c r="LWG27" s="110"/>
      <c r="LWH27" s="106"/>
      <c r="LWI27" s="105"/>
      <c r="LWJ27" s="105"/>
      <c r="LWK27" s="105"/>
      <c r="LWL27" s="105"/>
      <c r="LWM27" s="105"/>
      <c r="LWN27" s="105"/>
      <c r="LWO27" s="110"/>
      <c r="LWP27" s="110"/>
      <c r="LWQ27" s="106"/>
      <c r="LWR27" s="105"/>
      <c r="LWS27" s="105"/>
      <c r="LWT27" s="105"/>
      <c r="LWU27" s="105"/>
      <c r="LWV27" s="105"/>
      <c r="LWW27" s="105"/>
      <c r="LWX27" s="110"/>
      <c r="LWY27" s="110"/>
      <c r="LWZ27" s="106"/>
      <c r="LXA27" s="105"/>
      <c r="LXB27" s="105"/>
      <c r="LXC27" s="105"/>
      <c r="LXD27" s="105"/>
      <c r="LXE27" s="105"/>
      <c r="LXF27" s="105"/>
      <c r="LXG27" s="110"/>
      <c r="LXH27" s="110"/>
      <c r="LXI27" s="106"/>
      <c r="LXJ27" s="105"/>
      <c r="LXK27" s="105"/>
      <c r="LXL27" s="105"/>
      <c r="LXM27" s="105"/>
      <c r="LXN27" s="105"/>
      <c r="LXO27" s="105"/>
      <c r="LXP27" s="110"/>
      <c r="LXQ27" s="110"/>
      <c r="LXR27" s="106"/>
      <c r="LXS27" s="105"/>
      <c r="LXT27" s="105"/>
      <c r="LXU27" s="105"/>
      <c r="LXV27" s="105"/>
      <c r="LXW27" s="105"/>
      <c r="LXX27" s="105"/>
      <c r="LXY27" s="110"/>
      <c r="LXZ27" s="110"/>
      <c r="LYA27" s="106"/>
      <c r="LYB27" s="105"/>
      <c r="LYC27" s="105"/>
      <c r="LYD27" s="105"/>
      <c r="LYE27" s="105"/>
      <c r="LYF27" s="105"/>
      <c r="LYG27" s="105"/>
      <c r="LYH27" s="110"/>
      <c r="LYI27" s="110"/>
      <c r="LYJ27" s="106"/>
      <c r="LYK27" s="105"/>
      <c r="LYL27" s="105"/>
      <c r="LYM27" s="105"/>
      <c r="LYN27" s="105"/>
      <c r="LYO27" s="105"/>
      <c r="LYP27" s="105"/>
      <c r="LYQ27" s="110"/>
      <c r="LYR27" s="110"/>
      <c r="LYS27" s="106"/>
      <c r="LYT27" s="105"/>
      <c r="LYU27" s="105"/>
      <c r="LYV27" s="105"/>
      <c r="LYW27" s="105"/>
      <c r="LYX27" s="105"/>
      <c r="LYY27" s="105"/>
      <c r="LYZ27" s="110"/>
      <c r="LZA27" s="110"/>
      <c r="LZB27" s="106"/>
      <c r="LZC27" s="105"/>
      <c r="LZD27" s="105"/>
      <c r="LZE27" s="105"/>
      <c r="LZF27" s="105"/>
      <c r="LZG27" s="105"/>
      <c r="LZH27" s="105"/>
      <c r="LZI27" s="110"/>
      <c r="LZJ27" s="110"/>
      <c r="LZK27" s="106"/>
      <c r="LZL27" s="105"/>
      <c r="LZM27" s="105"/>
      <c r="LZN27" s="105"/>
      <c r="LZO27" s="105"/>
      <c r="LZP27" s="105"/>
      <c r="LZQ27" s="105"/>
      <c r="LZR27" s="110"/>
      <c r="LZS27" s="110"/>
      <c r="LZT27" s="106"/>
      <c r="LZU27" s="105"/>
      <c r="LZV27" s="105"/>
      <c r="LZW27" s="105"/>
      <c r="LZX27" s="105"/>
      <c r="LZY27" s="105"/>
      <c r="LZZ27" s="105"/>
      <c r="MAA27" s="110"/>
      <c r="MAB27" s="110"/>
      <c r="MAC27" s="106"/>
      <c r="MAD27" s="105"/>
      <c r="MAE27" s="105"/>
      <c r="MAF27" s="105"/>
      <c r="MAG27" s="105"/>
      <c r="MAH27" s="105"/>
      <c r="MAI27" s="105"/>
      <c r="MAJ27" s="110"/>
      <c r="MAK27" s="110"/>
      <c r="MAL27" s="106"/>
      <c r="MAM27" s="105"/>
      <c r="MAN27" s="105"/>
      <c r="MAO27" s="105"/>
      <c r="MAP27" s="105"/>
      <c r="MAQ27" s="105"/>
      <c r="MAR27" s="105"/>
      <c r="MAS27" s="110"/>
      <c r="MAT27" s="110"/>
      <c r="MAU27" s="106"/>
      <c r="MAV27" s="105"/>
      <c r="MAW27" s="105"/>
      <c r="MAX27" s="105"/>
      <c r="MAY27" s="105"/>
      <c r="MAZ27" s="105"/>
      <c r="MBA27" s="105"/>
      <c r="MBB27" s="110"/>
      <c r="MBC27" s="110"/>
      <c r="MBD27" s="106"/>
      <c r="MBE27" s="105"/>
      <c r="MBF27" s="105"/>
      <c r="MBG27" s="105"/>
      <c r="MBH27" s="105"/>
      <c r="MBI27" s="105"/>
      <c r="MBJ27" s="105"/>
      <c r="MBK27" s="110"/>
      <c r="MBL27" s="110"/>
      <c r="MBM27" s="106"/>
      <c r="MBN27" s="105"/>
      <c r="MBO27" s="105"/>
      <c r="MBP27" s="105"/>
      <c r="MBQ27" s="105"/>
      <c r="MBR27" s="105"/>
      <c r="MBS27" s="105"/>
      <c r="MBT27" s="110"/>
      <c r="MBU27" s="110"/>
      <c r="MBV27" s="106"/>
      <c r="MBW27" s="105"/>
      <c r="MBX27" s="105"/>
      <c r="MBY27" s="105"/>
      <c r="MBZ27" s="105"/>
      <c r="MCA27" s="105"/>
      <c r="MCB27" s="105"/>
      <c r="MCC27" s="110"/>
      <c r="MCD27" s="110"/>
      <c r="MCE27" s="106"/>
      <c r="MCF27" s="105"/>
      <c r="MCG27" s="105"/>
      <c r="MCH27" s="105"/>
      <c r="MCI27" s="105"/>
      <c r="MCJ27" s="105"/>
      <c r="MCK27" s="105"/>
      <c r="MCL27" s="110"/>
      <c r="MCM27" s="110"/>
      <c r="MCN27" s="106"/>
      <c r="MCO27" s="105"/>
      <c r="MCP27" s="105"/>
      <c r="MCQ27" s="105"/>
      <c r="MCR27" s="105"/>
      <c r="MCS27" s="105"/>
      <c r="MCT27" s="105"/>
      <c r="MCU27" s="110"/>
      <c r="MCV27" s="110"/>
      <c r="MCW27" s="106"/>
      <c r="MCX27" s="105"/>
      <c r="MCY27" s="105"/>
      <c r="MCZ27" s="105"/>
      <c r="MDA27" s="105"/>
      <c r="MDB27" s="105"/>
      <c r="MDC27" s="105"/>
      <c r="MDD27" s="110"/>
      <c r="MDE27" s="110"/>
      <c r="MDF27" s="106"/>
      <c r="MDG27" s="105"/>
      <c r="MDH27" s="105"/>
      <c r="MDI27" s="105"/>
      <c r="MDJ27" s="105"/>
      <c r="MDK27" s="105"/>
      <c r="MDL27" s="105"/>
      <c r="MDM27" s="110"/>
      <c r="MDN27" s="110"/>
      <c r="MDO27" s="106"/>
      <c r="MDP27" s="105"/>
      <c r="MDQ27" s="105"/>
      <c r="MDR27" s="105"/>
      <c r="MDS27" s="105"/>
      <c r="MDT27" s="105"/>
      <c r="MDU27" s="105"/>
      <c r="MDV27" s="110"/>
      <c r="MDW27" s="110"/>
      <c r="MDX27" s="106"/>
      <c r="MDY27" s="105"/>
      <c r="MDZ27" s="105"/>
      <c r="MEA27" s="105"/>
      <c r="MEB27" s="105"/>
      <c r="MEC27" s="105"/>
      <c r="MED27" s="105"/>
      <c r="MEE27" s="110"/>
      <c r="MEF27" s="110"/>
      <c r="MEG27" s="106"/>
      <c r="MEH27" s="105"/>
      <c r="MEI27" s="105"/>
      <c r="MEJ27" s="105"/>
      <c r="MEK27" s="105"/>
      <c r="MEL27" s="105"/>
      <c r="MEM27" s="105"/>
      <c r="MEN27" s="110"/>
      <c r="MEO27" s="110"/>
      <c r="MEP27" s="106"/>
      <c r="MEQ27" s="105"/>
      <c r="MER27" s="105"/>
      <c r="MES27" s="105"/>
      <c r="MET27" s="105"/>
      <c r="MEU27" s="105"/>
      <c r="MEV27" s="105"/>
      <c r="MEW27" s="110"/>
      <c r="MEX27" s="110"/>
      <c r="MEY27" s="106"/>
      <c r="MEZ27" s="105"/>
      <c r="MFA27" s="105"/>
      <c r="MFB27" s="105"/>
      <c r="MFC27" s="105"/>
      <c r="MFD27" s="105"/>
      <c r="MFE27" s="105"/>
      <c r="MFF27" s="110"/>
      <c r="MFG27" s="110"/>
      <c r="MFH27" s="106"/>
      <c r="MFI27" s="105"/>
      <c r="MFJ27" s="105"/>
      <c r="MFK27" s="105"/>
      <c r="MFL27" s="105"/>
      <c r="MFM27" s="105"/>
      <c r="MFN27" s="105"/>
      <c r="MFO27" s="110"/>
      <c r="MFP27" s="110"/>
      <c r="MFQ27" s="106"/>
      <c r="MFR27" s="105"/>
      <c r="MFS27" s="105"/>
      <c r="MFT27" s="105"/>
      <c r="MFU27" s="105"/>
      <c r="MFV27" s="105"/>
      <c r="MFW27" s="105"/>
      <c r="MFX27" s="110"/>
      <c r="MFY27" s="110"/>
      <c r="MFZ27" s="106"/>
      <c r="MGA27" s="105"/>
      <c r="MGB27" s="105"/>
      <c r="MGC27" s="105"/>
      <c r="MGD27" s="105"/>
      <c r="MGE27" s="105"/>
      <c r="MGF27" s="105"/>
      <c r="MGG27" s="110"/>
      <c r="MGH27" s="110"/>
      <c r="MGI27" s="106"/>
      <c r="MGJ27" s="105"/>
      <c r="MGK27" s="105"/>
      <c r="MGL27" s="105"/>
      <c r="MGM27" s="105"/>
      <c r="MGN27" s="105"/>
      <c r="MGO27" s="105"/>
      <c r="MGP27" s="110"/>
      <c r="MGQ27" s="110"/>
      <c r="MGR27" s="106"/>
      <c r="MGS27" s="105"/>
      <c r="MGT27" s="105"/>
      <c r="MGU27" s="105"/>
      <c r="MGV27" s="105"/>
      <c r="MGW27" s="105"/>
      <c r="MGX27" s="105"/>
      <c r="MGY27" s="110"/>
      <c r="MGZ27" s="110"/>
      <c r="MHA27" s="106"/>
      <c r="MHB27" s="105"/>
      <c r="MHC27" s="105"/>
      <c r="MHD27" s="105"/>
      <c r="MHE27" s="105"/>
      <c r="MHF27" s="105"/>
      <c r="MHG27" s="105"/>
      <c r="MHH27" s="110"/>
      <c r="MHI27" s="110"/>
      <c r="MHJ27" s="106"/>
      <c r="MHK27" s="105"/>
      <c r="MHL27" s="105"/>
      <c r="MHM27" s="105"/>
      <c r="MHN27" s="105"/>
      <c r="MHO27" s="105"/>
      <c r="MHP27" s="105"/>
      <c r="MHQ27" s="110"/>
      <c r="MHR27" s="110"/>
      <c r="MHS27" s="106"/>
      <c r="MHT27" s="105"/>
      <c r="MHU27" s="105"/>
      <c r="MHV27" s="105"/>
      <c r="MHW27" s="105"/>
      <c r="MHX27" s="105"/>
      <c r="MHY27" s="105"/>
      <c r="MHZ27" s="110"/>
      <c r="MIA27" s="110"/>
      <c r="MIB27" s="106"/>
      <c r="MIC27" s="105"/>
      <c r="MID27" s="105"/>
      <c r="MIE27" s="105"/>
      <c r="MIF27" s="105"/>
      <c r="MIG27" s="105"/>
      <c r="MIH27" s="105"/>
      <c r="MII27" s="110"/>
      <c r="MIJ27" s="110"/>
      <c r="MIK27" s="106"/>
      <c r="MIL27" s="105"/>
      <c r="MIM27" s="105"/>
      <c r="MIN27" s="105"/>
      <c r="MIO27" s="105"/>
      <c r="MIP27" s="105"/>
      <c r="MIQ27" s="105"/>
      <c r="MIR27" s="110"/>
      <c r="MIS27" s="110"/>
      <c r="MIT27" s="106"/>
      <c r="MIU27" s="105"/>
      <c r="MIV27" s="105"/>
      <c r="MIW27" s="105"/>
      <c r="MIX27" s="105"/>
      <c r="MIY27" s="105"/>
      <c r="MIZ27" s="105"/>
      <c r="MJA27" s="110"/>
      <c r="MJB27" s="110"/>
      <c r="MJC27" s="106"/>
      <c r="MJD27" s="105"/>
      <c r="MJE27" s="105"/>
      <c r="MJF27" s="105"/>
      <c r="MJG27" s="105"/>
      <c r="MJH27" s="105"/>
      <c r="MJI27" s="105"/>
      <c r="MJJ27" s="110"/>
      <c r="MJK27" s="110"/>
      <c r="MJL27" s="106"/>
      <c r="MJM27" s="105"/>
      <c r="MJN27" s="105"/>
      <c r="MJO27" s="105"/>
      <c r="MJP27" s="105"/>
      <c r="MJQ27" s="105"/>
      <c r="MJR27" s="105"/>
      <c r="MJS27" s="110"/>
      <c r="MJT27" s="110"/>
      <c r="MJU27" s="106"/>
      <c r="MJV27" s="105"/>
      <c r="MJW27" s="105"/>
      <c r="MJX27" s="105"/>
      <c r="MJY27" s="105"/>
      <c r="MJZ27" s="105"/>
      <c r="MKA27" s="105"/>
      <c r="MKB27" s="110"/>
      <c r="MKC27" s="110"/>
      <c r="MKD27" s="106"/>
      <c r="MKE27" s="105"/>
      <c r="MKF27" s="105"/>
      <c r="MKG27" s="105"/>
      <c r="MKH27" s="105"/>
      <c r="MKI27" s="105"/>
      <c r="MKJ27" s="105"/>
      <c r="MKK27" s="110"/>
      <c r="MKL27" s="110"/>
      <c r="MKM27" s="106"/>
      <c r="MKN27" s="105"/>
      <c r="MKO27" s="105"/>
      <c r="MKP27" s="105"/>
      <c r="MKQ27" s="105"/>
      <c r="MKR27" s="105"/>
      <c r="MKS27" s="105"/>
      <c r="MKT27" s="110"/>
      <c r="MKU27" s="110"/>
      <c r="MKV27" s="106"/>
      <c r="MKW27" s="105"/>
      <c r="MKX27" s="105"/>
      <c r="MKY27" s="105"/>
      <c r="MKZ27" s="105"/>
      <c r="MLA27" s="105"/>
      <c r="MLB27" s="105"/>
      <c r="MLC27" s="110"/>
      <c r="MLD27" s="110"/>
      <c r="MLE27" s="106"/>
      <c r="MLF27" s="105"/>
      <c r="MLG27" s="105"/>
      <c r="MLH27" s="105"/>
      <c r="MLI27" s="105"/>
      <c r="MLJ27" s="105"/>
      <c r="MLK27" s="105"/>
      <c r="MLL27" s="110"/>
      <c r="MLM27" s="110"/>
      <c r="MLN27" s="106"/>
      <c r="MLO27" s="105"/>
      <c r="MLP27" s="105"/>
      <c r="MLQ27" s="105"/>
      <c r="MLR27" s="105"/>
      <c r="MLS27" s="105"/>
      <c r="MLT27" s="105"/>
      <c r="MLU27" s="110"/>
      <c r="MLV27" s="110"/>
      <c r="MLW27" s="106"/>
      <c r="MLX27" s="105"/>
      <c r="MLY27" s="105"/>
      <c r="MLZ27" s="105"/>
      <c r="MMA27" s="105"/>
      <c r="MMB27" s="105"/>
      <c r="MMC27" s="105"/>
      <c r="MMD27" s="110"/>
      <c r="MME27" s="110"/>
      <c r="MMF27" s="106"/>
      <c r="MMG27" s="105"/>
      <c r="MMH27" s="105"/>
      <c r="MMI27" s="105"/>
      <c r="MMJ27" s="105"/>
      <c r="MMK27" s="105"/>
      <c r="MML27" s="105"/>
      <c r="MMM27" s="110"/>
      <c r="MMN27" s="110"/>
      <c r="MMO27" s="106"/>
      <c r="MMP27" s="105"/>
      <c r="MMQ27" s="105"/>
      <c r="MMR27" s="105"/>
      <c r="MMS27" s="105"/>
      <c r="MMT27" s="105"/>
      <c r="MMU27" s="105"/>
      <c r="MMV27" s="110"/>
      <c r="MMW27" s="110"/>
      <c r="MMX27" s="106"/>
      <c r="MMY27" s="105"/>
      <c r="MMZ27" s="105"/>
      <c r="MNA27" s="105"/>
      <c r="MNB27" s="105"/>
      <c r="MNC27" s="105"/>
      <c r="MND27" s="105"/>
      <c r="MNE27" s="110"/>
      <c r="MNF27" s="110"/>
      <c r="MNG27" s="106"/>
      <c r="MNH27" s="105"/>
      <c r="MNI27" s="105"/>
      <c r="MNJ27" s="105"/>
      <c r="MNK27" s="105"/>
      <c r="MNL27" s="105"/>
      <c r="MNM27" s="105"/>
      <c r="MNN27" s="110"/>
      <c r="MNO27" s="110"/>
      <c r="MNP27" s="106"/>
      <c r="MNQ27" s="105"/>
      <c r="MNR27" s="105"/>
      <c r="MNS27" s="105"/>
      <c r="MNT27" s="105"/>
      <c r="MNU27" s="105"/>
      <c r="MNV27" s="105"/>
      <c r="MNW27" s="110"/>
      <c r="MNX27" s="110"/>
      <c r="MNY27" s="106"/>
      <c r="MNZ27" s="105"/>
      <c r="MOA27" s="105"/>
      <c r="MOB27" s="105"/>
      <c r="MOC27" s="105"/>
      <c r="MOD27" s="105"/>
      <c r="MOE27" s="105"/>
      <c r="MOF27" s="110"/>
      <c r="MOG27" s="110"/>
      <c r="MOH27" s="106"/>
      <c r="MOI27" s="105"/>
      <c r="MOJ27" s="105"/>
      <c r="MOK27" s="105"/>
      <c r="MOL27" s="105"/>
      <c r="MOM27" s="105"/>
      <c r="MON27" s="105"/>
      <c r="MOO27" s="110"/>
      <c r="MOP27" s="110"/>
      <c r="MOQ27" s="106"/>
      <c r="MOR27" s="105"/>
      <c r="MOS27" s="105"/>
      <c r="MOT27" s="105"/>
      <c r="MOU27" s="105"/>
      <c r="MOV27" s="105"/>
      <c r="MOW27" s="105"/>
      <c r="MOX27" s="110"/>
      <c r="MOY27" s="110"/>
      <c r="MOZ27" s="106"/>
      <c r="MPA27" s="105"/>
      <c r="MPB27" s="105"/>
      <c r="MPC27" s="105"/>
      <c r="MPD27" s="105"/>
      <c r="MPE27" s="105"/>
      <c r="MPF27" s="105"/>
      <c r="MPG27" s="110"/>
      <c r="MPH27" s="110"/>
      <c r="MPI27" s="106"/>
      <c r="MPJ27" s="105"/>
      <c r="MPK27" s="105"/>
      <c r="MPL27" s="105"/>
      <c r="MPM27" s="105"/>
      <c r="MPN27" s="105"/>
      <c r="MPO27" s="105"/>
      <c r="MPP27" s="110"/>
      <c r="MPQ27" s="110"/>
      <c r="MPR27" s="106"/>
      <c r="MPS27" s="105"/>
      <c r="MPT27" s="105"/>
      <c r="MPU27" s="105"/>
      <c r="MPV27" s="105"/>
      <c r="MPW27" s="105"/>
      <c r="MPX27" s="105"/>
      <c r="MPY27" s="110"/>
      <c r="MPZ27" s="110"/>
      <c r="MQA27" s="106"/>
      <c r="MQB27" s="105"/>
      <c r="MQC27" s="105"/>
      <c r="MQD27" s="105"/>
      <c r="MQE27" s="105"/>
      <c r="MQF27" s="105"/>
      <c r="MQG27" s="105"/>
      <c r="MQH27" s="110"/>
      <c r="MQI27" s="110"/>
      <c r="MQJ27" s="106"/>
      <c r="MQK27" s="105"/>
      <c r="MQL27" s="105"/>
      <c r="MQM27" s="105"/>
      <c r="MQN27" s="105"/>
      <c r="MQO27" s="105"/>
      <c r="MQP27" s="105"/>
      <c r="MQQ27" s="110"/>
      <c r="MQR27" s="110"/>
      <c r="MQS27" s="106"/>
      <c r="MQT27" s="105"/>
      <c r="MQU27" s="105"/>
      <c r="MQV27" s="105"/>
      <c r="MQW27" s="105"/>
      <c r="MQX27" s="105"/>
      <c r="MQY27" s="105"/>
      <c r="MQZ27" s="110"/>
      <c r="MRA27" s="110"/>
      <c r="MRB27" s="106"/>
      <c r="MRC27" s="105"/>
      <c r="MRD27" s="105"/>
      <c r="MRE27" s="105"/>
      <c r="MRF27" s="105"/>
      <c r="MRG27" s="105"/>
      <c r="MRH27" s="105"/>
      <c r="MRI27" s="110"/>
      <c r="MRJ27" s="110"/>
      <c r="MRK27" s="106"/>
      <c r="MRL27" s="105"/>
      <c r="MRM27" s="105"/>
      <c r="MRN27" s="105"/>
      <c r="MRO27" s="105"/>
      <c r="MRP27" s="105"/>
      <c r="MRQ27" s="105"/>
      <c r="MRR27" s="110"/>
      <c r="MRS27" s="110"/>
      <c r="MRT27" s="106"/>
      <c r="MRU27" s="105"/>
      <c r="MRV27" s="105"/>
      <c r="MRW27" s="105"/>
      <c r="MRX27" s="105"/>
      <c r="MRY27" s="105"/>
      <c r="MRZ27" s="105"/>
      <c r="MSA27" s="110"/>
      <c r="MSB27" s="110"/>
      <c r="MSC27" s="106"/>
      <c r="MSD27" s="105"/>
      <c r="MSE27" s="105"/>
      <c r="MSF27" s="105"/>
      <c r="MSG27" s="105"/>
      <c r="MSH27" s="105"/>
      <c r="MSI27" s="105"/>
      <c r="MSJ27" s="110"/>
      <c r="MSK27" s="110"/>
      <c r="MSL27" s="106"/>
      <c r="MSM27" s="105"/>
      <c r="MSN27" s="105"/>
      <c r="MSO27" s="105"/>
      <c r="MSP27" s="105"/>
      <c r="MSQ27" s="105"/>
      <c r="MSR27" s="105"/>
      <c r="MSS27" s="110"/>
      <c r="MST27" s="110"/>
      <c r="MSU27" s="106"/>
      <c r="MSV27" s="105"/>
      <c r="MSW27" s="105"/>
      <c r="MSX27" s="105"/>
      <c r="MSY27" s="105"/>
      <c r="MSZ27" s="105"/>
      <c r="MTA27" s="105"/>
      <c r="MTB27" s="110"/>
      <c r="MTC27" s="110"/>
      <c r="MTD27" s="106"/>
      <c r="MTE27" s="105"/>
      <c r="MTF27" s="105"/>
      <c r="MTG27" s="105"/>
      <c r="MTH27" s="105"/>
      <c r="MTI27" s="105"/>
      <c r="MTJ27" s="105"/>
      <c r="MTK27" s="110"/>
      <c r="MTL27" s="110"/>
      <c r="MTM27" s="106"/>
      <c r="MTN27" s="105"/>
      <c r="MTO27" s="105"/>
      <c r="MTP27" s="105"/>
      <c r="MTQ27" s="105"/>
      <c r="MTR27" s="105"/>
      <c r="MTS27" s="105"/>
      <c r="MTT27" s="110"/>
      <c r="MTU27" s="110"/>
      <c r="MTV27" s="106"/>
      <c r="MTW27" s="105"/>
      <c r="MTX27" s="105"/>
      <c r="MTY27" s="105"/>
      <c r="MTZ27" s="105"/>
      <c r="MUA27" s="105"/>
      <c r="MUB27" s="105"/>
      <c r="MUC27" s="110"/>
      <c r="MUD27" s="110"/>
      <c r="MUE27" s="106"/>
      <c r="MUF27" s="105"/>
      <c r="MUG27" s="105"/>
      <c r="MUH27" s="105"/>
      <c r="MUI27" s="105"/>
      <c r="MUJ27" s="105"/>
      <c r="MUK27" s="105"/>
      <c r="MUL27" s="110"/>
      <c r="MUM27" s="110"/>
      <c r="MUN27" s="106"/>
      <c r="MUO27" s="105"/>
      <c r="MUP27" s="105"/>
      <c r="MUQ27" s="105"/>
      <c r="MUR27" s="105"/>
      <c r="MUS27" s="105"/>
      <c r="MUT27" s="105"/>
      <c r="MUU27" s="110"/>
      <c r="MUV27" s="110"/>
      <c r="MUW27" s="106"/>
      <c r="MUX27" s="105"/>
      <c r="MUY27" s="105"/>
      <c r="MUZ27" s="105"/>
      <c r="MVA27" s="105"/>
      <c r="MVB27" s="105"/>
      <c r="MVC27" s="105"/>
      <c r="MVD27" s="110"/>
      <c r="MVE27" s="110"/>
      <c r="MVF27" s="106"/>
      <c r="MVG27" s="105"/>
      <c r="MVH27" s="105"/>
      <c r="MVI27" s="105"/>
      <c r="MVJ27" s="105"/>
      <c r="MVK27" s="105"/>
      <c r="MVL27" s="105"/>
      <c r="MVM27" s="110"/>
      <c r="MVN27" s="110"/>
      <c r="MVO27" s="106"/>
      <c r="MVP27" s="105"/>
      <c r="MVQ27" s="105"/>
      <c r="MVR27" s="105"/>
      <c r="MVS27" s="105"/>
      <c r="MVT27" s="105"/>
      <c r="MVU27" s="105"/>
      <c r="MVV27" s="110"/>
      <c r="MVW27" s="110"/>
      <c r="MVX27" s="106"/>
      <c r="MVY27" s="105"/>
      <c r="MVZ27" s="105"/>
      <c r="MWA27" s="105"/>
      <c r="MWB27" s="105"/>
      <c r="MWC27" s="105"/>
      <c r="MWD27" s="105"/>
      <c r="MWE27" s="110"/>
      <c r="MWF27" s="110"/>
      <c r="MWG27" s="106"/>
      <c r="MWH27" s="105"/>
      <c r="MWI27" s="105"/>
      <c r="MWJ27" s="105"/>
      <c r="MWK27" s="105"/>
      <c r="MWL27" s="105"/>
      <c r="MWM27" s="105"/>
      <c r="MWN27" s="110"/>
      <c r="MWO27" s="110"/>
      <c r="MWP27" s="106"/>
      <c r="MWQ27" s="105"/>
      <c r="MWR27" s="105"/>
      <c r="MWS27" s="105"/>
      <c r="MWT27" s="105"/>
      <c r="MWU27" s="105"/>
      <c r="MWV27" s="105"/>
      <c r="MWW27" s="110"/>
      <c r="MWX27" s="110"/>
      <c r="MWY27" s="106"/>
      <c r="MWZ27" s="105"/>
      <c r="MXA27" s="105"/>
      <c r="MXB27" s="105"/>
      <c r="MXC27" s="105"/>
      <c r="MXD27" s="105"/>
      <c r="MXE27" s="105"/>
      <c r="MXF27" s="110"/>
      <c r="MXG27" s="110"/>
      <c r="MXH27" s="106"/>
      <c r="MXI27" s="105"/>
      <c r="MXJ27" s="105"/>
      <c r="MXK27" s="105"/>
      <c r="MXL27" s="105"/>
      <c r="MXM27" s="105"/>
      <c r="MXN27" s="105"/>
      <c r="MXO27" s="110"/>
      <c r="MXP27" s="110"/>
      <c r="MXQ27" s="106"/>
      <c r="MXR27" s="105"/>
      <c r="MXS27" s="105"/>
      <c r="MXT27" s="105"/>
      <c r="MXU27" s="105"/>
      <c r="MXV27" s="105"/>
      <c r="MXW27" s="105"/>
      <c r="MXX27" s="110"/>
      <c r="MXY27" s="110"/>
      <c r="MXZ27" s="106"/>
      <c r="MYA27" s="105"/>
      <c r="MYB27" s="105"/>
      <c r="MYC27" s="105"/>
      <c r="MYD27" s="105"/>
      <c r="MYE27" s="105"/>
      <c r="MYF27" s="105"/>
      <c r="MYG27" s="110"/>
      <c r="MYH27" s="110"/>
      <c r="MYI27" s="106"/>
      <c r="MYJ27" s="105"/>
      <c r="MYK27" s="105"/>
      <c r="MYL27" s="105"/>
      <c r="MYM27" s="105"/>
      <c r="MYN27" s="105"/>
      <c r="MYO27" s="105"/>
      <c r="MYP27" s="110"/>
      <c r="MYQ27" s="110"/>
      <c r="MYR27" s="106"/>
      <c r="MYS27" s="105"/>
      <c r="MYT27" s="105"/>
      <c r="MYU27" s="105"/>
      <c r="MYV27" s="105"/>
      <c r="MYW27" s="105"/>
      <c r="MYX27" s="105"/>
      <c r="MYY27" s="110"/>
      <c r="MYZ27" s="110"/>
      <c r="MZA27" s="106"/>
      <c r="MZB27" s="105"/>
      <c r="MZC27" s="105"/>
      <c r="MZD27" s="105"/>
      <c r="MZE27" s="105"/>
      <c r="MZF27" s="105"/>
      <c r="MZG27" s="105"/>
      <c r="MZH27" s="110"/>
      <c r="MZI27" s="110"/>
      <c r="MZJ27" s="106"/>
      <c r="MZK27" s="105"/>
      <c r="MZL27" s="105"/>
      <c r="MZM27" s="105"/>
      <c r="MZN27" s="105"/>
      <c r="MZO27" s="105"/>
      <c r="MZP27" s="105"/>
      <c r="MZQ27" s="110"/>
      <c r="MZR27" s="110"/>
      <c r="MZS27" s="106"/>
      <c r="MZT27" s="105"/>
      <c r="MZU27" s="105"/>
      <c r="MZV27" s="105"/>
      <c r="MZW27" s="105"/>
      <c r="MZX27" s="105"/>
      <c r="MZY27" s="105"/>
      <c r="MZZ27" s="110"/>
      <c r="NAA27" s="110"/>
      <c r="NAB27" s="106"/>
      <c r="NAC27" s="105"/>
      <c r="NAD27" s="105"/>
      <c r="NAE27" s="105"/>
      <c r="NAF27" s="105"/>
      <c r="NAG27" s="105"/>
      <c r="NAH27" s="105"/>
      <c r="NAI27" s="110"/>
      <c r="NAJ27" s="110"/>
      <c r="NAK27" s="106"/>
      <c r="NAL27" s="105"/>
      <c r="NAM27" s="105"/>
      <c r="NAN27" s="105"/>
      <c r="NAO27" s="105"/>
      <c r="NAP27" s="105"/>
      <c r="NAQ27" s="105"/>
      <c r="NAR27" s="110"/>
      <c r="NAS27" s="110"/>
      <c r="NAT27" s="106"/>
      <c r="NAU27" s="105"/>
      <c r="NAV27" s="105"/>
      <c r="NAW27" s="105"/>
      <c r="NAX27" s="105"/>
      <c r="NAY27" s="105"/>
      <c r="NAZ27" s="105"/>
      <c r="NBA27" s="110"/>
      <c r="NBB27" s="110"/>
      <c r="NBC27" s="106"/>
      <c r="NBD27" s="105"/>
      <c r="NBE27" s="105"/>
      <c r="NBF27" s="105"/>
      <c r="NBG27" s="105"/>
      <c r="NBH27" s="105"/>
      <c r="NBI27" s="105"/>
      <c r="NBJ27" s="110"/>
      <c r="NBK27" s="110"/>
      <c r="NBL27" s="106"/>
      <c r="NBM27" s="105"/>
      <c r="NBN27" s="105"/>
      <c r="NBO27" s="105"/>
      <c r="NBP27" s="105"/>
      <c r="NBQ27" s="105"/>
      <c r="NBR27" s="105"/>
      <c r="NBS27" s="110"/>
      <c r="NBT27" s="110"/>
      <c r="NBU27" s="106"/>
      <c r="NBV27" s="105"/>
      <c r="NBW27" s="105"/>
      <c r="NBX27" s="105"/>
      <c r="NBY27" s="105"/>
      <c r="NBZ27" s="105"/>
      <c r="NCA27" s="105"/>
      <c r="NCB27" s="110"/>
      <c r="NCC27" s="110"/>
      <c r="NCD27" s="106"/>
      <c r="NCE27" s="105"/>
      <c r="NCF27" s="105"/>
      <c r="NCG27" s="105"/>
      <c r="NCH27" s="105"/>
      <c r="NCI27" s="105"/>
      <c r="NCJ27" s="105"/>
      <c r="NCK27" s="110"/>
      <c r="NCL27" s="110"/>
      <c r="NCM27" s="106"/>
      <c r="NCN27" s="105"/>
      <c r="NCO27" s="105"/>
      <c r="NCP27" s="105"/>
      <c r="NCQ27" s="105"/>
      <c r="NCR27" s="105"/>
      <c r="NCS27" s="105"/>
      <c r="NCT27" s="110"/>
      <c r="NCU27" s="110"/>
      <c r="NCV27" s="106"/>
      <c r="NCW27" s="105"/>
      <c r="NCX27" s="105"/>
      <c r="NCY27" s="105"/>
      <c r="NCZ27" s="105"/>
      <c r="NDA27" s="105"/>
      <c r="NDB27" s="105"/>
      <c r="NDC27" s="110"/>
      <c r="NDD27" s="110"/>
      <c r="NDE27" s="106"/>
      <c r="NDF27" s="105"/>
      <c r="NDG27" s="105"/>
      <c r="NDH27" s="105"/>
      <c r="NDI27" s="105"/>
      <c r="NDJ27" s="105"/>
      <c r="NDK27" s="105"/>
      <c r="NDL27" s="110"/>
      <c r="NDM27" s="110"/>
      <c r="NDN27" s="106"/>
      <c r="NDO27" s="105"/>
      <c r="NDP27" s="105"/>
      <c r="NDQ27" s="105"/>
      <c r="NDR27" s="105"/>
      <c r="NDS27" s="105"/>
      <c r="NDT27" s="105"/>
      <c r="NDU27" s="110"/>
      <c r="NDV27" s="110"/>
      <c r="NDW27" s="106"/>
      <c r="NDX27" s="105"/>
      <c r="NDY27" s="105"/>
      <c r="NDZ27" s="105"/>
      <c r="NEA27" s="105"/>
      <c r="NEB27" s="105"/>
      <c r="NEC27" s="105"/>
      <c r="NED27" s="110"/>
      <c r="NEE27" s="110"/>
      <c r="NEF27" s="106"/>
      <c r="NEG27" s="105"/>
      <c r="NEH27" s="105"/>
      <c r="NEI27" s="105"/>
      <c r="NEJ27" s="105"/>
      <c r="NEK27" s="105"/>
      <c r="NEL27" s="105"/>
      <c r="NEM27" s="110"/>
      <c r="NEN27" s="110"/>
      <c r="NEO27" s="106"/>
      <c r="NEP27" s="105"/>
      <c r="NEQ27" s="105"/>
      <c r="NER27" s="105"/>
      <c r="NES27" s="105"/>
      <c r="NET27" s="105"/>
      <c r="NEU27" s="105"/>
      <c r="NEV27" s="110"/>
      <c r="NEW27" s="110"/>
      <c r="NEX27" s="106"/>
      <c r="NEY27" s="105"/>
      <c r="NEZ27" s="105"/>
      <c r="NFA27" s="105"/>
      <c r="NFB27" s="105"/>
      <c r="NFC27" s="105"/>
      <c r="NFD27" s="105"/>
      <c r="NFE27" s="110"/>
      <c r="NFF27" s="110"/>
      <c r="NFG27" s="106"/>
      <c r="NFH27" s="105"/>
      <c r="NFI27" s="105"/>
      <c r="NFJ27" s="105"/>
      <c r="NFK27" s="105"/>
      <c r="NFL27" s="105"/>
      <c r="NFM27" s="105"/>
      <c r="NFN27" s="110"/>
      <c r="NFO27" s="110"/>
      <c r="NFP27" s="106"/>
      <c r="NFQ27" s="105"/>
      <c r="NFR27" s="105"/>
      <c r="NFS27" s="105"/>
      <c r="NFT27" s="105"/>
      <c r="NFU27" s="105"/>
      <c r="NFV27" s="105"/>
      <c r="NFW27" s="110"/>
      <c r="NFX27" s="110"/>
      <c r="NFY27" s="106"/>
      <c r="NFZ27" s="105"/>
      <c r="NGA27" s="105"/>
      <c r="NGB27" s="105"/>
      <c r="NGC27" s="105"/>
      <c r="NGD27" s="105"/>
      <c r="NGE27" s="105"/>
      <c r="NGF27" s="110"/>
      <c r="NGG27" s="110"/>
      <c r="NGH27" s="106"/>
      <c r="NGI27" s="105"/>
      <c r="NGJ27" s="105"/>
      <c r="NGK27" s="105"/>
      <c r="NGL27" s="105"/>
      <c r="NGM27" s="105"/>
      <c r="NGN27" s="105"/>
      <c r="NGO27" s="110"/>
      <c r="NGP27" s="110"/>
      <c r="NGQ27" s="106"/>
      <c r="NGR27" s="105"/>
      <c r="NGS27" s="105"/>
      <c r="NGT27" s="105"/>
      <c r="NGU27" s="105"/>
      <c r="NGV27" s="105"/>
      <c r="NGW27" s="105"/>
      <c r="NGX27" s="110"/>
      <c r="NGY27" s="110"/>
      <c r="NGZ27" s="106"/>
      <c r="NHA27" s="105"/>
      <c r="NHB27" s="105"/>
      <c r="NHC27" s="105"/>
      <c r="NHD27" s="105"/>
      <c r="NHE27" s="105"/>
      <c r="NHF27" s="105"/>
      <c r="NHG27" s="110"/>
      <c r="NHH27" s="110"/>
      <c r="NHI27" s="106"/>
      <c r="NHJ27" s="105"/>
      <c r="NHK27" s="105"/>
      <c r="NHL27" s="105"/>
      <c r="NHM27" s="105"/>
      <c r="NHN27" s="105"/>
      <c r="NHO27" s="105"/>
      <c r="NHP27" s="110"/>
      <c r="NHQ27" s="110"/>
      <c r="NHR27" s="106"/>
      <c r="NHS27" s="105"/>
      <c r="NHT27" s="105"/>
      <c r="NHU27" s="105"/>
      <c r="NHV27" s="105"/>
      <c r="NHW27" s="105"/>
      <c r="NHX27" s="105"/>
      <c r="NHY27" s="110"/>
      <c r="NHZ27" s="110"/>
      <c r="NIA27" s="106"/>
      <c r="NIB27" s="105"/>
      <c r="NIC27" s="105"/>
      <c r="NID27" s="105"/>
      <c r="NIE27" s="105"/>
      <c r="NIF27" s="105"/>
      <c r="NIG27" s="105"/>
      <c r="NIH27" s="110"/>
      <c r="NII27" s="110"/>
      <c r="NIJ27" s="106"/>
      <c r="NIK27" s="105"/>
      <c r="NIL27" s="105"/>
      <c r="NIM27" s="105"/>
      <c r="NIN27" s="105"/>
      <c r="NIO27" s="105"/>
      <c r="NIP27" s="105"/>
      <c r="NIQ27" s="110"/>
      <c r="NIR27" s="110"/>
      <c r="NIS27" s="106"/>
      <c r="NIT27" s="105"/>
      <c r="NIU27" s="105"/>
      <c r="NIV27" s="105"/>
      <c r="NIW27" s="105"/>
      <c r="NIX27" s="105"/>
      <c r="NIY27" s="105"/>
      <c r="NIZ27" s="110"/>
      <c r="NJA27" s="110"/>
      <c r="NJB27" s="106"/>
      <c r="NJC27" s="105"/>
      <c r="NJD27" s="105"/>
      <c r="NJE27" s="105"/>
      <c r="NJF27" s="105"/>
      <c r="NJG27" s="105"/>
      <c r="NJH27" s="105"/>
      <c r="NJI27" s="110"/>
      <c r="NJJ27" s="110"/>
      <c r="NJK27" s="106"/>
      <c r="NJL27" s="105"/>
      <c r="NJM27" s="105"/>
      <c r="NJN27" s="105"/>
      <c r="NJO27" s="105"/>
      <c r="NJP27" s="105"/>
      <c r="NJQ27" s="105"/>
      <c r="NJR27" s="110"/>
      <c r="NJS27" s="110"/>
      <c r="NJT27" s="106"/>
      <c r="NJU27" s="105"/>
      <c r="NJV27" s="105"/>
      <c r="NJW27" s="105"/>
      <c r="NJX27" s="105"/>
      <c r="NJY27" s="105"/>
      <c r="NJZ27" s="105"/>
      <c r="NKA27" s="110"/>
      <c r="NKB27" s="110"/>
      <c r="NKC27" s="106"/>
      <c r="NKD27" s="105"/>
      <c r="NKE27" s="105"/>
      <c r="NKF27" s="105"/>
      <c r="NKG27" s="105"/>
      <c r="NKH27" s="105"/>
      <c r="NKI27" s="105"/>
      <c r="NKJ27" s="110"/>
      <c r="NKK27" s="110"/>
      <c r="NKL27" s="106"/>
      <c r="NKM27" s="105"/>
      <c r="NKN27" s="105"/>
      <c r="NKO27" s="105"/>
      <c r="NKP27" s="105"/>
      <c r="NKQ27" s="105"/>
      <c r="NKR27" s="105"/>
      <c r="NKS27" s="110"/>
      <c r="NKT27" s="110"/>
      <c r="NKU27" s="106"/>
      <c r="NKV27" s="105"/>
      <c r="NKW27" s="105"/>
      <c r="NKX27" s="105"/>
      <c r="NKY27" s="105"/>
      <c r="NKZ27" s="105"/>
      <c r="NLA27" s="105"/>
      <c r="NLB27" s="110"/>
      <c r="NLC27" s="110"/>
      <c r="NLD27" s="106"/>
      <c r="NLE27" s="105"/>
      <c r="NLF27" s="105"/>
      <c r="NLG27" s="105"/>
      <c r="NLH27" s="105"/>
      <c r="NLI27" s="105"/>
      <c r="NLJ27" s="105"/>
      <c r="NLK27" s="110"/>
      <c r="NLL27" s="110"/>
      <c r="NLM27" s="106"/>
      <c r="NLN27" s="105"/>
      <c r="NLO27" s="105"/>
      <c r="NLP27" s="105"/>
      <c r="NLQ27" s="105"/>
      <c r="NLR27" s="105"/>
      <c r="NLS27" s="105"/>
      <c r="NLT27" s="110"/>
      <c r="NLU27" s="110"/>
      <c r="NLV27" s="106"/>
      <c r="NLW27" s="105"/>
      <c r="NLX27" s="105"/>
      <c r="NLY27" s="105"/>
      <c r="NLZ27" s="105"/>
      <c r="NMA27" s="105"/>
      <c r="NMB27" s="105"/>
      <c r="NMC27" s="110"/>
      <c r="NMD27" s="110"/>
      <c r="NME27" s="106"/>
      <c r="NMF27" s="105"/>
      <c r="NMG27" s="105"/>
      <c r="NMH27" s="105"/>
      <c r="NMI27" s="105"/>
      <c r="NMJ27" s="105"/>
      <c r="NMK27" s="105"/>
      <c r="NML27" s="110"/>
      <c r="NMM27" s="110"/>
      <c r="NMN27" s="106"/>
      <c r="NMO27" s="105"/>
      <c r="NMP27" s="105"/>
      <c r="NMQ27" s="105"/>
      <c r="NMR27" s="105"/>
      <c r="NMS27" s="105"/>
      <c r="NMT27" s="105"/>
      <c r="NMU27" s="110"/>
      <c r="NMV27" s="110"/>
      <c r="NMW27" s="106"/>
      <c r="NMX27" s="105"/>
      <c r="NMY27" s="105"/>
      <c r="NMZ27" s="105"/>
      <c r="NNA27" s="105"/>
      <c r="NNB27" s="105"/>
      <c r="NNC27" s="105"/>
      <c r="NND27" s="110"/>
      <c r="NNE27" s="110"/>
      <c r="NNF27" s="106"/>
      <c r="NNG27" s="105"/>
      <c r="NNH27" s="105"/>
      <c r="NNI27" s="105"/>
      <c r="NNJ27" s="105"/>
      <c r="NNK27" s="105"/>
      <c r="NNL27" s="105"/>
      <c r="NNM27" s="110"/>
      <c r="NNN27" s="110"/>
      <c r="NNO27" s="106"/>
      <c r="NNP27" s="105"/>
      <c r="NNQ27" s="105"/>
      <c r="NNR27" s="105"/>
      <c r="NNS27" s="105"/>
      <c r="NNT27" s="105"/>
      <c r="NNU27" s="105"/>
      <c r="NNV27" s="110"/>
      <c r="NNW27" s="110"/>
      <c r="NNX27" s="106"/>
      <c r="NNY27" s="105"/>
      <c r="NNZ27" s="105"/>
      <c r="NOA27" s="105"/>
      <c r="NOB27" s="105"/>
      <c r="NOC27" s="105"/>
      <c r="NOD27" s="105"/>
      <c r="NOE27" s="110"/>
      <c r="NOF27" s="110"/>
      <c r="NOG27" s="106"/>
      <c r="NOH27" s="105"/>
      <c r="NOI27" s="105"/>
      <c r="NOJ27" s="105"/>
      <c r="NOK27" s="105"/>
      <c r="NOL27" s="105"/>
      <c r="NOM27" s="105"/>
      <c r="NON27" s="110"/>
      <c r="NOO27" s="110"/>
      <c r="NOP27" s="106"/>
      <c r="NOQ27" s="105"/>
      <c r="NOR27" s="105"/>
      <c r="NOS27" s="105"/>
      <c r="NOT27" s="105"/>
      <c r="NOU27" s="105"/>
      <c r="NOV27" s="105"/>
      <c r="NOW27" s="110"/>
      <c r="NOX27" s="110"/>
      <c r="NOY27" s="106"/>
      <c r="NOZ27" s="105"/>
      <c r="NPA27" s="105"/>
      <c r="NPB27" s="105"/>
      <c r="NPC27" s="105"/>
      <c r="NPD27" s="105"/>
      <c r="NPE27" s="105"/>
      <c r="NPF27" s="110"/>
      <c r="NPG27" s="110"/>
      <c r="NPH27" s="106"/>
      <c r="NPI27" s="105"/>
      <c r="NPJ27" s="105"/>
      <c r="NPK27" s="105"/>
      <c r="NPL27" s="105"/>
      <c r="NPM27" s="105"/>
      <c r="NPN27" s="105"/>
      <c r="NPO27" s="110"/>
      <c r="NPP27" s="110"/>
      <c r="NPQ27" s="106"/>
      <c r="NPR27" s="105"/>
      <c r="NPS27" s="105"/>
      <c r="NPT27" s="105"/>
      <c r="NPU27" s="105"/>
      <c r="NPV27" s="105"/>
      <c r="NPW27" s="105"/>
      <c r="NPX27" s="110"/>
      <c r="NPY27" s="110"/>
      <c r="NPZ27" s="106"/>
      <c r="NQA27" s="105"/>
      <c r="NQB27" s="105"/>
      <c r="NQC27" s="105"/>
      <c r="NQD27" s="105"/>
      <c r="NQE27" s="105"/>
      <c r="NQF27" s="105"/>
      <c r="NQG27" s="110"/>
      <c r="NQH27" s="110"/>
      <c r="NQI27" s="106"/>
      <c r="NQJ27" s="105"/>
      <c r="NQK27" s="105"/>
      <c r="NQL27" s="105"/>
      <c r="NQM27" s="105"/>
      <c r="NQN27" s="105"/>
      <c r="NQO27" s="105"/>
      <c r="NQP27" s="110"/>
      <c r="NQQ27" s="110"/>
      <c r="NQR27" s="106"/>
      <c r="NQS27" s="105"/>
      <c r="NQT27" s="105"/>
      <c r="NQU27" s="105"/>
      <c r="NQV27" s="105"/>
      <c r="NQW27" s="105"/>
      <c r="NQX27" s="105"/>
      <c r="NQY27" s="110"/>
      <c r="NQZ27" s="110"/>
      <c r="NRA27" s="106"/>
      <c r="NRB27" s="105"/>
      <c r="NRC27" s="105"/>
      <c r="NRD27" s="105"/>
      <c r="NRE27" s="105"/>
      <c r="NRF27" s="105"/>
      <c r="NRG27" s="105"/>
      <c r="NRH27" s="110"/>
      <c r="NRI27" s="110"/>
      <c r="NRJ27" s="106"/>
      <c r="NRK27" s="105"/>
      <c r="NRL27" s="105"/>
      <c r="NRM27" s="105"/>
      <c r="NRN27" s="105"/>
      <c r="NRO27" s="105"/>
      <c r="NRP27" s="105"/>
      <c r="NRQ27" s="110"/>
      <c r="NRR27" s="110"/>
      <c r="NRS27" s="106"/>
      <c r="NRT27" s="105"/>
      <c r="NRU27" s="105"/>
      <c r="NRV27" s="105"/>
      <c r="NRW27" s="105"/>
      <c r="NRX27" s="105"/>
      <c r="NRY27" s="105"/>
      <c r="NRZ27" s="110"/>
      <c r="NSA27" s="110"/>
      <c r="NSB27" s="106"/>
      <c r="NSC27" s="105"/>
      <c r="NSD27" s="105"/>
      <c r="NSE27" s="105"/>
      <c r="NSF27" s="105"/>
      <c r="NSG27" s="105"/>
      <c r="NSH27" s="105"/>
      <c r="NSI27" s="110"/>
      <c r="NSJ27" s="110"/>
      <c r="NSK27" s="106"/>
      <c r="NSL27" s="105"/>
      <c r="NSM27" s="105"/>
      <c r="NSN27" s="105"/>
      <c r="NSO27" s="105"/>
      <c r="NSP27" s="105"/>
      <c r="NSQ27" s="105"/>
      <c r="NSR27" s="110"/>
      <c r="NSS27" s="110"/>
      <c r="NST27" s="106"/>
      <c r="NSU27" s="105"/>
      <c r="NSV27" s="105"/>
      <c r="NSW27" s="105"/>
      <c r="NSX27" s="105"/>
      <c r="NSY27" s="105"/>
      <c r="NSZ27" s="105"/>
      <c r="NTA27" s="110"/>
      <c r="NTB27" s="110"/>
      <c r="NTC27" s="106"/>
      <c r="NTD27" s="105"/>
      <c r="NTE27" s="105"/>
      <c r="NTF27" s="105"/>
      <c r="NTG27" s="105"/>
      <c r="NTH27" s="105"/>
      <c r="NTI27" s="105"/>
      <c r="NTJ27" s="110"/>
      <c r="NTK27" s="110"/>
      <c r="NTL27" s="106"/>
      <c r="NTM27" s="105"/>
      <c r="NTN27" s="105"/>
      <c r="NTO27" s="105"/>
      <c r="NTP27" s="105"/>
      <c r="NTQ27" s="105"/>
      <c r="NTR27" s="105"/>
      <c r="NTS27" s="110"/>
      <c r="NTT27" s="110"/>
      <c r="NTU27" s="106"/>
      <c r="NTV27" s="105"/>
      <c r="NTW27" s="105"/>
      <c r="NTX27" s="105"/>
      <c r="NTY27" s="105"/>
      <c r="NTZ27" s="105"/>
      <c r="NUA27" s="105"/>
      <c r="NUB27" s="110"/>
      <c r="NUC27" s="110"/>
      <c r="NUD27" s="106"/>
      <c r="NUE27" s="105"/>
      <c r="NUF27" s="105"/>
      <c r="NUG27" s="105"/>
      <c r="NUH27" s="105"/>
      <c r="NUI27" s="105"/>
      <c r="NUJ27" s="105"/>
      <c r="NUK27" s="110"/>
      <c r="NUL27" s="110"/>
      <c r="NUM27" s="106"/>
      <c r="NUN27" s="105"/>
      <c r="NUO27" s="105"/>
      <c r="NUP27" s="105"/>
      <c r="NUQ27" s="105"/>
      <c r="NUR27" s="105"/>
      <c r="NUS27" s="105"/>
      <c r="NUT27" s="110"/>
      <c r="NUU27" s="110"/>
      <c r="NUV27" s="106"/>
      <c r="NUW27" s="105"/>
      <c r="NUX27" s="105"/>
      <c r="NUY27" s="105"/>
      <c r="NUZ27" s="105"/>
      <c r="NVA27" s="105"/>
      <c r="NVB27" s="105"/>
      <c r="NVC27" s="110"/>
      <c r="NVD27" s="110"/>
      <c r="NVE27" s="106"/>
      <c r="NVF27" s="105"/>
      <c r="NVG27" s="105"/>
      <c r="NVH27" s="105"/>
      <c r="NVI27" s="105"/>
      <c r="NVJ27" s="105"/>
      <c r="NVK27" s="105"/>
      <c r="NVL27" s="110"/>
      <c r="NVM27" s="110"/>
      <c r="NVN27" s="106"/>
      <c r="NVO27" s="105"/>
      <c r="NVP27" s="105"/>
      <c r="NVQ27" s="105"/>
      <c r="NVR27" s="105"/>
      <c r="NVS27" s="105"/>
      <c r="NVT27" s="105"/>
      <c r="NVU27" s="110"/>
      <c r="NVV27" s="110"/>
      <c r="NVW27" s="106"/>
      <c r="NVX27" s="105"/>
      <c r="NVY27" s="105"/>
      <c r="NVZ27" s="105"/>
      <c r="NWA27" s="105"/>
      <c r="NWB27" s="105"/>
      <c r="NWC27" s="105"/>
      <c r="NWD27" s="110"/>
      <c r="NWE27" s="110"/>
      <c r="NWF27" s="106"/>
      <c r="NWG27" s="105"/>
      <c r="NWH27" s="105"/>
      <c r="NWI27" s="105"/>
      <c r="NWJ27" s="105"/>
      <c r="NWK27" s="105"/>
      <c r="NWL27" s="105"/>
      <c r="NWM27" s="110"/>
      <c r="NWN27" s="110"/>
      <c r="NWO27" s="106"/>
      <c r="NWP27" s="105"/>
      <c r="NWQ27" s="105"/>
      <c r="NWR27" s="105"/>
      <c r="NWS27" s="105"/>
      <c r="NWT27" s="105"/>
      <c r="NWU27" s="105"/>
      <c r="NWV27" s="110"/>
      <c r="NWW27" s="110"/>
      <c r="NWX27" s="106"/>
      <c r="NWY27" s="105"/>
      <c r="NWZ27" s="105"/>
      <c r="NXA27" s="105"/>
      <c r="NXB27" s="105"/>
      <c r="NXC27" s="105"/>
      <c r="NXD27" s="105"/>
      <c r="NXE27" s="110"/>
      <c r="NXF27" s="110"/>
      <c r="NXG27" s="106"/>
      <c r="NXH27" s="105"/>
      <c r="NXI27" s="105"/>
      <c r="NXJ27" s="105"/>
      <c r="NXK27" s="105"/>
      <c r="NXL27" s="105"/>
      <c r="NXM27" s="105"/>
      <c r="NXN27" s="110"/>
      <c r="NXO27" s="110"/>
      <c r="NXP27" s="106"/>
      <c r="NXQ27" s="105"/>
      <c r="NXR27" s="105"/>
      <c r="NXS27" s="105"/>
      <c r="NXT27" s="105"/>
      <c r="NXU27" s="105"/>
      <c r="NXV27" s="105"/>
      <c r="NXW27" s="110"/>
      <c r="NXX27" s="110"/>
      <c r="NXY27" s="106"/>
      <c r="NXZ27" s="105"/>
      <c r="NYA27" s="105"/>
      <c r="NYB27" s="105"/>
      <c r="NYC27" s="105"/>
      <c r="NYD27" s="105"/>
      <c r="NYE27" s="105"/>
      <c r="NYF27" s="110"/>
      <c r="NYG27" s="110"/>
      <c r="NYH27" s="106"/>
      <c r="NYI27" s="105"/>
      <c r="NYJ27" s="105"/>
      <c r="NYK27" s="105"/>
      <c r="NYL27" s="105"/>
      <c r="NYM27" s="105"/>
      <c r="NYN27" s="105"/>
      <c r="NYO27" s="110"/>
      <c r="NYP27" s="110"/>
      <c r="NYQ27" s="106"/>
      <c r="NYR27" s="105"/>
      <c r="NYS27" s="105"/>
      <c r="NYT27" s="105"/>
      <c r="NYU27" s="105"/>
      <c r="NYV27" s="105"/>
      <c r="NYW27" s="105"/>
      <c r="NYX27" s="110"/>
      <c r="NYY27" s="110"/>
      <c r="NYZ27" s="106"/>
      <c r="NZA27" s="105"/>
      <c r="NZB27" s="105"/>
      <c r="NZC27" s="105"/>
      <c r="NZD27" s="105"/>
      <c r="NZE27" s="105"/>
      <c r="NZF27" s="105"/>
      <c r="NZG27" s="110"/>
      <c r="NZH27" s="110"/>
      <c r="NZI27" s="106"/>
      <c r="NZJ27" s="105"/>
      <c r="NZK27" s="105"/>
      <c r="NZL27" s="105"/>
      <c r="NZM27" s="105"/>
      <c r="NZN27" s="105"/>
      <c r="NZO27" s="105"/>
      <c r="NZP27" s="110"/>
      <c r="NZQ27" s="110"/>
      <c r="NZR27" s="106"/>
      <c r="NZS27" s="105"/>
      <c r="NZT27" s="105"/>
      <c r="NZU27" s="105"/>
      <c r="NZV27" s="105"/>
      <c r="NZW27" s="105"/>
      <c r="NZX27" s="105"/>
      <c r="NZY27" s="110"/>
      <c r="NZZ27" s="110"/>
      <c r="OAA27" s="106"/>
      <c r="OAB27" s="105"/>
      <c r="OAC27" s="105"/>
      <c r="OAD27" s="105"/>
      <c r="OAE27" s="105"/>
      <c r="OAF27" s="105"/>
      <c r="OAG27" s="105"/>
      <c r="OAH27" s="110"/>
      <c r="OAI27" s="110"/>
      <c r="OAJ27" s="106"/>
      <c r="OAK27" s="105"/>
      <c r="OAL27" s="105"/>
      <c r="OAM27" s="105"/>
      <c r="OAN27" s="105"/>
      <c r="OAO27" s="105"/>
      <c r="OAP27" s="105"/>
      <c r="OAQ27" s="110"/>
      <c r="OAR27" s="110"/>
      <c r="OAS27" s="106"/>
      <c r="OAT27" s="105"/>
      <c r="OAU27" s="105"/>
      <c r="OAV27" s="105"/>
      <c r="OAW27" s="105"/>
      <c r="OAX27" s="105"/>
      <c r="OAY27" s="105"/>
      <c r="OAZ27" s="110"/>
      <c r="OBA27" s="110"/>
      <c r="OBB27" s="106"/>
      <c r="OBC27" s="105"/>
      <c r="OBD27" s="105"/>
      <c r="OBE27" s="105"/>
      <c r="OBF27" s="105"/>
      <c r="OBG27" s="105"/>
      <c r="OBH27" s="105"/>
      <c r="OBI27" s="110"/>
      <c r="OBJ27" s="110"/>
      <c r="OBK27" s="106"/>
      <c r="OBL27" s="105"/>
      <c r="OBM27" s="105"/>
      <c r="OBN27" s="105"/>
      <c r="OBO27" s="105"/>
      <c r="OBP27" s="105"/>
      <c r="OBQ27" s="105"/>
      <c r="OBR27" s="110"/>
      <c r="OBS27" s="110"/>
      <c r="OBT27" s="106"/>
      <c r="OBU27" s="105"/>
      <c r="OBV27" s="105"/>
      <c r="OBW27" s="105"/>
      <c r="OBX27" s="105"/>
      <c r="OBY27" s="105"/>
      <c r="OBZ27" s="105"/>
      <c r="OCA27" s="110"/>
      <c r="OCB27" s="110"/>
      <c r="OCC27" s="106"/>
      <c r="OCD27" s="105"/>
      <c r="OCE27" s="105"/>
      <c r="OCF27" s="105"/>
      <c r="OCG27" s="105"/>
      <c r="OCH27" s="105"/>
      <c r="OCI27" s="105"/>
      <c r="OCJ27" s="110"/>
      <c r="OCK27" s="110"/>
      <c r="OCL27" s="106"/>
      <c r="OCM27" s="105"/>
      <c r="OCN27" s="105"/>
      <c r="OCO27" s="105"/>
      <c r="OCP27" s="105"/>
      <c r="OCQ27" s="105"/>
      <c r="OCR27" s="105"/>
      <c r="OCS27" s="110"/>
      <c r="OCT27" s="110"/>
      <c r="OCU27" s="106"/>
      <c r="OCV27" s="105"/>
      <c r="OCW27" s="105"/>
      <c r="OCX27" s="105"/>
      <c r="OCY27" s="105"/>
      <c r="OCZ27" s="105"/>
      <c r="ODA27" s="105"/>
      <c r="ODB27" s="110"/>
      <c r="ODC27" s="110"/>
      <c r="ODD27" s="106"/>
      <c r="ODE27" s="105"/>
      <c r="ODF27" s="105"/>
      <c r="ODG27" s="105"/>
      <c r="ODH27" s="105"/>
      <c r="ODI27" s="105"/>
      <c r="ODJ27" s="105"/>
      <c r="ODK27" s="110"/>
      <c r="ODL27" s="110"/>
      <c r="ODM27" s="106"/>
      <c r="ODN27" s="105"/>
      <c r="ODO27" s="105"/>
      <c r="ODP27" s="105"/>
      <c r="ODQ27" s="105"/>
      <c r="ODR27" s="105"/>
      <c r="ODS27" s="105"/>
      <c r="ODT27" s="110"/>
      <c r="ODU27" s="110"/>
      <c r="ODV27" s="106"/>
      <c r="ODW27" s="105"/>
      <c r="ODX27" s="105"/>
      <c r="ODY27" s="105"/>
      <c r="ODZ27" s="105"/>
      <c r="OEA27" s="105"/>
      <c r="OEB27" s="105"/>
      <c r="OEC27" s="110"/>
      <c r="OED27" s="110"/>
      <c r="OEE27" s="106"/>
      <c r="OEF27" s="105"/>
      <c r="OEG27" s="105"/>
      <c r="OEH27" s="105"/>
      <c r="OEI27" s="105"/>
      <c r="OEJ27" s="105"/>
      <c r="OEK27" s="105"/>
      <c r="OEL27" s="110"/>
      <c r="OEM27" s="110"/>
      <c r="OEN27" s="106"/>
      <c r="OEO27" s="105"/>
      <c r="OEP27" s="105"/>
      <c r="OEQ27" s="105"/>
      <c r="OER27" s="105"/>
      <c r="OES27" s="105"/>
      <c r="OET27" s="105"/>
      <c r="OEU27" s="110"/>
      <c r="OEV27" s="110"/>
      <c r="OEW27" s="106"/>
      <c r="OEX27" s="105"/>
      <c r="OEY27" s="105"/>
      <c r="OEZ27" s="105"/>
      <c r="OFA27" s="105"/>
      <c r="OFB27" s="105"/>
      <c r="OFC27" s="105"/>
      <c r="OFD27" s="110"/>
      <c r="OFE27" s="110"/>
      <c r="OFF27" s="106"/>
      <c r="OFG27" s="105"/>
      <c r="OFH27" s="105"/>
      <c r="OFI27" s="105"/>
      <c r="OFJ27" s="105"/>
      <c r="OFK27" s="105"/>
      <c r="OFL27" s="105"/>
      <c r="OFM27" s="110"/>
      <c r="OFN27" s="110"/>
      <c r="OFO27" s="106"/>
      <c r="OFP27" s="105"/>
      <c r="OFQ27" s="105"/>
      <c r="OFR27" s="105"/>
      <c r="OFS27" s="105"/>
      <c r="OFT27" s="105"/>
      <c r="OFU27" s="105"/>
      <c r="OFV27" s="110"/>
      <c r="OFW27" s="110"/>
      <c r="OFX27" s="106"/>
      <c r="OFY27" s="105"/>
      <c r="OFZ27" s="105"/>
      <c r="OGA27" s="105"/>
      <c r="OGB27" s="105"/>
      <c r="OGC27" s="105"/>
      <c r="OGD27" s="105"/>
      <c r="OGE27" s="110"/>
      <c r="OGF27" s="110"/>
      <c r="OGG27" s="106"/>
      <c r="OGH27" s="105"/>
      <c r="OGI27" s="105"/>
      <c r="OGJ27" s="105"/>
      <c r="OGK27" s="105"/>
      <c r="OGL27" s="105"/>
      <c r="OGM27" s="105"/>
      <c r="OGN27" s="110"/>
      <c r="OGO27" s="110"/>
      <c r="OGP27" s="106"/>
      <c r="OGQ27" s="105"/>
      <c r="OGR27" s="105"/>
      <c r="OGS27" s="105"/>
      <c r="OGT27" s="105"/>
      <c r="OGU27" s="105"/>
      <c r="OGV27" s="105"/>
      <c r="OGW27" s="110"/>
      <c r="OGX27" s="110"/>
      <c r="OGY27" s="106"/>
      <c r="OGZ27" s="105"/>
      <c r="OHA27" s="105"/>
      <c r="OHB27" s="105"/>
      <c r="OHC27" s="105"/>
      <c r="OHD27" s="105"/>
      <c r="OHE27" s="105"/>
      <c r="OHF27" s="110"/>
      <c r="OHG27" s="110"/>
      <c r="OHH27" s="106"/>
      <c r="OHI27" s="105"/>
      <c r="OHJ27" s="105"/>
      <c r="OHK27" s="105"/>
      <c r="OHL27" s="105"/>
      <c r="OHM27" s="105"/>
      <c r="OHN27" s="105"/>
      <c r="OHO27" s="110"/>
      <c r="OHP27" s="110"/>
      <c r="OHQ27" s="106"/>
      <c r="OHR27" s="105"/>
      <c r="OHS27" s="105"/>
      <c r="OHT27" s="105"/>
      <c r="OHU27" s="105"/>
      <c r="OHV27" s="105"/>
      <c r="OHW27" s="105"/>
      <c r="OHX27" s="110"/>
      <c r="OHY27" s="110"/>
      <c r="OHZ27" s="106"/>
      <c r="OIA27" s="105"/>
      <c r="OIB27" s="105"/>
      <c r="OIC27" s="105"/>
      <c r="OID27" s="105"/>
      <c r="OIE27" s="105"/>
      <c r="OIF27" s="105"/>
      <c r="OIG27" s="110"/>
      <c r="OIH27" s="110"/>
      <c r="OII27" s="106"/>
      <c r="OIJ27" s="105"/>
      <c r="OIK27" s="105"/>
      <c r="OIL27" s="105"/>
      <c r="OIM27" s="105"/>
      <c r="OIN27" s="105"/>
      <c r="OIO27" s="105"/>
      <c r="OIP27" s="110"/>
      <c r="OIQ27" s="110"/>
      <c r="OIR27" s="106"/>
      <c r="OIS27" s="105"/>
      <c r="OIT27" s="105"/>
      <c r="OIU27" s="105"/>
      <c r="OIV27" s="105"/>
      <c r="OIW27" s="105"/>
      <c r="OIX27" s="105"/>
      <c r="OIY27" s="110"/>
      <c r="OIZ27" s="110"/>
      <c r="OJA27" s="106"/>
      <c r="OJB27" s="105"/>
      <c r="OJC27" s="105"/>
      <c r="OJD27" s="105"/>
      <c r="OJE27" s="105"/>
      <c r="OJF27" s="105"/>
      <c r="OJG27" s="105"/>
      <c r="OJH27" s="110"/>
      <c r="OJI27" s="110"/>
      <c r="OJJ27" s="106"/>
      <c r="OJK27" s="105"/>
      <c r="OJL27" s="105"/>
      <c r="OJM27" s="105"/>
      <c r="OJN27" s="105"/>
      <c r="OJO27" s="105"/>
      <c r="OJP27" s="105"/>
      <c r="OJQ27" s="110"/>
      <c r="OJR27" s="110"/>
      <c r="OJS27" s="106"/>
      <c r="OJT27" s="105"/>
      <c r="OJU27" s="105"/>
      <c r="OJV27" s="105"/>
      <c r="OJW27" s="105"/>
      <c r="OJX27" s="105"/>
      <c r="OJY27" s="105"/>
      <c r="OJZ27" s="110"/>
      <c r="OKA27" s="110"/>
      <c r="OKB27" s="106"/>
      <c r="OKC27" s="105"/>
      <c r="OKD27" s="105"/>
      <c r="OKE27" s="105"/>
      <c r="OKF27" s="105"/>
      <c r="OKG27" s="105"/>
      <c r="OKH27" s="105"/>
      <c r="OKI27" s="110"/>
      <c r="OKJ27" s="110"/>
      <c r="OKK27" s="106"/>
      <c r="OKL27" s="105"/>
      <c r="OKM27" s="105"/>
      <c r="OKN27" s="105"/>
      <c r="OKO27" s="105"/>
      <c r="OKP27" s="105"/>
      <c r="OKQ27" s="105"/>
      <c r="OKR27" s="110"/>
      <c r="OKS27" s="110"/>
      <c r="OKT27" s="106"/>
      <c r="OKU27" s="105"/>
      <c r="OKV27" s="105"/>
      <c r="OKW27" s="105"/>
      <c r="OKX27" s="105"/>
      <c r="OKY27" s="105"/>
      <c r="OKZ27" s="105"/>
      <c r="OLA27" s="110"/>
      <c r="OLB27" s="110"/>
      <c r="OLC27" s="106"/>
      <c r="OLD27" s="105"/>
      <c r="OLE27" s="105"/>
      <c r="OLF27" s="105"/>
      <c r="OLG27" s="105"/>
      <c r="OLH27" s="105"/>
      <c r="OLI27" s="105"/>
      <c r="OLJ27" s="110"/>
      <c r="OLK27" s="110"/>
      <c r="OLL27" s="106"/>
      <c r="OLM27" s="105"/>
      <c r="OLN27" s="105"/>
      <c r="OLO27" s="105"/>
      <c r="OLP27" s="105"/>
      <c r="OLQ27" s="105"/>
      <c r="OLR27" s="105"/>
      <c r="OLS27" s="110"/>
      <c r="OLT27" s="110"/>
      <c r="OLU27" s="106"/>
      <c r="OLV27" s="105"/>
      <c r="OLW27" s="105"/>
      <c r="OLX27" s="105"/>
      <c r="OLY27" s="105"/>
      <c r="OLZ27" s="105"/>
      <c r="OMA27" s="105"/>
      <c r="OMB27" s="110"/>
      <c r="OMC27" s="110"/>
      <c r="OMD27" s="106"/>
      <c r="OME27" s="105"/>
      <c r="OMF27" s="105"/>
      <c r="OMG27" s="105"/>
      <c r="OMH27" s="105"/>
      <c r="OMI27" s="105"/>
      <c r="OMJ27" s="105"/>
      <c r="OMK27" s="110"/>
      <c r="OML27" s="110"/>
      <c r="OMM27" s="106"/>
      <c r="OMN27" s="105"/>
      <c r="OMO27" s="105"/>
      <c r="OMP27" s="105"/>
      <c r="OMQ27" s="105"/>
      <c r="OMR27" s="105"/>
      <c r="OMS27" s="105"/>
      <c r="OMT27" s="110"/>
      <c r="OMU27" s="110"/>
      <c r="OMV27" s="106"/>
      <c r="OMW27" s="105"/>
      <c r="OMX27" s="105"/>
      <c r="OMY27" s="105"/>
      <c r="OMZ27" s="105"/>
      <c r="ONA27" s="105"/>
      <c r="ONB27" s="105"/>
      <c r="ONC27" s="110"/>
      <c r="OND27" s="110"/>
      <c r="ONE27" s="106"/>
      <c r="ONF27" s="105"/>
      <c r="ONG27" s="105"/>
      <c r="ONH27" s="105"/>
      <c r="ONI27" s="105"/>
      <c r="ONJ27" s="105"/>
      <c r="ONK27" s="105"/>
      <c r="ONL27" s="110"/>
      <c r="ONM27" s="110"/>
      <c r="ONN27" s="106"/>
      <c r="ONO27" s="105"/>
      <c r="ONP27" s="105"/>
      <c r="ONQ27" s="105"/>
      <c r="ONR27" s="105"/>
      <c r="ONS27" s="105"/>
      <c r="ONT27" s="105"/>
      <c r="ONU27" s="110"/>
      <c r="ONV27" s="110"/>
      <c r="ONW27" s="106"/>
      <c r="ONX27" s="105"/>
      <c r="ONY27" s="105"/>
      <c r="ONZ27" s="105"/>
      <c r="OOA27" s="105"/>
      <c r="OOB27" s="105"/>
      <c r="OOC27" s="105"/>
      <c r="OOD27" s="110"/>
      <c r="OOE27" s="110"/>
      <c r="OOF27" s="106"/>
      <c r="OOG27" s="105"/>
      <c r="OOH27" s="105"/>
      <c r="OOI27" s="105"/>
      <c r="OOJ27" s="105"/>
      <c r="OOK27" s="105"/>
      <c r="OOL27" s="105"/>
      <c r="OOM27" s="110"/>
      <c r="OON27" s="110"/>
      <c r="OOO27" s="106"/>
      <c r="OOP27" s="105"/>
      <c r="OOQ27" s="105"/>
      <c r="OOR27" s="105"/>
      <c r="OOS27" s="105"/>
      <c r="OOT27" s="105"/>
      <c r="OOU27" s="105"/>
      <c r="OOV27" s="110"/>
      <c r="OOW27" s="110"/>
      <c r="OOX27" s="106"/>
      <c r="OOY27" s="105"/>
      <c r="OOZ27" s="105"/>
      <c r="OPA27" s="105"/>
      <c r="OPB27" s="105"/>
      <c r="OPC27" s="105"/>
      <c r="OPD27" s="105"/>
      <c r="OPE27" s="110"/>
      <c r="OPF27" s="110"/>
      <c r="OPG27" s="106"/>
      <c r="OPH27" s="105"/>
      <c r="OPI27" s="105"/>
      <c r="OPJ27" s="105"/>
      <c r="OPK27" s="105"/>
      <c r="OPL27" s="105"/>
      <c r="OPM27" s="105"/>
      <c r="OPN27" s="110"/>
      <c r="OPO27" s="110"/>
      <c r="OPP27" s="106"/>
      <c r="OPQ27" s="105"/>
      <c r="OPR27" s="105"/>
      <c r="OPS27" s="105"/>
      <c r="OPT27" s="105"/>
      <c r="OPU27" s="105"/>
      <c r="OPV27" s="105"/>
      <c r="OPW27" s="110"/>
      <c r="OPX27" s="110"/>
      <c r="OPY27" s="106"/>
      <c r="OPZ27" s="105"/>
      <c r="OQA27" s="105"/>
      <c r="OQB27" s="105"/>
      <c r="OQC27" s="105"/>
      <c r="OQD27" s="105"/>
      <c r="OQE27" s="105"/>
      <c r="OQF27" s="110"/>
      <c r="OQG27" s="110"/>
      <c r="OQH27" s="106"/>
      <c r="OQI27" s="105"/>
      <c r="OQJ27" s="105"/>
      <c r="OQK27" s="105"/>
      <c r="OQL27" s="105"/>
      <c r="OQM27" s="105"/>
      <c r="OQN27" s="105"/>
      <c r="OQO27" s="110"/>
      <c r="OQP27" s="110"/>
      <c r="OQQ27" s="106"/>
      <c r="OQR27" s="105"/>
      <c r="OQS27" s="105"/>
      <c r="OQT27" s="105"/>
      <c r="OQU27" s="105"/>
      <c r="OQV27" s="105"/>
      <c r="OQW27" s="105"/>
      <c r="OQX27" s="110"/>
      <c r="OQY27" s="110"/>
      <c r="OQZ27" s="106"/>
      <c r="ORA27" s="105"/>
      <c r="ORB27" s="105"/>
      <c r="ORC27" s="105"/>
      <c r="ORD27" s="105"/>
      <c r="ORE27" s="105"/>
      <c r="ORF27" s="105"/>
      <c r="ORG27" s="110"/>
      <c r="ORH27" s="110"/>
      <c r="ORI27" s="106"/>
      <c r="ORJ27" s="105"/>
      <c r="ORK27" s="105"/>
      <c r="ORL27" s="105"/>
      <c r="ORM27" s="105"/>
      <c r="ORN27" s="105"/>
      <c r="ORO27" s="105"/>
      <c r="ORP27" s="110"/>
      <c r="ORQ27" s="110"/>
      <c r="ORR27" s="106"/>
      <c r="ORS27" s="105"/>
      <c r="ORT27" s="105"/>
      <c r="ORU27" s="105"/>
      <c r="ORV27" s="105"/>
      <c r="ORW27" s="105"/>
      <c r="ORX27" s="105"/>
      <c r="ORY27" s="110"/>
      <c r="ORZ27" s="110"/>
      <c r="OSA27" s="106"/>
      <c r="OSB27" s="105"/>
      <c r="OSC27" s="105"/>
      <c r="OSD27" s="105"/>
      <c r="OSE27" s="105"/>
      <c r="OSF27" s="105"/>
      <c r="OSG27" s="105"/>
      <c r="OSH27" s="110"/>
      <c r="OSI27" s="110"/>
      <c r="OSJ27" s="106"/>
      <c r="OSK27" s="105"/>
      <c r="OSL27" s="105"/>
      <c r="OSM27" s="105"/>
      <c r="OSN27" s="105"/>
      <c r="OSO27" s="105"/>
      <c r="OSP27" s="105"/>
      <c r="OSQ27" s="110"/>
      <c r="OSR27" s="110"/>
      <c r="OSS27" s="106"/>
      <c r="OST27" s="105"/>
      <c r="OSU27" s="105"/>
      <c r="OSV27" s="105"/>
      <c r="OSW27" s="105"/>
      <c r="OSX27" s="105"/>
      <c r="OSY27" s="105"/>
      <c r="OSZ27" s="110"/>
      <c r="OTA27" s="110"/>
      <c r="OTB27" s="106"/>
      <c r="OTC27" s="105"/>
      <c r="OTD27" s="105"/>
      <c r="OTE27" s="105"/>
      <c r="OTF27" s="105"/>
      <c r="OTG27" s="105"/>
      <c r="OTH27" s="105"/>
      <c r="OTI27" s="110"/>
      <c r="OTJ27" s="110"/>
      <c r="OTK27" s="106"/>
      <c r="OTL27" s="105"/>
      <c r="OTM27" s="105"/>
      <c r="OTN27" s="105"/>
      <c r="OTO27" s="105"/>
      <c r="OTP27" s="105"/>
      <c r="OTQ27" s="105"/>
      <c r="OTR27" s="110"/>
      <c r="OTS27" s="110"/>
      <c r="OTT27" s="106"/>
      <c r="OTU27" s="105"/>
      <c r="OTV27" s="105"/>
      <c r="OTW27" s="105"/>
      <c r="OTX27" s="105"/>
      <c r="OTY27" s="105"/>
      <c r="OTZ27" s="105"/>
      <c r="OUA27" s="110"/>
      <c r="OUB27" s="110"/>
      <c r="OUC27" s="106"/>
      <c r="OUD27" s="105"/>
      <c r="OUE27" s="105"/>
      <c r="OUF27" s="105"/>
      <c r="OUG27" s="105"/>
      <c r="OUH27" s="105"/>
      <c r="OUI27" s="105"/>
      <c r="OUJ27" s="110"/>
      <c r="OUK27" s="110"/>
      <c r="OUL27" s="106"/>
      <c r="OUM27" s="105"/>
      <c r="OUN27" s="105"/>
      <c r="OUO27" s="105"/>
      <c r="OUP27" s="105"/>
      <c r="OUQ27" s="105"/>
      <c r="OUR27" s="105"/>
      <c r="OUS27" s="110"/>
      <c r="OUT27" s="110"/>
      <c r="OUU27" s="106"/>
      <c r="OUV27" s="105"/>
      <c r="OUW27" s="105"/>
      <c r="OUX27" s="105"/>
      <c r="OUY27" s="105"/>
      <c r="OUZ27" s="105"/>
      <c r="OVA27" s="105"/>
      <c r="OVB27" s="110"/>
      <c r="OVC27" s="110"/>
      <c r="OVD27" s="106"/>
      <c r="OVE27" s="105"/>
      <c r="OVF27" s="105"/>
      <c r="OVG27" s="105"/>
      <c r="OVH27" s="105"/>
      <c r="OVI27" s="105"/>
      <c r="OVJ27" s="105"/>
      <c r="OVK27" s="110"/>
      <c r="OVL27" s="110"/>
      <c r="OVM27" s="106"/>
      <c r="OVN27" s="105"/>
      <c r="OVO27" s="105"/>
      <c r="OVP27" s="105"/>
      <c r="OVQ27" s="105"/>
      <c r="OVR27" s="105"/>
      <c r="OVS27" s="105"/>
      <c r="OVT27" s="110"/>
      <c r="OVU27" s="110"/>
      <c r="OVV27" s="106"/>
      <c r="OVW27" s="105"/>
      <c r="OVX27" s="105"/>
      <c r="OVY27" s="105"/>
      <c r="OVZ27" s="105"/>
      <c r="OWA27" s="105"/>
      <c r="OWB27" s="105"/>
      <c r="OWC27" s="110"/>
      <c r="OWD27" s="110"/>
      <c r="OWE27" s="106"/>
      <c r="OWF27" s="105"/>
      <c r="OWG27" s="105"/>
      <c r="OWH27" s="105"/>
      <c r="OWI27" s="105"/>
      <c r="OWJ27" s="105"/>
      <c r="OWK27" s="105"/>
      <c r="OWL27" s="110"/>
      <c r="OWM27" s="110"/>
      <c r="OWN27" s="106"/>
      <c r="OWO27" s="105"/>
      <c r="OWP27" s="105"/>
      <c r="OWQ27" s="105"/>
      <c r="OWR27" s="105"/>
      <c r="OWS27" s="105"/>
      <c r="OWT27" s="105"/>
      <c r="OWU27" s="110"/>
      <c r="OWV27" s="110"/>
      <c r="OWW27" s="106"/>
      <c r="OWX27" s="105"/>
      <c r="OWY27" s="105"/>
      <c r="OWZ27" s="105"/>
      <c r="OXA27" s="105"/>
      <c r="OXB27" s="105"/>
      <c r="OXC27" s="105"/>
      <c r="OXD27" s="110"/>
      <c r="OXE27" s="110"/>
      <c r="OXF27" s="106"/>
      <c r="OXG27" s="105"/>
      <c r="OXH27" s="105"/>
      <c r="OXI27" s="105"/>
      <c r="OXJ27" s="105"/>
      <c r="OXK27" s="105"/>
      <c r="OXL27" s="105"/>
      <c r="OXM27" s="110"/>
      <c r="OXN27" s="110"/>
      <c r="OXO27" s="106"/>
      <c r="OXP27" s="105"/>
      <c r="OXQ27" s="105"/>
      <c r="OXR27" s="105"/>
      <c r="OXS27" s="105"/>
      <c r="OXT27" s="105"/>
      <c r="OXU27" s="105"/>
      <c r="OXV27" s="110"/>
      <c r="OXW27" s="110"/>
      <c r="OXX27" s="106"/>
      <c r="OXY27" s="105"/>
      <c r="OXZ27" s="105"/>
      <c r="OYA27" s="105"/>
      <c r="OYB27" s="105"/>
      <c r="OYC27" s="105"/>
      <c r="OYD27" s="105"/>
      <c r="OYE27" s="110"/>
      <c r="OYF27" s="110"/>
      <c r="OYG27" s="106"/>
      <c r="OYH27" s="105"/>
      <c r="OYI27" s="105"/>
      <c r="OYJ27" s="105"/>
      <c r="OYK27" s="105"/>
      <c r="OYL27" s="105"/>
      <c r="OYM27" s="105"/>
      <c r="OYN27" s="110"/>
      <c r="OYO27" s="110"/>
      <c r="OYP27" s="106"/>
      <c r="OYQ27" s="105"/>
      <c r="OYR27" s="105"/>
      <c r="OYS27" s="105"/>
      <c r="OYT27" s="105"/>
      <c r="OYU27" s="105"/>
      <c r="OYV27" s="105"/>
      <c r="OYW27" s="110"/>
      <c r="OYX27" s="110"/>
      <c r="OYY27" s="106"/>
      <c r="OYZ27" s="105"/>
      <c r="OZA27" s="105"/>
      <c r="OZB27" s="105"/>
      <c r="OZC27" s="105"/>
      <c r="OZD27" s="105"/>
      <c r="OZE27" s="105"/>
      <c r="OZF27" s="110"/>
      <c r="OZG27" s="110"/>
      <c r="OZH27" s="106"/>
      <c r="OZI27" s="105"/>
      <c r="OZJ27" s="105"/>
      <c r="OZK27" s="105"/>
      <c r="OZL27" s="105"/>
      <c r="OZM27" s="105"/>
      <c r="OZN27" s="105"/>
      <c r="OZO27" s="110"/>
      <c r="OZP27" s="110"/>
      <c r="OZQ27" s="106"/>
      <c r="OZR27" s="105"/>
      <c r="OZS27" s="105"/>
      <c r="OZT27" s="105"/>
      <c r="OZU27" s="105"/>
      <c r="OZV27" s="105"/>
      <c r="OZW27" s="105"/>
      <c r="OZX27" s="110"/>
      <c r="OZY27" s="110"/>
      <c r="OZZ27" s="106"/>
      <c r="PAA27" s="105"/>
      <c r="PAB27" s="105"/>
      <c r="PAC27" s="105"/>
      <c r="PAD27" s="105"/>
      <c r="PAE27" s="105"/>
      <c r="PAF27" s="105"/>
      <c r="PAG27" s="110"/>
      <c r="PAH27" s="110"/>
      <c r="PAI27" s="106"/>
      <c r="PAJ27" s="105"/>
      <c r="PAK27" s="105"/>
      <c r="PAL27" s="105"/>
      <c r="PAM27" s="105"/>
      <c r="PAN27" s="105"/>
      <c r="PAO27" s="105"/>
      <c r="PAP27" s="110"/>
      <c r="PAQ27" s="110"/>
      <c r="PAR27" s="106"/>
      <c r="PAS27" s="105"/>
      <c r="PAT27" s="105"/>
      <c r="PAU27" s="105"/>
      <c r="PAV27" s="105"/>
      <c r="PAW27" s="105"/>
      <c r="PAX27" s="105"/>
      <c r="PAY27" s="110"/>
      <c r="PAZ27" s="110"/>
      <c r="PBA27" s="106"/>
      <c r="PBB27" s="105"/>
      <c r="PBC27" s="105"/>
      <c r="PBD27" s="105"/>
      <c r="PBE27" s="105"/>
      <c r="PBF27" s="105"/>
      <c r="PBG27" s="105"/>
      <c r="PBH27" s="110"/>
      <c r="PBI27" s="110"/>
      <c r="PBJ27" s="106"/>
      <c r="PBK27" s="105"/>
      <c r="PBL27" s="105"/>
      <c r="PBM27" s="105"/>
      <c r="PBN27" s="105"/>
      <c r="PBO27" s="105"/>
      <c r="PBP27" s="105"/>
      <c r="PBQ27" s="110"/>
      <c r="PBR27" s="110"/>
      <c r="PBS27" s="106"/>
      <c r="PBT27" s="105"/>
      <c r="PBU27" s="105"/>
      <c r="PBV27" s="105"/>
      <c r="PBW27" s="105"/>
      <c r="PBX27" s="105"/>
      <c r="PBY27" s="105"/>
      <c r="PBZ27" s="110"/>
      <c r="PCA27" s="110"/>
      <c r="PCB27" s="106"/>
      <c r="PCC27" s="105"/>
      <c r="PCD27" s="105"/>
      <c r="PCE27" s="105"/>
      <c r="PCF27" s="105"/>
      <c r="PCG27" s="105"/>
      <c r="PCH27" s="105"/>
      <c r="PCI27" s="110"/>
      <c r="PCJ27" s="110"/>
      <c r="PCK27" s="106"/>
      <c r="PCL27" s="105"/>
      <c r="PCM27" s="105"/>
      <c r="PCN27" s="105"/>
      <c r="PCO27" s="105"/>
      <c r="PCP27" s="105"/>
      <c r="PCQ27" s="105"/>
      <c r="PCR27" s="110"/>
      <c r="PCS27" s="110"/>
      <c r="PCT27" s="106"/>
      <c r="PCU27" s="105"/>
      <c r="PCV27" s="105"/>
      <c r="PCW27" s="105"/>
      <c r="PCX27" s="105"/>
      <c r="PCY27" s="105"/>
      <c r="PCZ27" s="105"/>
      <c r="PDA27" s="110"/>
      <c r="PDB27" s="110"/>
      <c r="PDC27" s="106"/>
      <c r="PDD27" s="105"/>
      <c r="PDE27" s="105"/>
      <c r="PDF27" s="105"/>
      <c r="PDG27" s="105"/>
      <c r="PDH27" s="105"/>
      <c r="PDI27" s="105"/>
      <c r="PDJ27" s="110"/>
      <c r="PDK27" s="110"/>
      <c r="PDL27" s="106"/>
      <c r="PDM27" s="105"/>
      <c r="PDN27" s="105"/>
      <c r="PDO27" s="105"/>
      <c r="PDP27" s="105"/>
      <c r="PDQ27" s="105"/>
      <c r="PDR27" s="105"/>
      <c r="PDS27" s="110"/>
      <c r="PDT27" s="110"/>
      <c r="PDU27" s="106"/>
      <c r="PDV27" s="105"/>
      <c r="PDW27" s="105"/>
      <c r="PDX27" s="105"/>
      <c r="PDY27" s="105"/>
      <c r="PDZ27" s="105"/>
      <c r="PEA27" s="105"/>
      <c r="PEB27" s="110"/>
      <c r="PEC27" s="110"/>
      <c r="PED27" s="106"/>
      <c r="PEE27" s="105"/>
      <c r="PEF27" s="105"/>
      <c r="PEG27" s="105"/>
      <c r="PEH27" s="105"/>
      <c r="PEI27" s="105"/>
      <c r="PEJ27" s="105"/>
      <c r="PEK27" s="110"/>
      <c r="PEL27" s="110"/>
      <c r="PEM27" s="106"/>
      <c r="PEN27" s="105"/>
      <c r="PEO27" s="105"/>
      <c r="PEP27" s="105"/>
      <c r="PEQ27" s="105"/>
      <c r="PER27" s="105"/>
      <c r="PES27" s="105"/>
      <c r="PET27" s="110"/>
      <c r="PEU27" s="110"/>
      <c r="PEV27" s="106"/>
      <c r="PEW27" s="105"/>
      <c r="PEX27" s="105"/>
      <c r="PEY27" s="105"/>
      <c r="PEZ27" s="105"/>
      <c r="PFA27" s="105"/>
      <c r="PFB27" s="105"/>
      <c r="PFC27" s="110"/>
      <c r="PFD27" s="110"/>
      <c r="PFE27" s="106"/>
      <c r="PFF27" s="105"/>
      <c r="PFG27" s="105"/>
      <c r="PFH27" s="105"/>
      <c r="PFI27" s="105"/>
      <c r="PFJ27" s="105"/>
      <c r="PFK27" s="105"/>
      <c r="PFL27" s="110"/>
      <c r="PFM27" s="110"/>
      <c r="PFN27" s="106"/>
      <c r="PFO27" s="105"/>
      <c r="PFP27" s="105"/>
      <c r="PFQ27" s="105"/>
      <c r="PFR27" s="105"/>
      <c r="PFS27" s="105"/>
      <c r="PFT27" s="105"/>
      <c r="PFU27" s="110"/>
      <c r="PFV27" s="110"/>
      <c r="PFW27" s="106"/>
      <c r="PFX27" s="105"/>
      <c r="PFY27" s="105"/>
      <c r="PFZ27" s="105"/>
      <c r="PGA27" s="105"/>
      <c r="PGB27" s="105"/>
      <c r="PGC27" s="105"/>
      <c r="PGD27" s="110"/>
      <c r="PGE27" s="110"/>
      <c r="PGF27" s="106"/>
      <c r="PGG27" s="105"/>
      <c r="PGH27" s="105"/>
      <c r="PGI27" s="105"/>
      <c r="PGJ27" s="105"/>
      <c r="PGK27" s="105"/>
      <c r="PGL27" s="105"/>
      <c r="PGM27" s="110"/>
      <c r="PGN27" s="110"/>
      <c r="PGO27" s="106"/>
      <c r="PGP27" s="105"/>
      <c r="PGQ27" s="105"/>
      <c r="PGR27" s="105"/>
      <c r="PGS27" s="105"/>
      <c r="PGT27" s="105"/>
      <c r="PGU27" s="105"/>
      <c r="PGV27" s="110"/>
      <c r="PGW27" s="110"/>
      <c r="PGX27" s="106"/>
      <c r="PGY27" s="105"/>
      <c r="PGZ27" s="105"/>
      <c r="PHA27" s="105"/>
      <c r="PHB27" s="105"/>
      <c r="PHC27" s="105"/>
      <c r="PHD27" s="105"/>
      <c r="PHE27" s="110"/>
      <c r="PHF27" s="110"/>
      <c r="PHG27" s="106"/>
      <c r="PHH27" s="105"/>
      <c r="PHI27" s="105"/>
      <c r="PHJ27" s="105"/>
      <c r="PHK27" s="105"/>
      <c r="PHL27" s="105"/>
      <c r="PHM27" s="105"/>
      <c r="PHN27" s="110"/>
      <c r="PHO27" s="110"/>
      <c r="PHP27" s="106"/>
      <c r="PHQ27" s="105"/>
      <c r="PHR27" s="105"/>
      <c r="PHS27" s="105"/>
      <c r="PHT27" s="105"/>
      <c r="PHU27" s="105"/>
      <c r="PHV27" s="105"/>
      <c r="PHW27" s="110"/>
      <c r="PHX27" s="110"/>
      <c r="PHY27" s="106"/>
      <c r="PHZ27" s="105"/>
      <c r="PIA27" s="105"/>
      <c r="PIB27" s="105"/>
      <c r="PIC27" s="105"/>
      <c r="PID27" s="105"/>
      <c r="PIE27" s="105"/>
      <c r="PIF27" s="110"/>
      <c r="PIG27" s="110"/>
      <c r="PIH27" s="106"/>
      <c r="PII27" s="105"/>
      <c r="PIJ27" s="105"/>
      <c r="PIK27" s="105"/>
      <c r="PIL27" s="105"/>
      <c r="PIM27" s="105"/>
      <c r="PIN27" s="105"/>
      <c r="PIO27" s="110"/>
      <c r="PIP27" s="110"/>
      <c r="PIQ27" s="106"/>
      <c r="PIR27" s="105"/>
      <c r="PIS27" s="105"/>
      <c r="PIT27" s="105"/>
      <c r="PIU27" s="105"/>
      <c r="PIV27" s="105"/>
      <c r="PIW27" s="105"/>
      <c r="PIX27" s="110"/>
      <c r="PIY27" s="110"/>
      <c r="PIZ27" s="106"/>
      <c r="PJA27" s="105"/>
      <c r="PJB27" s="105"/>
      <c r="PJC27" s="105"/>
      <c r="PJD27" s="105"/>
      <c r="PJE27" s="105"/>
      <c r="PJF27" s="105"/>
      <c r="PJG27" s="110"/>
      <c r="PJH27" s="110"/>
      <c r="PJI27" s="106"/>
      <c r="PJJ27" s="105"/>
      <c r="PJK27" s="105"/>
      <c r="PJL27" s="105"/>
      <c r="PJM27" s="105"/>
      <c r="PJN27" s="105"/>
      <c r="PJO27" s="105"/>
      <c r="PJP27" s="110"/>
      <c r="PJQ27" s="110"/>
      <c r="PJR27" s="106"/>
      <c r="PJS27" s="105"/>
      <c r="PJT27" s="105"/>
      <c r="PJU27" s="105"/>
      <c r="PJV27" s="105"/>
      <c r="PJW27" s="105"/>
      <c r="PJX27" s="105"/>
      <c r="PJY27" s="110"/>
      <c r="PJZ27" s="110"/>
      <c r="PKA27" s="106"/>
      <c r="PKB27" s="105"/>
      <c r="PKC27" s="105"/>
      <c r="PKD27" s="105"/>
      <c r="PKE27" s="105"/>
      <c r="PKF27" s="105"/>
      <c r="PKG27" s="105"/>
      <c r="PKH27" s="110"/>
      <c r="PKI27" s="110"/>
      <c r="PKJ27" s="106"/>
      <c r="PKK27" s="105"/>
      <c r="PKL27" s="105"/>
      <c r="PKM27" s="105"/>
      <c r="PKN27" s="105"/>
      <c r="PKO27" s="105"/>
      <c r="PKP27" s="105"/>
      <c r="PKQ27" s="110"/>
      <c r="PKR27" s="110"/>
      <c r="PKS27" s="106"/>
      <c r="PKT27" s="105"/>
      <c r="PKU27" s="105"/>
      <c r="PKV27" s="105"/>
      <c r="PKW27" s="105"/>
      <c r="PKX27" s="105"/>
      <c r="PKY27" s="105"/>
      <c r="PKZ27" s="110"/>
      <c r="PLA27" s="110"/>
      <c r="PLB27" s="106"/>
      <c r="PLC27" s="105"/>
      <c r="PLD27" s="105"/>
      <c r="PLE27" s="105"/>
      <c r="PLF27" s="105"/>
      <c r="PLG27" s="105"/>
      <c r="PLH27" s="105"/>
      <c r="PLI27" s="110"/>
      <c r="PLJ27" s="110"/>
      <c r="PLK27" s="106"/>
      <c r="PLL27" s="105"/>
      <c r="PLM27" s="105"/>
      <c r="PLN27" s="105"/>
      <c r="PLO27" s="105"/>
      <c r="PLP27" s="105"/>
      <c r="PLQ27" s="105"/>
      <c r="PLR27" s="110"/>
      <c r="PLS27" s="110"/>
      <c r="PLT27" s="106"/>
      <c r="PLU27" s="105"/>
      <c r="PLV27" s="105"/>
      <c r="PLW27" s="105"/>
      <c r="PLX27" s="105"/>
      <c r="PLY27" s="105"/>
      <c r="PLZ27" s="105"/>
      <c r="PMA27" s="110"/>
      <c r="PMB27" s="110"/>
      <c r="PMC27" s="106"/>
      <c r="PMD27" s="105"/>
      <c r="PME27" s="105"/>
      <c r="PMF27" s="105"/>
      <c r="PMG27" s="105"/>
      <c r="PMH27" s="105"/>
      <c r="PMI27" s="105"/>
      <c r="PMJ27" s="110"/>
      <c r="PMK27" s="110"/>
      <c r="PML27" s="106"/>
      <c r="PMM27" s="105"/>
      <c r="PMN27" s="105"/>
      <c r="PMO27" s="105"/>
      <c r="PMP27" s="105"/>
      <c r="PMQ27" s="105"/>
      <c r="PMR27" s="105"/>
      <c r="PMS27" s="110"/>
      <c r="PMT27" s="110"/>
      <c r="PMU27" s="106"/>
      <c r="PMV27" s="105"/>
      <c r="PMW27" s="105"/>
      <c r="PMX27" s="105"/>
      <c r="PMY27" s="105"/>
      <c r="PMZ27" s="105"/>
      <c r="PNA27" s="105"/>
      <c r="PNB27" s="110"/>
      <c r="PNC27" s="110"/>
      <c r="PND27" s="106"/>
      <c r="PNE27" s="105"/>
      <c r="PNF27" s="105"/>
      <c r="PNG27" s="105"/>
      <c r="PNH27" s="105"/>
      <c r="PNI27" s="105"/>
      <c r="PNJ27" s="105"/>
      <c r="PNK27" s="110"/>
      <c r="PNL27" s="110"/>
      <c r="PNM27" s="106"/>
      <c r="PNN27" s="105"/>
      <c r="PNO27" s="105"/>
      <c r="PNP27" s="105"/>
      <c r="PNQ27" s="105"/>
      <c r="PNR27" s="105"/>
      <c r="PNS27" s="105"/>
      <c r="PNT27" s="110"/>
      <c r="PNU27" s="110"/>
      <c r="PNV27" s="106"/>
      <c r="PNW27" s="105"/>
      <c r="PNX27" s="105"/>
      <c r="PNY27" s="105"/>
      <c r="PNZ27" s="105"/>
      <c r="POA27" s="105"/>
      <c r="POB27" s="105"/>
      <c r="POC27" s="110"/>
      <c r="POD27" s="110"/>
      <c r="POE27" s="106"/>
      <c r="POF27" s="105"/>
      <c r="POG27" s="105"/>
      <c r="POH27" s="105"/>
      <c r="POI27" s="105"/>
      <c r="POJ27" s="105"/>
      <c r="POK27" s="105"/>
      <c r="POL27" s="110"/>
      <c r="POM27" s="110"/>
      <c r="PON27" s="106"/>
      <c r="POO27" s="105"/>
      <c r="POP27" s="105"/>
      <c r="POQ27" s="105"/>
      <c r="POR27" s="105"/>
      <c r="POS27" s="105"/>
      <c r="POT27" s="105"/>
      <c r="POU27" s="110"/>
      <c r="POV27" s="110"/>
      <c r="POW27" s="106"/>
      <c r="POX27" s="105"/>
      <c r="POY27" s="105"/>
      <c r="POZ27" s="105"/>
      <c r="PPA27" s="105"/>
      <c r="PPB27" s="105"/>
      <c r="PPC27" s="105"/>
      <c r="PPD27" s="110"/>
      <c r="PPE27" s="110"/>
      <c r="PPF27" s="106"/>
      <c r="PPG27" s="105"/>
      <c r="PPH27" s="105"/>
      <c r="PPI27" s="105"/>
      <c r="PPJ27" s="105"/>
      <c r="PPK27" s="105"/>
      <c r="PPL27" s="105"/>
      <c r="PPM27" s="110"/>
      <c r="PPN27" s="110"/>
      <c r="PPO27" s="106"/>
      <c r="PPP27" s="105"/>
      <c r="PPQ27" s="105"/>
      <c r="PPR27" s="105"/>
      <c r="PPS27" s="105"/>
      <c r="PPT27" s="105"/>
      <c r="PPU27" s="105"/>
      <c r="PPV27" s="110"/>
      <c r="PPW27" s="110"/>
      <c r="PPX27" s="106"/>
      <c r="PPY27" s="105"/>
      <c r="PPZ27" s="105"/>
      <c r="PQA27" s="105"/>
      <c r="PQB27" s="105"/>
      <c r="PQC27" s="105"/>
      <c r="PQD27" s="105"/>
      <c r="PQE27" s="110"/>
      <c r="PQF27" s="110"/>
      <c r="PQG27" s="106"/>
      <c r="PQH27" s="105"/>
      <c r="PQI27" s="105"/>
      <c r="PQJ27" s="105"/>
      <c r="PQK27" s="105"/>
      <c r="PQL27" s="105"/>
      <c r="PQM27" s="105"/>
      <c r="PQN27" s="110"/>
      <c r="PQO27" s="110"/>
      <c r="PQP27" s="106"/>
      <c r="PQQ27" s="105"/>
      <c r="PQR27" s="105"/>
      <c r="PQS27" s="105"/>
      <c r="PQT27" s="105"/>
      <c r="PQU27" s="105"/>
      <c r="PQV27" s="105"/>
      <c r="PQW27" s="110"/>
      <c r="PQX27" s="110"/>
      <c r="PQY27" s="106"/>
      <c r="PQZ27" s="105"/>
      <c r="PRA27" s="105"/>
      <c r="PRB27" s="105"/>
      <c r="PRC27" s="105"/>
      <c r="PRD27" s="105"/>
      <c r="PRE27" s="105"/>
      <c r="PRF27" s="110"/>
      <c r="PRG27" s="110"/>
      <c r="PRH27" s="106"/>
      <c r="PRI27" s="105"/>
      <c r="PRJ27" s="105"/>
      <c r="PRK27" s="105"/>
      <c r="PRL27" s="105"/>
      <c r="PRM27" s="105"/>
      <c r="PRN27" s="105"/>
      <c r="PRO27" s="110"/>
      <c r="PRP27" s="110"/>
      <c r="PRQ27" s="106"/>
      <c r="PRR27" s="105"/>
      <c r="PRS27" s="105"/>
      <c r="PRT27" s="105"/>
      <c r="PRU27" s="105"/>
      <c r="PRV27" s="105"/>
      <c r="PRW27" s="105"/>
      <c r="PRX27" s="110"/>
      <c r="PRY27" s="110"/>
      <c r="PRZ27" s="106"/>
      <c r="PSA27" s="105"/>
      <c r="PSB27" s="105"/>
      <c r="PSC27" s="105"/>
      <c r="PSD27" s="105"/>
      <c r="PSE27" s="105"/>
      <c r="PSF27" s="105"/>
      <c r="PSG27" s="110"/>
      <c r="PSH27" s="110"/>
      <c r="PSI27" s="106"/>
      <c r="PSJ27" s="105"/>
      <c r="PSK27" s="105"/>
      <c r="PSL27" s="105"/>
      <c r="PSM27" s="105"/>
      <c r="PSN27" s="105"/>
      <c r="PSO27" s="105"/>
      <c r="PSP27" s="110"/>
      <c r="PSQ27" s="110"/>
      <c r="PSR27" s="106"/>
      <c r="PSS27" s="105"/>
      <c r="PST27" s="105"/>
      <c r="PSU27" s="105"/>
      <c r="PSV27" s="105"/>
      <c r="PSW27" s="105"/>
      <c r="PSX27" s="105"/>
      <c r="PSY27" s="110"/>
      <c r="PSZ27" s="110"/>
      <c r="PTA27" s="106"/>
      <c r="PTB27" s="105"/>
      <c r="PTC27" s="105"/>
      <c r="PTD27" s="105"/>
      <c r="PTE27" s="105"/>
      <c r="PTF27" s="105"/>
      <c r="PTG27" s="105"/>
      <c r="PTH27" s="110"/>
      <c r="PTI27" s="110"/>
      <c r="PTJ27" s="106"/>
      <c r="PTK27" s="105"/>
      <c r="PTL27" s="105"/>
      <c r="PTM27" s="105"/>
      <c r="PTN27" s="105"/>
      <c r="PTO27" s="105"/>
      <c r="PTP27" s="105"/>
      <c r="PTQ27" s="110"/>
      <c r="PTR27" s="110"/>
      <c r="PTS27" s="106"/>
      <c r="PTT27" s="105"/>
      <c r="PTU27" s="105"/>
      <c r="PTV27" s="105"/>
      <c r="PTW27" s="105"/>
      <c r="PTX27" s="105"/>
      <c r="PTY27" s="105"/>
      <c r="PTZ27" s="110"/>
      <c r="PUA27" s="110"/>
      <c r="PUB27" s="106"/>
      <c r="PUC27" s="105"/>
      <c r="PUD27" s="105"/>
      <c r="PUE27" s="105"/>
      <c r="PUF27" s="105"/>
      <c r="PUG27" s="105"/>
      <c r="PUH27" s="105"/>
      <c r="PUI27" s="110"/>
      <c r="PUJ27" s="110"/>
      <c r="PUK27" s="106"/>
      <c r="PUL27" s="105"/>
      <c r="PUM27" s="105"/>
      <c r="PUN27" s="105"/>
      <c r="PUO27" s="105"/>
      <c r="PUP27" s="105"/>
      <c r="PUQ27" s="105"/>
      <c r="PUR27" s="110"/>
      <c r="PUS27" s="110"/>
      <c r="PUT27" s="106"/>
      <c r="PUU27" s="105"/>
      <c r="PUV27" s="105"/>
      <c r="PUW27" s="105"/>
      <c r="PUX27" s="105"/>
      <c r="PUY27" s="105"/>
      <c r="PUZ27" s="105"/>
      <c r="PVA27" s="110"/>
      <c r="PVB27" s="110"/>
      <c r="PVC27" s="106"/>
      <c r="PVD27" s="105"/>
      <c r="PVE27" s="105"/>
      <c r="PVF27" s="105"/>
      <c r="PVG27" s="105"/>
      <c r="PVH27" s="105"/>
      <c r="PVI27" s="105"/>
      <c r="PVJ27" s="110"/>
      <c r="PVK27" s="110"/>
      <c r="PVL27" s="106"/>
      <c r="PVM27" s="105"/>
      <c r="PVN27" s="105"/>
      <c r="PVO27" s="105"/>
      <c r="PVP27" s="105"/>
      <c r="PVQ27" s="105"/>
      <c r="PVR27" s="105"/>
      <c r="PVS27" s="110"/>
      <c r="PVT27" s="110"/>
      <c r="PVU27" s="106"/>
      <c r="PVV27" s="105"/>
      <c r="PVW27" s="105"/>
      <c r="PVX27" s="105"/>
      <c r="PVY27" s="105"/>
      <c r="PVZ27" s="105"/>
      <c r="PWA27" s="105"/>
      <c r="PWB27" s="110"/>
      <c r="PWC27" s="110"/>
      <c r="PWD27" s="106"/>
      <c r="PWE27" s="105"/>
      <c r="PWF27" s="105"/>
      <c r="PWG27" s="105"/>
      <c r="PWH27" s="105"/>
      <c r="PWI27" s="105"/>
      <c r="PWJ27" s="105"/>
      <c r="PWK27" s="110"/>
      <c r="PWL27" s="110"/>
      <c r="PWM27" s="106"/>
      <c r="PWN27" s="105"/>
      <c r="PWO27" s="105"/>
      <c r="PWP27" s="105"/>
      <c r="PWQ27" s="105"/>
      <c r="PWR27" s="105"/>
      <c r="PWS27" s="105"/>
      <c r="PWT27" s="110"/>
      <c r="PWU27" s="110"/>
      <c r="PWV27" s="106"/>
      <c r="PWW27" s="105"/>
      <c r="PWX27" s="105"/>
      <c r="PWY27" s="105"/>
      <c r="PWZ27" s="105"/>
      <c r="PXA27" s="105"/>
      <c r="PXB27" s="105"/>
      <c r="PXC27" s="110"/>
      <c r="PXD27" s="110"/>
      <c r="PXE27" s="106"/>
      <c r="PXF27" s="105"/>
      <c r="PXG27" s="105"/>
      <c r="PXH27" s="105"/>
      <c r="PXI27" s="105"/>
      <c r="PXJ27" s="105"/>
      <c r="PXK27" s="105"/>
      <c r="PXL27" s="110"/>
      <c r="PXM27" s="110"/>
      <c r="PXN27" s="106"/>
      <c r="PXO27" s="105"/>
      <c r="PXP27" s="105"/>
      <c r="PXQ27" s="105"/>
      <c r="PXR27" s="105"/>
      <c r="PXS27" s="105"/>
      <c r="PXT27" s="105"/>
      <c r="PXU27" s="110"/>
      <c r="PXV27" s="110"/>
      <c r="PXW27" s="106"/>
      <c r="PXX27" s="105"/>
      <c r="PXY27" s="105"/>
      <c r="PXZ27" s="105"/>
      <c r="PYA27" s="105"/>
      <c r="PYB27" s="105"/>
      <c r="PYC27" s="105"/>
      <c r="PYD27" s="110"/>
      <c r="PYE27" s="110"/>
      <c r="PYF27" s="106"/>
      <c r="PYG27" s="105"/>
      <c r="PYH27" s="105"/>
      <c r="PYI27" s="105"/>
      <c r="PYJ27" s="105"/>
      <c r="PYK27" s="105"/>
      <c r="PYL27" s="105"/>
      <c r="PYM27" s="110"/>
      <c r="PYN27" s="110"/>
      <c r="PYO27" s="106"/>
      <c r="PYP27" s="105"/>
      <c r="PYQ27" s="105"/>
      <c r="PYR27" s="105"/>
      <c r="PYS27" s="105"/>
      <c r="PYT27" s="105"/>
      <c r="PYU27" s="105"/>
      <c r="PYV27" s="110"/>
      <c r="PYW27" s="110"/>
      <c r="PYX27" s="106"/>
      <c r="PYY27" s="105"/>
      <c r="PYZ27" s="105"/>
      <c r="PZA27" s="105"/>
      <c r="PZB27" s="105"/>
      <c r="PZC27" s="105"/>
      <c r="PZD27" s="105"/>
      <c r="PZE27" s="110"/>
      <c r="PZF27" s="110"/>
      <c r="PZG27" s="106"/>
      <c r="PZH27" s="105"/>
      <c r="PZI27" s="105"/>
      <c r="PZJ27" s="105"/>
      <c r="PZK27" s="105"/>
      <c r="PZL27" s="105"/>
      <c r="PZM27" s="105"/>
      <c r="PZN27" s="110"/>
      <c r="PZO27" s="110"/>
      <c r="PZP27" s="106"/>
      <c r="PZQ27" s="105"/>
      <c r="PZR27" s="105"/>
      <c r="PZS27" s="105"/>
      <c r="PZT27" s="105"/>
      <c r="PZU27" s="105"/>
      <c r="PZV27" s="105"/>
      <c r="PZW27" s="110"/>
      <c r="PZX27" s="110"/>
      <c r="PZY27" s="106"/>
      <c r="PZZ27" s="105"/>
      <c r="QAA27" s="105"/>
      <c r="QAB27" s="105"/>
      <c r="QAC27" s="105"/>
      <c r="QAD27" s="105"/>
      <c r="QAE27" s="105"/>
      <c r="QAF27" s="110"/>
      <c r="QAG27" s="110"/>
      <c r="QAH27" s="106"/>
      <c r="QAI27" s="105"/>
      <c r="QAJ27" s="105"/>
      <c r="QAK27" s="105"/>
      <c r="QAL27" s="105"/>
      <c r="QAM27" s="105"/>
      <c r="QAN27" s="105"/>
      <c r="QAO27" s="110"/>
      <c r="QAP27" s="110"/>
      <c r="QAQ27" s="106"/>
      <c r="QAR27" s="105"/>
      <c r="QAS27" s="105"/>
      <c r="QAT27" s="105"/>
      <c r="QAU27" s="105"/>
      <c r="QAV27" s="105"/>
      <c r="QAW27" s="105"/>
      <c r="QAX27" s="110"/>
      <c r="QAY27" s="110"/>
      <c r="QAZ27" s="106"/>
      <c r="QBA27" s="105"/>
      <c r="QBB27" s="105"/>
      <c r="QBC27" s="105"/>
      <c r="QBD27" s="105"/>
      <c r="QBE27" s="105"/>
      <c r="QBF27" s="105"/>
      <c r="QBG27" s="110"/>
      <c r="QBH27" s="110"/>
      <c r="QBI27" s="106"/>
      <c r="QBJ27" s="105"/>
      <c r="QBK27" s="105"/>
      <c r="QBL27" s="105"/>
      <c r="QBM27" s="105"/>
      <c r="QBN27" s="105"/>
      <c r="QBO27" s="105"/>
      <c r="QBP27" s="110"/>
      <c r="QBQ27" s="110"/>
      <c r="QBR27" s="106"/>
      <c r="QBS27" s="105"/>
      <c r="QBT27" s="105"/>
      <c r="QBU27" s="105"/>
      <c r="QBV27" s="105"/>
      <c r="QBW27" s="105"/>
      <c r="QBX27" s="105"/>
      <c r="QBY27" s="110"/>
      <c r="QBZ27" s="110"/>
      <c r="QCA27" s="106"/>
      <c r="QCB27" s="105"/>
      <c r="QCC27" s="105"/>
      <c r="QCD27" s="105"/>
      <c r="QCE27" s="105"/>
      <c r="QCF27" s="105"/>
      <c r="QCG27" s="105"/>
      <c r="QCH27" s="110"/>
      <c r="QCI27" s="110"/>
      <c r="QCJ27" s="106"/>
      <c r="QCK27" s="105"/>
      <c r="QCL27" s="105"/>
      <c r="QCM27" s="105"/>
      <c r="QCN27" s="105"/>
      <c r="QCO27" s="105"/>
      <c r="QCP27" s="105"/>
      <c r="QCQ27" s="110"/>
      <c r="QCR27" s="110"/>
      <c r="QCS27" s="106"/>
      <c r="QCT27" s="105"/>
      <c r="QCU27" s="105"/>
      <c r="QCV27" s="105"/>
      <c r="QCW27" s="105"/>
      <c r="QCX27" s="105"/>
      <c r="QCY27" s="105"/>
      <c r="QCZ27" s="110"/>
      <c r="QDA27" s="110"/>
      <c r="QDB27" s="106"/>
      <c r="QDC27" s="105"/>
      <c r="QDD27" s="105"/>
      <c r="QDE27" s="105"/>
      <c r="QDF27" s="105"/>
      <c r="QDG27" s="105"/>
      <c r="QDH27" s="105"/>
      <c r="QDI27" s="110"/>
      <c r="QDJ27" s="110"/>
      <c r="QDK27" s="106"/>
      <c r="QDL27" s="105"/>
      <c r="QDM27" s="105"/>
      <c r="QDN27" s="105"/>
      <c r="QDO27" s="105"/>
      <c r="QDP27" s="105"/>
      <c r="QDQ27" s="105"/>
      <c r="QDR27" s="110"/>
      <c r="QDS27" s="110"/>
      <c r="QDT27" s="106"/>
      <c r="QDU27" s="105"/>
      <c r="QDV27" s="105"/>
      <c r="QDW27" s="105"/>
      <c r="QDX27" s="105"/>
      <c r="QDY27" s="105"/>
      <c r="QDZ27" s="105"/>
      <c r="QEA27" s="110"/>
      <c r="QEB27" s="110"/>
      <c r="QEC27" s="106"/>
      <c r="QED27" s="105"/>
      <c r="QEE27" s="105"/>
      <c r="QEF27" s="105"/>
      <c r="QEG27" s="105"/>
      <c r="QEH27" s="105"/>
      <c r="QEI27" s="105"/>
      <c r="QEJ27" s="110"/>
      <c r="QEK27" s="110"/>
      <c r="QEL27" s="106"/>
      <c r="QEM27" s="105"/>
      <c r="QEN27" s="105"/>
      <c r="QEO27" s="105"/>
      <c r="QEP27" s="105"/>
      <c r="QEQ27" s="105"/>
      <c r="QER27" s="105"/>
      <c r="QES27" s="110"/>
      <c r="QET27" s="110"/>
      <c r="QEU27" s="106"/>
      <c r="QEV27" s="105"/>
      <c r="QEW27" s="105"/>
      <c r="QEX27" s="105"/>
      <c r="QEY27" s="105"/>
      <c r="QEZ27" s="105"/>
      <c r="QFA27" s="105"/>
      <c r="QFB27" s="110"/>
      <c r="QFC27" s="110"/>
      <c r="QFD27" s="106"/>
      <c r="QFE27" s="105"/>
      <c r="QFF27" s="105"/>
      <c r="QFG27" s="105"/>
      <c r="QFH27" s="105"/>
      <c r="QFI27" s="105"/>
      <c r="QFJ27" s="105"/>
      <c r="QFK27" s="110"/>
      <c r="QFL27" s="110"/>
      <c r="QFM27" s="106"/>
      <c r="QFN27" s="105"/>
      <c r="QFO27" s="105"/>
      <c r="QFP27" s="105"/>
      <c r="QFQ27" s="105"/>
      <c r="QFR27" s="105"/>
      <c r="QFS27" s="105"/>
      <c r="QFT27" s="110"/>
      <c r="QFU27" s="110"/>
      <c r="QFV27" s="106"/>
      <c r="QFW27" s="105"/>
      <c r="QFX27" s="105"/>
      <c r="QFY27" s="105"/>
      <c r="QFZ27" s="105"/>
      <c r="QGA27" s="105"/>
      <c r="QGB27" s="105"/>
      <c r="QGC27" s="110"/>
      <c r="QGD27" s="110"/>
      <c r="QGE27" s="106"/>
      <c r="QGF27" s="105"/>
      <c r="QGG27" s="105"/>
      <c r="QGH27" s="105"/>
      <c r="QGI27" s="105"/>
      <c r="QGJ27" s="105"/>
      <c r="QGK27" s="105"/>
      <c r="QGL27" s="110"/>
      <c r="QGM27" s="110"/>
      <c r="QGN27" s="106"/>
      <c r="QGO27" s="105"/>
      <c r="QGP27" s="105"/>
      <c r="QGQ27" s="105"/>
      <c r="QGR27" s="105"/>
      <c r="QGS27" s="105"/>
      <c r="QGT27" s="105"/>
      <c r="QGU27" s="110"/>
      <c r="QGV27" s="110"/>
      <c r="QGW27" s="106"/>
      <c r="QGX27" s="105"/>
      <c r="QGY27" s="105"/>
      <c r="QGZ27" s="105"/>
      <c r="QHA27" s="105"/>
      <c r="QHB27" s="105"/>
      <c r="QHC27" s="105"/>
      <c r="QHD27" s="110"/>
      <c r="QHE27" s="110"/>
      <c r="QHF27" s="106"/>
      <c r="QHG27" s="105"/>
      <c r="QHH27" s="105"/>
      <c r="QHI27" s="105"/>
      <c r="QHJ27" s="105"/>
      <c r="QHK27" s="105"/>
      <c r="QHL27" s="105"/>
      <c r="QHM27" s="110"/>
      <c r="QHN27" s="110"/>
      <c r="QHO27" s="106"/>
      <c r="QHP27" s="105"/>
      <c r="QHQ27" s="105"/>
      <c r="QHR27" s="105"/>
      <c r="QHS27" s="105"/>
      <c r="QHT27" s="105"/>
      <c r="QHU27" s="105"/>
      <c r="QHV27" s="110"/>
      <c r="QHW27" s="110"/>
      <c r="QHX27" s="106"/>
      <c r="QHY27" s="105"/>
      <c r="QHZ27" s="105"/>
      <c r="QIA27" s="105"/>
      <c r="QIB27" s="105"/>
      <c r="QIC27" s="105"/>
      <c r="QID27" s="105"/>
      <c r="QIE27" s="110"/>
      <c r="QIF27" s="110"/>
      <c r="QIG27" s="106"/>
      <c r="QIH27" s="105"/>
      <c r="QII27" s="105"/>
      <c r="QIJ27" s="105"/>
      <c r="QIK27" s="105"/>
      <c r="QIL27" s="105"/>
      <c r="QIM27" s="105"/>
      <c r="QIN27" s="110"/>
      <c r="QIO27" s="110"/>
      <c r="QIP27" s="106"/>
      <c r="QIQ27" s="105"/>
      <c r="QIR27" s="105"/>
      <c r="QIS27" s="105"/>
      <c r="QIT27" s="105"/>
      <c r="QIU27" s="105"/>
      <c r="QIV27" s="105"/>
      <c r="QIW27" s="110"/>
      <c r="QIX27" s="110"/>
      <c r="QIY27" s="106"/>
      <c r="QIZ27" s="105"/>
      <c r="QJA27" s="105"/>
      <c r="QJB27" s="105"/>
      <c r="QJC27" s="105"/>
      <c r="QJD27" s="105"/>
      <c r="QJE27" s="105"/>
      <c r="QJF27" s="110"/>
      <c r="QJG27" s="110"/>
      <c r="QJH27" s="106"/>
      <c r="QJI27" s="105"/>
      <c r="QJJ27" s="105"/>
      <c r="QJK27" s="105"/>
      <c r="QJL27" s="105"/>
      <c r="QJM27" s="105"/>
      <c r="QJN27" s="105"/>
      <c r="QJO27" s="110"/>
      <c r="QJP27" s="110"/>
      <c r="QJQ27" s="106"/>
      <c r="QJR27" s="105"/>
      <c r="QJS27" s="105"/>
      <c r="QJT27" s="105"/>
      <c r="QJU27" s="105"/>
      <c r="QJV27" s="105"/>
      <c r="QJW27" s="105"/>
      <c r="QJX27" s="110"/>
      <c r="QJY27" s="110"/>
      <c r="QJZ27" s="106"/>
      <c r="QKA27" s="105"/>
      <c r="QKB27" s="105"/>
      <c r="QKC27" s="105"/>
      <c r="QKD27" s="105"/>
      <c r="QKE27" s="105"/>
      <c r="QKF27" s="105"/>
      <c r="QKG27" s="110"/>
      <c r="QKH27" s="110"/>
      <c r="QKI27" s="106"/>
      <c r="QKJ27" s="105"/>
      <c r="QKK27" s="105"/>
      <c r="QKL27" s="105"/>
      <c r="QKM27" s="105"/>
      <c r="QKN27" s="105"/>
      <c r="QKO27" s="105"/>
      <c r="QKP27" s="110"/>
      <c r="QKQ27" s="110"/>
      <c r="QKR27" s="106"/>
      <c r="QKS27" s="105"/>
      <c r="QKT27" s="105"/>
      <c r="QKU27" s="105"/>
      <c r="QKV27" s="105"/>
      <c r="QKW27" s="105"/>
      <c r="QKX27" s="105"/>
      <c r="QKY27" s="110"/>
      <c r="QKZ27" s="110"/>
      <c r="QLA27" s="106"/>
      <c r="QLB27" s="105"/>
      <c r="QLC27" s="105"/>
      <c r="QLD27" s="105"/>
      <c r="QLE27" s="105"/>
      <c r="QLF27" s="105"/>
      <c r="QLG27" s="105"/>
      <c r="QLH27" s="110"/>
      <c r="QLI27" s="110"/>
      <c r="QLJ27" s="106"/>
      <c r="QLK27" s="105"/>
      <c r="QLL27" s="105"/>
      <c r="QLM27" s="105"/>
      <c r="QLN27" s="105"/>
      <c r="QLO27" s="105"/>
      <c r="QLP27" s="105"/>
      <c r="QLQ27" s="110"/>
      <c r="QLR27" s="110"/>
      <c r="QLS27" s="106"/>
      <c r="QLT27" s="105"/>
      <c r="QLU27" s="105"/>
      <c r="QLV27" s="105"/>
      <c r="QLW27" s="105"/>
      <c r="QLX27" s="105"/>
      <c r="QLY27" s="105"/>
      <c r="QLZ27" s="110"/>
      <c r="QMA27" s="110"/>
      <c r="QMB27" s="106"/>
      <c r="QMC27" s="105"/>
      <c r="QMD27" s="105"/>
      <c r="QME27" s="105"/>
      <c r="QMF27" s="105"/>
      <c r="QMG27" s="105"/>
      <c r="QMH27" s="105"/>
      <c r="QMI27" s="110"/>
      <c r="QMJ27" s="110"/>
      <c r="QMK27" s="106"/>
      <c r="QML27" s="105"/>
      <c r="QMM27" s="105"/>
      <c r="QMN27" s="105"/>
      <c r="QMO27" s="105"/>
      <c r="QMP27" s="105"/>
      <c r="QMQ27" s="105"/>
      <c r="QMR27" s="110"/>
      <c r="QMS27" s="110"/>
      <c r="QMT27" s="106"/>
      <c r="QMU27" s="105"/>
      <c r="QMV27" s="105"/>
      <c r="QMW27" s="105"/>
      <c r="QMX27" s="105"/>
      <c r="QMY27" s="105"/>
      <c r="QMZ27" s="105"/>
      <c r="QNA27" s="110"/>
      <c r="QNB27" s="110"/>
      <c r="QNC27" s="106"/>
      <c r="QND27" s="105"/>
      <c r="QNE27" s="105"/>
      <c r="QNF27" s="105"/>
      <c r="QNG27" s="105"/>
      <c r="QNH27" s="105"/>
      <c r="QNI27" s="105"/>
      <c r="QNJ27" s="110"/>
      <c r="QNK27" s="110"/>
      <c r="QNL27" s="106"/>
      <c r="QNM27" s="105"/>
      <c r="QNN27" s="105"/>
      <c r="QNO27" s="105"/>
      <c r="QNP27" s="105"/>
      <c r="QNQ27" s="105"/>
      <c r="QNR27" s="105"/>
      <c r="QNS27" s="110"/>
      <c r="QNT27" s="110"/>
      <c r="QNU27" s="106"/>
      <c r="QNV27" s="105"/>
      <c r="QNW27" s="105"/>
      <c r="QNX27" s="105"/>
      <c r="QNY27" s="105"/>
      <c r="QNZ27" s="105"/>
      <c r="QOA27" s="105"/>
      <c r="QOB27" s="110"/>
      <c r="QOC27" s="110"/>
      <c r="QOD27" s="106"/>
      <c r="QOE27" s="105"/>
      <c r="QOF27" s="105"/>
      <c r="QOG27" s="105"/>
      <c r="QOH27" s="105"/>
      <c r="QOI27" s="105"/>
      <c r="QOJ27" s="105"/>
      <c r="QOK27" s="110"/>
      <c r="QOL27" s="110"/>
      <c r="QOM27" s="106"/>
      <c r="QON27" s="105"/>
      <c r="QOO27" s="105"/>
      <c r="QOP27" s="105"/>
      <c r="QOQ27" s="105"/>
      <c r="QOR27" s="105"/>
      <c r="QOS27" s="105"/>
      <c r="QOT27" s="110"/>
      <c r="QOU27" s="110"/>
      <c r="QOV27" s="106"/>
      <c r="QOW27" s="105"/>
      <c r="QOX27" s="105"/>
      <c r="QOY27" s="105"/>
      <c r="QOZ27" s="105"/>
      <c r="QPA27" s="105"/>
      <c r="QPB27" s="105"/>
      <c r="QPC27" s="110"/>
      <c r="QPD27" s="110"/>
      <c r="QPE27" s="106"/>
      <c r="QPF27" s="105"/>
      <c r="QPG27" s="105"/>
      <c r="QPH27" s="105"/>
      <c r="QPI27" s="105"/>
      <c r="QPJ27" s="105"/>
      <c r="QPK27" s="105"/>
      <c r="QPL27" s="110"/>
      <c r="QPM27" s="110"/>
      <c r="QPN27" s="106"/>
      <c r="QPO27" s="105"/>
      <c r="QPP27" s="105"/>
      <c r="QPQ27" s="105"/>
      <c r="QPR27" s="105"/>
      <c r="QPS27" s="105"/>
      <c r="QPT27" s="105"/>
      <c r="QPU27" s="110"/>
      <c r="QPV27" s="110"/>
      <c r="QPW27" s="106"/>
      <c r="QPX27" s="105"/>
      <c r="QPY27" s="105"/>
      <c r="QPZ27" s="105"/>
      <c r="QQA27" s="105"/>
      <c r="QQB27" s="105"/>
      <c r="QQC27" s="105"/>
      <c r="QQD27" s="110"/>
      <c r="QQE27" s="110"/>
      <c r="QQF27" s="106"/>
      <c r="QQG27" s="105"/>
      <c r="QQH27" s="105"/>
      <c r="QQI27" s="105"/>
      <c r="QQJ27" s="105"/>
      <c r="QQK27" s="105"/>
      <c r="QQL27" s="105"/>
      <c r="QQM27" s="110"/>
      <c r="QQN27" s="110"/>
      <c r="QQO27" s="106"/>
      <c r="QQP27" s="105"/>
      <c r="QQQ27" s="105"/>
      <c r="QQR27" s="105"/>
      <c r="QQS27" s="105"/>
      <c r="QQT27" s="105"/>
      <c r="QQU27" s="105"/>
      <c r="QQV27" s="110"/>
      <c r="QQW27" s="110"/>
      <c r="QQX27" s="106"/>
      <c r="QQY27" s="105"/>
      <c r="QQZ27" s="105"/>
      <c r="QRA27" s="105"/>
      <c r="QRB27" s="105"/>
      <c r="QRC27" s="105"/>
      <c r="QRD27" s="105"/>
      <c r="QRE27" s="110"/>
      <c r="QRF27" s="110"/>
      <c r="QRG27" s="106"/>
      <c r="QRH27" s="105"/>
      <c r="QRI27" s="105"/>
      <c r="QRJ27" s="105"/>
      <c r="QRK27" s="105"/>
      <c r="QRL27" s="105"/>
      <c r="QRM27" s="105"/>
      <c r="QRN27" s="110"/>
      <c r="QRO27" s="110"/>
      <c r="QRP27" s="106"/>
      <c r="QRQ27" s="105"/>
      <c r="QRR27" s="105"/>
      <c r="QRS27" s="105"/>
      <c r="QRT27" s="105"/>
      <c r="QRU27" s="105"/>
      <c r="QRV27" s="105"/>
      <c r="QRW27" s="110"/>
      <c r="QRX27" s="110"/>
      <c r="QRY27" s="106"/>
      <c r="QRZ27" s="105"/>
      <c r="QSA27" s="105"/>
      <c r="QSB27" s="105"/>
      <c r="QSC27" s="105"/>
      <c r="QSD27" s="105"/>
      <c r="QSE27" s="105"/>
      <c r="QSF27" s="110"/>
      <c r="QSG27" s="110"/>
      <c r="QSH27" s="106"/>
      <c r="QSI27" s="105"/>
      <c r="QSJ27" s="105"/>
      <c r="QSK27" s="105"/>
      <c r="QSL27" s="105"/>
      <c r="QSM27" s="105"/>
      <c r="QSN27" s="105"/>
      <c r="QSO27" s="110"/>
      <c r="QSP27" s="110"/>
      <c r="QSQ27" s="106"/>
      <c r="QSR27" s="105"/>
      <c r="QSS27" s="105"/>
      <c r="QST27" s="105"/>
      <c r="QSU27" s="105"/>
      <c r="QSV27" s="105"/>
      <c r="QSW27" s="105"/>
      <c r="QSX27" s="110"/>
      <c r="QSY27" s="110"/>
      <c r="QSZ27" s="106"/>
      <c r="QTA27" s="105"/>
      <c r="QTB27" s="105"/>
      <c r="QTC27" s="105"/>
      <c r="QTD27" s="105"/>
      <c r="QTE27" s="105"/>
      <c r="QTF27" s="105"/>
      <c r="QTG27" s="110"/>
      <c r="QTH27" s="110"/>
      <c r="QTI27" s="106"/>
      <c r="QTJ27" s="105"/>
      <c r="QTK27" s="105"/>
      <c r="QTL27" s="105"/>
      <c r="QTM27" s="105"/>
      <c r="QTN27" s="105"/>
      <c r="QTO27" s="105"/>
      <c r="QTP27" s="110"/>
      <c r="QTQ27" s="110"/>
      <c r="QTR27" s="106"/>
      <c r="QTS27" s="105"/>
      <c r="QTT27" s="105"/>
      <c r="QTU27" s="105"/>
      <c r="QTV27" s="105"/>
      <c r="QTW27" s="105"/>
      <c r="QTX27" s="105"/>
      <c r="QTY27" s="110"/>
      <c r="QTZ27" s="110"/>
      <c r="QUA27" s="106"/>
      <c r="QUB27" s="105"/>
      <c r="QUC27" s="105"/>
      <c r="QUD27" s="105"/>
      <c r="QUE27" s="105"/>
      <c r="QUF27" s="105"/>
      <c r="QUG27" s="105"/>
      <c r="QUH27" s="110"/>
      <c r="QUI27" s="110"/>
      <c r="QUJ27" s="106"/>
      <c r="QUK27" s="105"/>
      <c r="QUL27" s="105"/>
      <c r="QUM27" s="105"/>
      <c r="QUN27" s="105"/>
      <c r="QUO27" s="105"/>
      <c r="QUP27" s="105"/>
      <c r="QUQ27" s="110"/>
      <c r="QUR27" s="110"/>
      <c r="QUS27" s="106"/>
      <c r="QUT27" s="105"/>
      <c r="QUU27" s="105"/>
      <c r="QUV27" s="105"/>
      <c r="QUW27" s="105"/>
      <c r="QUX27" s="105"/>
      <c r="QUY27" s="105"/>
      <c r="QUZ27" s="110"/>
      <c r="QVA27" s="110"/>
      <c r="QVB27" s="106"/>
      <c r="QVC27" s="105"/>
      <c r="QVD27" s="105"/>
      <c r="QVE27" s="105"/>
      <c r="QVF27" s="105"/>
      <c r="QVG27" s="105"/>
      <c r="QVH27" s="105"/>
      <c r="QVI27" s="110"/>
      <c r="QVJ27" s="110"/>
      <c r="QVK27" s="106"/>
      <c r="QVL27" s="105"/>
      <c r="QVM27" s="105"/>
      <c r="QVN27" s="105"/>
      <c r="QVO27" s="105"/>
      <c r="QVP27" s="105"/>
      <c r="QVQ27" s="105"/>
      <c r="QVR27" s="110"/>
      <c r="QVS27" s="110"/>
      <c r="QVT27" s="106"/>
      <c r="QVU27" s="105"/>
      <c r="QVV27" s="105"/>
      <c r="QVW27" s="105"/>
      <c r="QVX27" s="105"/>
      <c r="QVY27" s="105"/>
      <c r="QVZ27" s="105"/>
      <c r="QWA27" s="110"/>
      <c r="QWB27" s="110"/>
      <c r="QWC27" s="106"/>
      <c r="QWD27" s="105"/>
      <c r="QWE27" s="105"/>
      <c r="QWF27" s="105"/>
      <c r="QWG27" s="105"/>
      <c r="QWH27" s="105"/>
      <c r="QWI27" s="105"/>
      <c r="QWJ27" s="110"/>
      <c r="QWK27" s="110"/>
      <c r="QWL27" s="106"/>
      <c r="QWM27" s="105"/>
      <c r="QWN27" s="105"/>
      <c r="QWO27" s="105"/>
      <c r="QWP27" s="105"/>
      <c r="QWQ27" s="105"/>
      <c r="QWR27" s="105"/>
      <c r="QWS27" s="110"/>
      <c r="QWT27" s="110"/>
      <c r="QWU27" s="106"/>
      <c r="QWV27" s="105"/>
      <c r="QWW27" s="105"/>
      <c r="QWX27" s="105"/>
      <c r="QWY27" s="105"/>
      <c r="QWZ27" s="105"/>
      <c r="QXA27" s="105"/>
      <c r="QXB27" s="110"/>
      <c r="QXC27" s="110"/>
      <c r="QXD27" s="106"/>
      <c r="QXE27" s="105"/>
      <c r="QXF27" s="105"/>
      <c r="QXG27" s="105"/>
      <c r="QXH27" s="105"/>
      <c r="QXI27" s="105"/>
      <c r="QXJ27" s="105"/>
      <c r="QXK27" s="110"/>
      <c r="QXL27" s="110"/>
      <c r="QXM27" s="106"/>
      <c r="QXN27" s="105"/>
      <c r="QXO27" s="105"/>
      <c r="QXP27" s="105"/>
      <c r="QXQ27" s="105"/>
      <c r="QXR27" s="105"/>
      <c r="QXS27" s="105"/>
      <c r="QXT27" s="110"/>
      <c r="QXU27" s="110"/>
      <c r="QXV27" s="106"/>
      <c r="QXW27" s="105"/>
      <c r="QXX27" s="105"/>
      <c r="QXY27" s="105"/>
      <c r="QXZ27" s="105"/>
      <c r="QYA27" s="105"/>
      <c r="QYB27" s="105"/>
      <c r="QYC27" s="110"/>
      <c r="QYD27" s="110"/>
      <c r="QYE27" s="106"/>
      <c r="QYF27" s="105"/>
      <c r="QYG27" s="105"/>
      <c r="QYH27" s="105"/>
      <c r="QYI27" s="105"/>
      <c r="QYJ27" s="105"/>
      <c r="QYK27" s="105"/>
      <c r="QYL27" s="110"/>
      <c r="QYM27" s="110"/>
      <c r="QYN27" s="106"/>
      <c r="QYO27" s="105"/>
      <c r="QYP27" s="105"/>
      <c r="QYQ27" s="105"/>
      <c r="QYR27" s="105"/>
      <c r="QYS27" s="105"/>
      <c r="QYT27" s="105"/>
      <c r="QYU27" s="110"/>
      <c r="QYV27" s="110"/>
      <c r="QYW27" s="106"/>
      <c r="QYX27" s="105"/>
      <c r="QYY27" s="105"/>
      <c r="QYZ27" s="105"/>
      <c r="QZA27" s="105"/>
      <c r="QZB27" s="105"/>
      <c r="QZC27" s="105"/>
      <c r="QZD27" s="110"/>
      <c r="QZE27" s="110"/>
      <c r="QZF27" s="106"/>
      <c r="QZG27" s="105"/>
      <c r="QZH27" s="105"/>
      <c r="QZI27" s="105"/>
      <c r="QZJ27" s="105"/>
      <c r="QZK27" s="105"/>
      <c r="QZL27" s="105"/>
      <c r="QZM27" s="110"/>
      <c r="QZN27" s="110"/>
      <c r="QZO27" s="106"/>
      <c r="QZP27" s="105"/>
      <c r="QZQ27" s="105"/>
      <c r="QZR27" s="105"/>
      <c r="QZS27" s="105"/>
      <c r="QZT27" s="105"/>
      <c r="QZU27" s="105"/>
      <c r="QZV27" s="110"/>
      <c r="QZW27" s="110"/>
      <c r="QZX27" s="106"/>
      <c r="QZY27" s="105"/>
      <c r="QZZ27" s="105"/>
      <c r="RAA27" s="105"/>
      <c r="RAB27" s="105"/>
      <c r="RAC27" s="105"/>
      <c r="RAD27" s="105"/>
      <c r="RAE27" s="110"/>
      <c r="RAF27" s="110"/>
      <c r="RAG27" s="106"/>
      <c r="RAH27" s="105"/>
      <c r="RAI27" s="105"/>
      <c r="RAJ27" s="105"/>
      <c r="RAK27" s="105"/>
      <c r="RAL27" s="105"/>
      <c r="RAM27" s="105"/>
      <c r="RAN27" s="110"/>
      <c r="RAO27" s="110"/>
      <c r="RAP27" s="106"/>
      <c r="RAQ27" s="105"/>
      <c r="RAR27" s="105"/>
      <c r="RAS27" s="105"/>
      <c r="RAT27" s="105"/>
      <c r="RAU27" s="105"/>
      <c r="RAV27" s="105"/>
      <c r="RAW27" s="110"/>
      <c r="RAX27" s="110"/>
      <c r="RAY27" s="106"/>
      <c r="RAZ27" s="105"/>
      <c r="RBA27" s="105"/>
      <c r="RBB27" s="105"/>
      <c r="RBC27" s="105"/>
      <c r="RBD27" s="105"/>
      <c r="RBE27" s="105"/>
      <c r="RBF27" s="110"/>
      <c r="RBG27" s="110"/>
      <c r="RBH27" s="106"/>
      <c r="RBI27" s="105"/>
      <c r="RBJ27" s="105"/>
      <c r="RBK27" s="105"/>
      <c r="RBL27" s="105"/>
      <c r="RBM27" s="105"/>
      <c r="RBN27" s="105"/>
      <c r="RBO27" s="110"/>
      <c r="RBP27" s="110"/>
      <c r="RBQ27" s="106"/>
      <c r="RBR27" s="105"/>
      <c r="RBS27" s="105"/>
      <c r="RBT27" s="105"/>
      <c r="RBU27" s="105"/>
      <c r="RBV27" s="105"/>
      <c r="RBW27" s="105"/>
      <c r="RBX27" s="110"/>
      <c r="RBY27" s="110"/>
      <c r="RBZ27" s="106"/>
      <c r="RCA27" s="105"/>
      <c r="RCB27" s="105"/>
      <c r="RCC27" s="105"/>
      <c r="RCD27" s="105"/>
      <c r="RCE27" s="105"/>
      <c r="RCF27" s="105"/>
      <c r="RCG27" s="110"/>
      <c r="RCH27" s="110"/>
      <c r="RCI27" s="106"/>
      <c r="RCJ27" s="105"/>
      <c r="RCK27" s="105"/>
      <c r="RCL27" s="105"/>
      <c r="RCM27" s="105"/>
      <c r="RCN27" s="105"/>
      <c r="RCO27" s="105"/>
      <c r="RCP27" s="110"/>
      <c r="RCQ27" s="110"/>
      <c r="RCR27" s="106"/>
      <c r="RCS27" s="105"/>
      <c r="RCT27" s="105"/>
      <c r="RCU27" s="105"/>
      <c r="RCV27" s="105"/>
      <c r="RCW27" s="105"/>
      <c r="RCX27" s="105"/>
      <c r="RCY27" s="110"/>
      <c r="RCZ27" s="110"/>
      <c r="RDA27" s="106"/>
      <c r="RDB27" s="105"/>
      <c r="RDC27" s="105"/>
      <c r="RDD27" s="105"/>
      <c r="RDE27" s="105"/>
      <c r="RDF27" s="105"/>
      <c r="RDG27" s="105"/>
      <c r="RDH27" s="110"/>
      <c r="RDI27" s="110"/>
      <c r="RDJ27" s="106"/>
      <c r="RDK27" s="105"/>
      <c r="RDL27" s="105"/>
      <c r="RDM27" s="105"/>
      <c r="RDN27" s="105"/>
      <c r="RDO27" s="105"/>
      <c r="RDP27" s="105"/>
      <c r="RDQ27" s="110"/>
      <c r="RDR27" s="110"/>
      <c r="RDS27" s="106"/>
      <c r="RDT27" s="105"/>
      <c r="RDU27" s="105"/>
      <c r="RDV27" s="105"/>
      <c r="RDW27" s="105"/>
      <c r="RDX27" s="105"/>
      <c r="RDY27" s="105"/>
      <c r="RDZ27" s="110"/>
      <c r="REA27" s="110"/>
      <c r="REB27" s="106"/>
      <c r="REC27" s="105"/>
      <c r="RED27" s="105"/>
      <c r="REE27" s="105"/>
      <c r="REF27" s="105"/>
      <c r="REG27" s="105"/>
      <c r="REH27" s="105"/>
      <c r="REI27" s="110"/>
      <c r="REJ27" s="110"/>
      <c r="REK27" s="106"/>
      <c r="REL27" s="105"/>
      <c r="REM27" s="105"/>
      <c r="REN27" s="105"/>
      <c r="REO27" s="105"/>
      <c r="REP27" s="105"/>
      <c r="REQ27" s="105"/>
      <c r="RER27" s="110"/>
      <c r="RES27" s="110"/>
      <c r="RET27" s="106"/>
      <c r="REU27" s="105"/>
      <c r="REV27" s="105"/>
      <c r="REW27" s="105"/>
      <c r="REX27" s="105"/>
      <c r="REY27" s="105"/>
      <c r="REZ27" s="105"/>
      <c r="RFA27" s="110"/>
      <c r="RFB27" s="110"/>
      <c r="RFC27" s="106"/>
      <c r="RFD27" s="105"/>
      <c r="RFE27" s="105"/>
      <c r="RFF27" s="105"/>
      <c r="RFG27" s="105"/>
      <c r="RFH27" s="105"/>
      <c r="RFI27" s="105"/>
      <c r="RFJ27" s="110"/>
      <c r="RFK27" s="110"/>
      <c r="RFL27" s="106"/>
      <c r="RFM27" s="105"/>
      <c r="RFN27" s="105"/>
      <c r="RFO27" s="105"/>
      <c r="RFP27" s="105"/>
      <c r="RFQ27" s="105"/>
      <c r="RFR27" s="105"/>
      <c r="RFS27" s="110"/>
      <c r="RFT27" s="110"/>
      <c r="RFU27" s="106"/>
      <c r="RFV27" s="105"/>
      <c r="RFW27" s="105"/>
      <c r="RFX27" s="105"/>
      <c r="RFY27" s="105"/>
      <c r="RFZ27" s="105"/>
      <c r="RGA27" s="105"/>
      <c r="RGB27" s="110"/>
      <c r="RGC27" s="110"/>
      <c r="RGD27" s="106"/>
      <c r="RGE27" s="105"/>
      <c r="RGF27" s="105"/>
      <c r="RGG27" s="105"/>
      <c r="RGH27" s="105"/>
      <c r="RGI27" s="105"/>
      <c r="RGJ27" s="105"/>
      <c r="RGK27" s="110"/>
      <c r="RGL27" s="110"/>
      <c r="RGM27" s="106"/>
      <c r="RGN27" s="105"/>
      <c r="RGO27" s="105"/>
      <c r="RGP27" s="105"/>
      <c r="RGQ27" s="105"/>
      <c r="RGR27" s="105"/>
      <c r="RGS27" s="105"/>
      <c r="RGT27" s="110"/>
      <c r="RGU27" s="110"/>
      <c r="RGV27" s="106"/>
      <c r="RGW27" s="105"/>
      <c r="RGX27" s="105"/>
      <c r="RGY27" s="105"/>
      <c r="RGZ27" s="105"/>
      <c r="RHA27" s="105"/>
      <c r="RHB27" s="105"/>
      <c r="RHC27" s="110"/>
      <c r="RHD27" s="110"/>
      <c r="RHE27" s="106"/>
      <c r="RHF27" s="105"/>
      <c r="RHG27" s="105"/>
      <c r="RHH27" s="105"/>
      <c r="RHI27" s="105"/>
      <c r="RHJ27" s="105"/>
      <c r="RHK27" s="105"/>
      <c r="RHL27" s="110"/>
      <c r="RHM27" s="110"/>
      <c r="RHN27" s="106"/>
      <c r="RHO27" s="105"/>
      <c r="RHP27" s="105"/>
      <c r="RHQ27" s="105"/>
      <c r="RHR27" s="105"/>
      <c r="RHS27" s="105"/>
      <c r="RHT27" s="105"/>
      <c r="RHU27" s="110"/>
      <c r="RHV27" s="110"/>
      <c r="RHW27" s="106"/>
      <c r="RHX27" s="105"/>
      <c r="RHY27" s="105"/>
      <c r="RHZ27" s="105"/>
      <c r="RIA27" s="105"/>
      <c r="RIB27" s="105"/>
      <c r="RIC27" s="105"/>
      <c r="RID27" s="110"/>
      <c r="RIE27" s="110"/>
      <c r="RIF27" s="106"/>
      <c r="RIG27" s="105"/>
      <c r="RIH27" s="105"/>
      <c r="RII27" s="105"/>
      <c r="RIJ27" s="105"/>
      <c r="RIK27" s="105"/>
      <c r="RIL27" s="105"/>
      <c r="RIM27" s="110"/>
      <c r="RIN27" s="110"/>
      <c r="RIO27" s="106"/>
      <c r="RIP27" s="105"/>
      <c r="RIQ27" s="105"/>
      <c r="RIR27" s="105"/>
      <c r="RIS27" s="105"/>
      <c r="RIT27" s="105"/>
      <c r="RIU27" s="105"/>
      <c r="RIV27" s="110"/>
      <c r="RIW27" s="110"/>
      <c r="RIX27" s="106"/>
      <c r="RIY27" s="105"/>
      <c r="RIZ27" s="105"/>
      <c r="RJA27" s="105"/>
      <c r="RJB27" s="105"/>
      <c r="RJC27" s="105"/>
      <c r="RJD27" s="105"/>
      <c r="RJE27" s="110"/>
      <c r="RJF27" s="110"/>
      <c r="RJG27" s="106"/>
      <c r="RJH27" s="105"/>
      <c r="RJI27" s="105"/>
      <c r="RJJ27" s="105"/>
      <c r="RJK27" s="105"/>
      <c r="RJL27" s="105"/>
      <c r="RJM27" s="105"/>
      <c r="RJN27" s="110"/>
      <c r="RJO27" s="110"/>
      <c r="RJP27" s="106"/>
      <c r="RJQ27" s="105"/>
      <c r="RJR27" s="105"/>
      <c r="RJS27" s="105"/>
      <c r="RJT27" s="105"/>
      <c r="RJU27" s="105"/>
      <c r="RJV27" s="105"/>
      <c r="RJW27" s="110"/>
      <c r="RJX27" s="110"/>
      <c r="RJY27" s="106"/>
      <c r="RJZ27" s="105"/>
      <c r="RKA27" s="105"/>
      <c r="RKB27" s="105"/>
      <c r="RKC27" s="105"/>
      <c r="RKD27" s="105"/>
      <c r="RKE27" s="105"/>
      <c r="RKF27" s="110"/>
      <c r="RKG27" s="110"/>
      <c r="RKH27" s="106"/>
      <c r="RKI27" s="105"/>
      <c r="RKJ27" s="105"/>
      <c r="RKK27" s="105"/>
      <c r="RKL27" s="105"/>
      <c r="RKM27" s="105"/>
      <c r="RKN27" s="105"/>
      <c r="RKO27" s="110"/>
      <c r="RKP27" s="110"/>
      <c r="RKQ27" s="106"/>
      <c r="RKR27" s="105"/>
      <c r="RKS27" s="105"/>
      <c r="RKT27" s="105"/>
      <c r="RKU27" s="105"/>
      <c r="RKV27" s="105"/>
      <c r="RKW27" s="105"/>
      <c r="RKX27" s="110"/>
      <c r="RKY27" s="110"/>
      <c r="RKZ27" s="106"/>
      <c r="RLA27" s="105"/>
      <c r="RLB27" s="105"/>
      <c r="RLC27" s="105"/>
      <c r="RLD27" s="105"/>
      <c r="RLE27" s="105"/>
      <c r="RLF27" s="105"/>
      <c r="RLG27" s="110"/>
      <c r="RLH27" s="110"/>
      <c r="RLI27" s="106"/>
      <c r="RLJ27" s="105"/>
      <c r="RLK27" s="105"/>
      <c r="RLL27" s="105"/>
      <c r="RLM27" s="105"/>
      <c r="RLN27" s="105"/>
      <c r="RLO27" s="105"/>
      <c r="RLP27" s="110"/>
      <c r="RLQ27" s="110"/>
      <c r="RLR27" s="106"/>
      <c r="RLS27" s="105"/>
      <c r="RLT27" s="105"/>
      <c r="RLU27" s="105"/>
      <c r="RLV27" s="105"/>
      <c r="RLW27" s="105"/>
      <c r="RLX27" s="105"/>
      <c r="RLY27" s="110"/>
      <c r="RLZ27" s="110"/>
      <c r="RMA27" s="106"/>
      <c r="RMB27" s="105"/>
      <c r="RMC27" s="105"/>
      <c r="RMD27" s="105"/>
      <c r="RME27" s="105"/>
      <c r="RMF27" s="105"/>
      <c r="RMG27" s="105"/>
      <c r="RMH27" s="110"/>
      <c r="RMI27" s="110"/>
      <c r="RMJ27" s="106"/>
      <c r="RMK27" s="105"/>
      <c r="RML27" s="105"/>
      <c r="RMM27" s="105"/>
      <c r="RMN27" s="105"/>
      <c r="RMO27" s="105"/>
      <c r="RMP27" s="105"/>
      <c r="RMQ27" s="110"/>
      <c r="RMR27" s="110"/>
      <c r="RMS27" s="106"/>
      <c r="RMT27" s="105"/>
      <c r="RMU27" s="105"/>
      <c r="RMV27" s="105"/>
      <c r="RMW27" s="105"/>
      <c r="RMX27" s="105"/>
      <c r="RMY27" s="105"/>
      <c r="RMZ27" s="110"/>
      <c r="RNA27" s="110"/>
      <c r="RNB27" s="106"/>
      <c r="RNC27" s="105"/>
      <c r="RND27" s="105"/>
      <c r="RNE27" s="105"/>
      <c r="RNF27" s="105"/>
      <c r="RNG27" s="105"/>
      <c r="RNH27" s="105"/>
      <c r="RNI27" s="110"/>
      <c r="RNJ27" s="110"/>
      <c r="RNK27" s="106"/>
      <c r="RNL27" s="105"/>
      <c r="RNM27" s="105"/>
      <c r="RNN27" s="105"/>
      <c r="RNO27" s="105"/>
      <c r="RNP27" s="105"/>
      <c r="RNQ27" s="105"/>
      <c r="RNR27" s="110"/>
      <c r="RNS27" s="110"/>
      <c r="RNT27" s="106"/>
      <c r="RNU27" s="105"/>
      <c r="RNV27" s="105"/>
      <c r="RNW27" s="105"/>
      <c r="RNX27" s="105"/>
      <c r="RNY27" s="105"/>
      <c r="RNZ27" s="105"/>
      <c r="ROA27" s="110"/>
      <c r="ROB27" s="110"/>
      <c r="ROC27" s="106"/>
      <c r="ROD27" s="105"/>
      <c r="ROE27" s="105"/>
      <c r="ROF27" s="105"/>
      <c r="ROG27" s="105"/>
      <c r="ROH27" s="105"/>
      <c r="ROI27" s="105"/>
      <c r="ROJ27" s="110"/>
      <c r="ROK27" s="110"/>
      <c r="ROL27" s="106"/>
      <c r="ROM27" s="105"/>
      <c r="RON27" s="105"/>
      <c r="ROO27" s="105"/>
      <c r="ROP27" s="105"/>
      <c r="ROQ27" s="105"/>
      <c r="ROR27" s="105"/>
      <c r="ROS27" s="110"/>
      <c r="ROT27" s="110"/>
      <c r="ROU27" s="106"/>
      <c r="ROV27" s="105"/>
      <c r="ROW27" s="105"/>
      <c r="ROX27" s="105"/>
      <c r="ROY27" s="105"/>
      <c r="ROZ27" s="105"/>
      <c r="RPA27" s="105"/>
      <c r="RPB27" s="110"/>
      <c r="RPC27" s="110"/>
      <c r="RPD27" s="106"/>
      <c r="RPE27" s="105"/>
      <c r="RPF27" s="105"/>
      <c r="RPG27" s="105"/>
      <c r="RPH27" s="105"/>
      <c r="RPI27" s="105"/>
      <c r="RPJ27" s="105"/>
      <c r="RPK27" s="110"/>
      <c r="RPL27" s="110"/>
      <c r="RPM27" s="106"/>
      <c r="RPN27" s="105"/>
      <c r="RPO27" s="105"/>
      <c r="RPP27" s="105"/>
      <c r="RPQ27" s="105"/>
      <c r="RPR27" s="105"/>
      <c r="RPS27" s="105"/>
      <c r="RPT27" s="110"/>
      <c r="RPU27" s="110"/>
      <c r="RPV27" s="106"/>
      <c r="RPW27" s="105"/>
      <c r="RPX27" s="105"/>
      <c r="RPY27" s="105"/>
      <c r="RPZ27" s="105"/>
      <c r="RQA27" s="105"/>
      <c r="RQB27" s="105"/>
      <c r="RQC27" s="110"/>
      <c r="RQD27" s="110"/>
      <c r="RQE27" s="106"/>
      <c r="RQF27" s="105"/>
      <c r="RQG27" s="105"/>
      <c r="RQH27" s="105"/>
      <c r="RQI27" s="105"/>
      <c r="RQJ27" s="105"/>
      <c r="RQK27" s="105"/>
      <c r="RQL27" s="110"/>
      <c r="RQM27" s="110"/>
      <c r="RQN27" s="106"/>
      <c r="RQO27" s="105"/>
      <c r="RQP27" s="105"/>
      <c r="RQQ27" s="105"/>
      <c r="RQR27" s="105"/>
      <c r="RQS27" s="105"/>
      <c r="RQT27" s="105"/>
      <c r="RQU27" s="110"/>
      <c r="RQV27" s="110"/>
      <c r="RQW27" s="106"/>
      <c r="RQX27" s="105"/>
      <c r="RQY27" s="105"/>
      <c r="RQZ27" s="105"/>
      <c r="RRA27" s="105"/>
      <c r="RRB27" s="105"/>
      <c r="RRC27" s="105"/>
      <c r="RRD27" s="110"/>
      <c r="RRE27" s="110"/>
      <c r="RRF27" s="106"/>
      <c r="RRG27" s="105"/>
      <c r="RRH27" s="105"/>
      <c r="RRI27" s="105"/>
      <c r="RRJ27" s="105"/>
      <c r="RRK27" s="105"/>
      <c r="RRL27" s="105"/>
      <c r="RRM27" s="110"/>
      <c r="RRN27" s="110"/>
      <c r="RRO27" s="106"/>
      <c r="RRP27" s="105"/>
      <c r="RRQ27" s="105"/>
      <c r="RRR27" s="105"/>
      <c r="RRS27" s="105"/>
      <c r="RRT27" s="105"/>
      <c r="RRU27" s="105"/>
      <c r="RRV27" s="110"/>
      <c r="RRW27" s="110"/>
      <c r="RRX27" s="106"/>
      <c r="RRY27" s="105"/>
      <c r="RRZ27" s="105"/>
      <c r="RSA27" s="105"/>
      <c r="RSB27" s="105"/>
      <c r="RSC27" s="105"/>
      <c r="RSD27" s="105"/>
      <c r="RSE27" s="110"/>
      <c r="RSF27" s="110"/>
      <c r="RSG27" s="106"/>
      <c r="RSH27" s="105"/>
      <c r="RSI27" s="105"/>
      <c r="RSJ27" s="105"/>
      <c r="RSK27" s="105"/>
      <c r="RSL27" s="105"/>
      <c r="RSM27" s="105"/>
      <c r="RSN27" s="110"/>
      <c r="RSO27" s="110"/>
      <c r="RSP27" s="106"/>
      <c r="RSQ27" s="105"/>
      <c r="RSR27" s="105"/>
      <c r="RSS27" s="105"/>
      <c r="RST27" s="105"/>
      <c r="RSU27" s="105"/>
      <c r="RSV27" s="105"/>
      <c r="RSW27" s="110"/>
      <c r="RSX27" s="110"/>
      <c r="RSY27" s="106"/>
      <c r="RSZ27" s="105"/>
      <c r="RTA27" s="105"/>
      <c r="RTB27" s="105"/>
      <c r="RTC27" s="105"/>
      <c r="RTD27" s="105"/>
      <c r="RTE27" s="105"/>
      <c r="RTF27" s="110"/>
      <c r="RTG27" s="110"/>
      <c r="RTH27" s="106"/>
      <c r="RTI27" s="105"/>
      <c r="RTJ27" s="105"/>
      <c r="RTK27" s="105"/>
      <c r="RTL27" s="105"/>
      <c r="RTM27" s="105"/>
      <c r="RTN27" s="105"/>
      <c r="RTO27" s="110"/>
      <c r="RTP27" s="110"/>
      <c r="RTQ27" s="106"/>
      <c r="RTR27" s="105"/>
      <c r="RTS27" s="105"/>
      <c r="RTT27" s="105"/>
      <c r="RTU27" s="105"/>
      <c r="RTV27" s="105"/>
      <c r="RTW27" s="105"/>
      <c r="RTX27" s="110"/>
      <c r="RTY27" s="110"/>
      <c r="RTZ27" s="106"/>
      <c r="RUA27" s="105"/>
      <c r="RUB27" s="105"/>
      <c r="RUC27" s="105"/>
      <c r="RUD27" s="105"/>
      <c r="RUE27" s="105"/>
      <c r="RUF27" s="105"/>
      <c r="RUG27" s="110"/>
      <c r="RUH27" s="110"/>
      <c r="RUI27" s="106"/>
      <c r="RUJ27" s="105"/>
      <c r="RUK27" s="105"/>
      <c r="RUL27" s="105"/>
      <c r="RUM27" s="105"/>
      <c r="RUN27" s="105"/>
      <c r="RUO27" s="105"/>
      <c r="RUP27" s="110"/>
      <c r="RUQ27" s="110"/>
      <c r="RUR27" s="106"/>
      <c r="RUS27" s="105"/>
      <c r="RUT27" s="105"/>
      <c r="RUU27" s="105"/>
      <c r="RUV27" s="105"/>
      <c r="RUW27" s="105"/>
      <c r="RUX27" s="105"/>
      <c r="RUY27" s="110"/>
      <c r="RUZ27" s="110"/>
      <c r="RVA27" s="106"/>
      <c r="RVB27" s="105"/>
      <c r="RVC27" s="105"/>
      <c r="RVD27" s="105"/>
      <c r="RVE27" s="105"/>
      <c r="RVF27" s="105"/>
      <c r="RVG27" s="105"/>
      <c r="RVH27" s="110"/>
      <c r="RVI27" s="110"/>
      <c r="RVJ27" s="106"/>
      <c r="RVK27" s="105"/>
      <c r="RVL27" s="105"/>
      <c r="RVM27" s="105"/>
      <c r="RVN27" s="105"/>
      <c r="RVO27" s="105"/>
      <c r="RVP27" s="105"/>
      <c r="RVQ27" s="110"/>
      <c r="RVR27" s="110"/>
      <c r="RVS27" s="106"/>
      <c r="RVT27" s="105"/>
      <c r="RVU27" s="105"/>
      <c r="RVV27" s="105"/>
      <c r="RVW27" s="105"/>
      <c r="RVX27" s="105"/>
      <c r="RVY27" s="105"/>
      <c r="RVZ27" s="110"/>
      <c r="RWA27" s="110"/>
      <c r="RWB27" s="106"/>
      <c r="RWC27" s="105"/>
      <c r="RWD27" s="105"/>
      <c r="RWE27" s="105"/>
      <c r="RWF27" s="105"/>
      <c r="RWG27" s="105"/>
      <c r="RWH27" s="105"/>
      <c r="RWI27" s="110"/>
      <c r="RWJ27" s="110"/>
      <c r="RWK27" s="106"/>
      <c r="RWL27" s="105"/>
      <c r="RWM27" s="105"/>
      <c r="RWN27" s="105"/>
      <c r="RWO27" s="105"/>
      <c r="RWP27" s="105"/>
      <c r="RWQ27" s="105"/>
      <c r="RWR27" s="110"/>
      <c r="RWS27" s="110"/>
      <c r="RWT27" s="106"/>
      <c r="RWU27" s="105"/>
      <c r="RWV27" s="105"/>
      <c r="RWW27" s="105"/>
      <c r="RWX27" s="105"/>
      <c r="RWY27" s="105"/>
      <c r="RWZ27" s="105"/>
      <c r="RXA27" s="110"/>
      <c r="RXB27" s="110"/>
      <c r="RXC27" s="106"/>
      <c r="RXD27" s="105"/>
      <c r="RXE27" s="105"/>
      <c r="RXF27" s="105"/>
      <c r="RXG27" s="105"/>
      <c r="RXH27" s="105"/>
      <c r="RXI27" s="105"/>
      <c r="RXJ27" s="110"/>
      <c r="RXK27" s="110"/>
      <c r="RXL27" s="106"/>
      <c r="RXM27" s="105"/>
      <c r="RXN27" s="105"/>
      <c r="RXO27" s="105"/>
      <c r="RXP27" s="105"/>
      <c r="RXQ27" s="105"/>
      <c r="RXR27" s="105"/>
      <c r="RXS27" s="110"/>
      <c r="RXT27" s="110"/>
      <c r="RXU27" s="106"/>
      <c r="RXV27" s="105"/>
      <c r="RXW27" s="105"/>
      <c r="RXX27" s="105"/>
      <c r="RXY27" s="105"/>
      <c r="RXZ27" s="105"/>
      <c r="RYA27" s="105"/>
      <c r="RYB27" s="110"/>
      <c r="RYC27" s="110"/>
      <c r="RYD27" s="106"/>
      <c r="RYE27" s="105"/>
      <c r="RYF27" s="105"/>
      <c r="RYG27" s="105"/>
      <c r="RYH27" s="105"/>
      <c r="RYI27" s="105"/>
      <c r="RYJ27" s="105"/>
      <c r="RYK27" s="110"/>
      <c r="RYL27" s="110"/>
      <c r="RYM27" s="106"/>
      <c r="RYN27" s="105"/>
      <c r="RYO27" s="105"/>
      <c r="RYP27" s="105"/>
      <c r="RYQ27" s="105"/>
      <c r="RYR27" s="105"/>
      <c r="RYS27" s="105"/>
      <c r="RYT27" s="110"/>
      <c r="RYU27" s="110"/>
      <c r="RYV27" s="106"/>
      <c r="RYW27" s="105"/>
      <c r="RYX27" s="105"/>
      <c r="RYY27" s="105"/>
      <c r="RYZ27" s="105"/>
      <c r="RZA27" s="105"/>
      <c r="RZB27" s="105"/>
      <c r="RZC27" s="110"/>
      <c r="RZD27" s="110"/>
      <c r="RZE27" s="106"/>
      <c r="RZF27" s="105"/>
      <c r="RZG27" s="105"/>
      <c r="RZH27" s="105"/>
      <c r="RZI27" s="105"/>
      <c r="RZJ27" s="105"/>
      <c r="RZK27" s="105"/>
      <c r="RZL27" s="110"/>
      <c r="RZM27" s="110"/>
      <c r="RZN27" s="106"/>
      <c r="RZO27" s="105"/>
      <c r="RZP27" s="105"/>
      <c r="RZQ27" s="105"/>
      <c r="RZR27" s="105"/>
      <c r="RZS27" s="105"/>
      <c r="RZT27" s="105"/>
      <c r="RZU27" s="110"/>
      <c r="RZV27" s="110"/>
      <c r="RZW27" s="106"/>
      <c r="RZX27" s="105"/>
      <c r="RZY27" s="105"/>
      <c r="RZZ27" s="105"/>
      <c r="SAA27" s="105"/>
      <c r="SAB27" s="105"/>
      <c r="SAC27" s="105"/>
      <c r="SAD27" s="110"/>
      <c r="SAE27" s="110"/>
      <c r="SAF27" s="106"/>
      <c r="SAG27" s="105"/>
      <c r="SAH27" s="105"/>
      <c r="SAI27" s="105"/>
      <c r="SAJ27" s="105"/>
      <c r="SAK27" s="105"/>
      <c r="SAL27" s="105"/>
      <c r="SAM27" s="110"/>
      <c r="SAN27" s="110"/>
      <c r="SAO27" s="106"/>
      <c r="SAP27" s="105"/>
      <c r="SAQ27" s="105"/>
      <c r="SAR27" s="105"/>
      <c r="SAS27" s="105"/>
      <c r="SAT27" s="105"/>
      <c r="SAU27" s="105"/>
      <c r="SAV27" s="110"/>
      <c r="SAW27" s="110"/>
      <c r="SAX27" s="106"/>
      <c r="SAY27" s="105"/>
      <c r="SAZ27" s="105"/>
      <c r="SBA27" s="105"/>
      <c r="SBB27" s="105"/>
      <c r="SBC27" s="105"/>
      <c r="SBD27" s="105"/>
      <c r="SBE27" s="110"/>
      <c r="SBF27" s="110"/>
      <c r="SBG27" s="106"/>
      <c r="SBH27" s="105"/>
      <c r="SBI27" s="105"/>
      <c r="SBJ27" s="105"/>
      <c r="SBK27" s="105"/>
      <c r="SBL27" s="105"/>
      <c r="SBM27" s="105"/>
      <c r="SBN27" s="110"/>
      <c r="SBO27" s="110"/>
      <c r="SBP27" s="106"/>
      <c r="SBQ27" s="105"/>
      <c r="SBR27" s="105"/>
      <c r="SBS27" s="105"/>
      <c r="SBT27" s="105"/>
      <c r="SBU27" s="105"/>
      <c r="SBV27" s="105"/>
      <c r="SBW27" s="110"/>
      <c r="SBX27" s="110"/>
      <c r="SBY27" s="106"/>
      <c r="SBZ27" s="105"/>
      <c r="SCA27" s="105"/>
      <c r="SCB27" s="105"/>
      <c r="SCC27" s="105"/>
      <c r="SCD27" s="105"/>
      <c r="SCE27" s="105"/>
      <c r="SCF27" s="110"/>
      <c r="SCG27" s="110"/>
      <c r="SCH27" s="106"/>
      <c r="SCI27" s="105"/>
      <c r="SCJ27" s="105"/>
      <c r="SCK27" s="105"/>
      <c r="SCL27" s="105"/>
      <c r="SCM27" s="105"/>
      <c r="SCN27" s="105"/>
      <c r="SCO27" s="110"/>
      <c r="SCP27" s="110"/>
      <c r="SCQ27" s="106"/>
      <c r="SCR27" s="105"/>
      <c r="SCS27" s="105"/>
      <c r="SCT27" s="105"/>
      <c r="SCU27" s="105"/>
      <c r="SCV27" s="105"/>
      <c r="SCW27" s="105"/>
      <c r="SCX27" s="110"/>
      <c r="SCY27" s="110"/>
      <c r="SCZ27" s="106"/>
      <c r="SDA27" s="105"/>
      <c r="SDB27" s="105"/>
      <c r="SDC27" s="105"/>
      <c r="SDD27" s="105"/>
      <c r="SDE27" s="105"/>
      <c r="SDF27" s="105"/>
      <c r="SDG27" s="110"/>
      <c r="SDH27" s="110"/>
      <c r="SDI27" s="106"/>
      <c r="SDJ27" s="105"/>
      <c r="SDK27" s="105"/>
      <c r="SDL27" s="105"/>
      <c r="SDM27" s="105"/>
      <c r="SDN27" s="105"/>
      <c r="SDO27" s="105"/>
      <c r="SDP27" s="110"/>
      <c r="SDQ27" s="110"/>
      <c r="SDR27" s="106"/>
      <c r="SDS27" s="105"/>
      <c r="SDT27" s="105"/>
      <c r="SDU27" s="105"/>
      <c r="SDV27" s="105"/>
      <c r="SDW27" s="105"/>
      <c r="SDX27" s="105"/>
      <c r="SDY27" s="110"/>
      <c r="SDZ27" s="110"/>
      <c r="SEA27" s="106"/>
      <c r="SEB27" s="105"/>
      <c r="SEC27" s="105"/>
      <c r="SED27" s="105"/>
      <c r="SEE27" s="105"/>
      <c r="SEF27" s="105"/>
      <c r="SEG27" s="105"/>
      <c r="SEH27" s="110"/>
      <c r="SEI27" s="110"/>
      <c r="SEJ27" s="106"/>
      <c r="SEK27" s="105"/>
      <c r="SEL27" s="105"/>
      <c r="SEM27" s="105"/>
      <c r="SEN27" s="105"/>
      <c r="SEO27" s="105"/>
      <c r="SEP27" s="105"/>
      <c r="SEQ27" s="110"/>
      <c r="SER27" s="110"/>
      <c r="SES27" s="106"/>
      <c r="SET27" s="105"/>
      <c r="SEU27" s="105"/>
      <c r="SEV27" s="105"/>
      <c r="SEW27" s="105"/>
      <c r="SEX27" s="105"/>
      <c r="SEY27" s="105"/>
      <c r="SEZ27" s="110"/>
      <c r="SFA27" s="110"/>
      <c r="SFB27" s="106"/>
      <c r="SFC27" s="105"/>
      <c r="SFD27" s="105"/>
      <c r="SFE27" s="105"/>
      <c r="SFF27" s="105"/>
      <c r="SFG27" s="105"/>
      <c r="SFH27" s="105"/>
      <c r="SFI27" s="110"/>
      <c r="SFJ27" s="110"/>
      <c r="SFK27" s="106"/>
      <c r="SFL27" s="105"/>
      <c r="SFM27" s="105"/>
      <c r="SFN27" s="105"/>
      <c r="SFO27" s="105"/>
      <c r="SFP27" s="105"/>
      <c r="SFQ27" s="105"/>
      <c r="SFR27" s="110"/>
      <c r="SFS27" s="110"/>
      <c r="SFT27" s="106"/>
      <c r="SFU27" s="105"/>
      <c r="SFV27" s="105"/>
      <c r="SFW27" s="105"/>
      <c r="SFX27" s="105"/>
      <c r="SFY27" s="105"/>
      <c r="SFZ27" s="105"/>
      <c r="SGA27" s="110"/>
      <c r="SGB27" s="110"/>
      <c r="SGC27" s="106"/>
      <c r="SGD27" s="105"/>
      <c r="SGE27" s="105"/>
      <c r="SGF27" s="105"/>
      <c r="SGG27" s="105"/>
      <c r="SGH27" s="105"/>
      <c r="SGI27" s="105"/>
      <c r="SGJ27" s="110"/>
      <c r="SGK27" s="110"/>
      <c r="SGL27" s="106"/>
      <c r="SGM27" s="105"/>
      <c r="SGN27" s="105"/>
      <c r="SGO27" s="105"/>
      <c r="SGP27" s="105"/>
      <c r="SGQ27" s="105"/>
      <c r="SGR27" s="105"/>
      <c r="SGS27" s="110"/>
      <c r="SGT27" s="110"/>
      <c r="SGU27" s="106"/>
      <c r="SGV27" s="105"/>
      <c r="SGW27" s="105"/>
      <c r="SGX27" s="105"/>
      <c r="SGY27" s="105"/>
      <c r="SGZ27" s="105"/>
      <c r="SHA27" s="105"/>
      <c r="SHB27" s="110"/>
      <c r="SHC27" s="110"/>
      <c r="SHD27" s="106"/>
      <c r="SHE27" s="105"/>
      <c r="SHF27" s="105"/>
      <c r="SHG27" s="105"/>
      <c r="SHH27" s="105"/>
      <c r="SHI27" s="105"/>
      <c r="SHJ27" s="105"/>
      <c r="SHK27" s="110"/>
      <c r="SHL27" s="110"/>
      <c r="SHM27" s="106"/>
      <c r="SHN27" s="105"/>
      <c r="SHO27" s="105"/>
      <c r="SHP27" s="105"/>
      <c r="SHQ27" s="105"/>
      <c r="SHR27" s="105"/>
      <c r="SHS27" s="105"/>
      <c r="SHT27" s="110"/>
      <c r="SHU27" s="110"/>
      <c r="SHV27" s="106"/>
      <c r="SHW27" s="105"/>
      <c r="SHX27" s="105"/>
      <c r="SHY27" s="105"/>
      <c r="SHZ27" s="105"/>
      <c r="SIA27" s="105"/>
      <c r="SIB27" s="105"/>
      <c r="SIC27" s="110"/>
      <c r="SID27" s="110"/>
      <c r="SIE27" s="106"/>
      <c r="SIF27" s="105"/>
      <c r="SIG27" s="105"/>
      <c r="SIH27" s="105"/>
      <c r="SII27" s="105"/>
      <c r="SIJ27" s="105"/>
      <c r="SIK27" s="105"/>
      <c r="SIL27" s="110"/>
      <c r="SIM27" s="110"/>
      <c r="SIN27" s="106"/>
      <c r="SIO27" s="105"/>
      <c r="SIP27" s="105"/>
      <c r="SIQ27" s="105"/>
      <c r="SIR27" s="105"/>
      <c r="SIS27" s="105"/>
      <c r="SIT27" s="105"/>
      <c r="SIU27" s="110"/>
      <c r="SIV27" s="110"/>
      <c r="SIW27" s="106"/>
      <c r="SIX27" s="105"/>
      <c r="SIY27" s="105"/>
      <c r="SIZ27" s="105"/>
      <c r="SJA27" s="105"/>
      <c r="SJB27" s="105"/>
      <c r="SJC27" s="105"/>
      <c r="SJD27" s="110"/>
      <c r="SJE27" s="110"/>
      <c r="SJF27" s="106"/>
      <c r="SJG27" s="105"/>
      <c r="SJH27" s="105"/>
      <c r="SJI27" s="105"/>
      <c r="SJJ27" s="105"/>
      <c r="SJK27" s="105"/>
      <c r="SJL27" s="105"/>
      <c r="SJM27" s="110"/>
      <c r="SJN27" s="110"/>
      <c r="SJO27" s="106"/>
      <c r="SJP27" s="105"/>
      <c r="SJQ27" s="105"/>
      <c r="SJR27" s="105"/>
      <c r="SJS27" s="105"/>
      <c r="SJT27" s="105"/>
      <c r="SJU27" s="105"/>
      <c r="SJV27" s="110"/>
      <c r="SJW27" s="110"/>
      <c r="SJX27" s="106"/>
      <c r="SJY27" s="105"/>
      <c r="SJZ27" s="105"/>
      <c r="SKA27" s="105"/>
      <c r="SKB27" s="105"/>
      <c r="SKC27" s="105"/>
      <c r="SKD27" s="105"/>
      <c r="SKE27" s="110"/>
      <c r="SKF27" s="110"/>
      <c r="SKG27" s="106"/>
      <c r="SKH27" s="105"/>
      <c r="SKI27" s="105"/>
      <c r="SKJ27" s="105"/>
      <c r="SKK27" s="105"/>
      <c r="SKL27" s="105"/>
      <c r="SKM27" s="105"/>
      <c r="SKN27" s="110"/>
      <c r="SKO27" s="110"/>
      <c r="SKP27" s="106"/>
      <c r="SKQ27" s="105"/>
      <c r="SKR27" s="105"/>
      <c r="SKS27" s="105"/>
      <c r="SKT27" s="105"/>
      <c r="SKU27" s="105"/>
      <c r="SKV27" s="105"/>
      <c r="SKW27" s="110"/>
      <c r="SKX27" s="110"/>
      <c r="SKY27" s="106"/>
      <c r="SKZ27" s="105"/>
      <c r="SLA27" s="105"/>
      <c r="SLB27" s="105"/>
      <c r="SLC27" s="105"/>
      <c r="SLD27" s="105"/>
      <c r="SLE27" s="105"/>
      <c r="SLF27" s="110"/>
      <c r="SLG27" s="110"/>
      <c r="SLH27" s="106"/>
      <c r="SLI27" s="105"/>
      <c r="SLJ27" s="105"/>
      <c r="SLK27" s="105"/>
      <c r="SLL27" s="105"/>
      <c r="SLM27" s="105"/>
      <c r="SLN27" s="105"/>
      <c r="SLO27" s="110"/>
      <c r="SLP27" s="110"/>
      <c r="SLQ27" s="106"/>
      <c r="SLR27" s="105"/>
      <c r="SLS27" s="105"/>
      <c r="SLT27" s="105"/>
      <c r="SLU27" s="105"/>
      <c r="SLV27" s="105"/>
      <c r="SLW27" s="105"/>
      <c r="SLX27" s="110"/>
      <c r="SLY27" s="110"/>
      <c r="SLZ27" s="106"/>
      <c r="SMA27" s="105"/>
      <c r="SMB27" s="105"/>
      <c r="SMC27" s="105"/>
      <c r="SMD27" s="105"/>
      <c r="SME27" s="105"/>
      <c r="SMF27" s="105"/>
      <c r="SMG27" s="110"/>
      <c r="SMH27" s="110"/>
      <c r="SMI27" s="106"/>
      <c r="SMJ27" s="105"/>
      <c r="SMK27" s="105"/>
      <c r="SML27" s="105"/>
      <c r="SMM27" s="105"/>
      <c r="SMN27" s="105"/>
      <c r="SMO27" s="105"/>
      <c r="SMP27" s="110"/>
      <c r="SMQ27" s="110"/>
      <c r="SMR27" s="106"/>
      <c r="SMS27" s="105"/>
      <c r="SMT27" s="105"/>
      <c r="SMU27" s="105"/>
      <c r="SMV27" s="105"/>
      <c r="SMW27" s="105"/>
      <c r="SMX27" s="105"/>
      <c r="SMY27" s="110"/>
      <c r="SMZ27" s="110"/>
      <c r="SNA27" s="106"/>
      <c r="SNB27" s="105"/>
      <c r="SNC27" s="105"/>
      <c r="SND27" s="105"/>
      <c r="SNE27" s="105"/>
      <c r="SNF27" s="105"/>
      <c r="SNG27" s="105"/>
      <c r="SNH27" s="110"/>
      <c r="SNI27" s="110"/>
      <c r="SNJ27" s="106"/>
      <c r="SNK27" s="105"/>
      <c r="SNL27" s="105"/>
      <c r="SNM27" s="105"/>
      <c r="SNN27" s="105"/>
      <c r="SNO27" s="105"/>
      <c r="SNP27" s="105"/>
      <c r="SNQ27" s="110"/>
      <c r="SNR27" s="110"/>
      <c r="SNS27" s="106"/>
      <c r="SNT27" s="105"/>
      <c r="SNU27" s="105"/>
      <c r="SNV27" s="105"/>
      <c r="SNW27" s="105"/>
      <c r="SNX27" s="105"/>
      <c r="SNY27" s="105"/>
      <c r="SNZ27" s="110"/>
      <c r="SOA27" s="110"/>
      <c r="SOB27" s="106"/>
      <c r="SOC27" s="105"/>
      <c r="SOD27" s="105"/>
      <c r="SOE27" s="105"/>
      <c r="SOF27" s="105"/>
      <c r="SOG27" s="105"/>
      <c r="SOH27" s="105"/>
      <c r="SOI27" s="110"/>
      <c r="SOJ27" s="110"/>
      <c r="SOK27" s="106"/>
      <c r="SOL27" s="105"/>
      <c r="SOM27" s="105"/>
      <c r="SON27" s="105"/>
      <c r="SOO27" s="105"/>
      <c r="SOP27" s="105"/>
      <c r="SOQ27" s="105"/>
      <c r="SOR27" s="110"/>
      <c r="SOS27" s="110"/>
      <c r="SOT27" s="106"/>
      <c r="SOU27" s="105"/>
      <c r="SOV27" s="105"/>
      <c r="SOW27" s="105"/>
      <c r="SOX27" s="105"/>
      <c r="SOY27" s="105"/>
      <c r="SOZ27" s="105"/>
      <c r="SPA27" s="110"/>
      <c r="SPB27" s="110"/>
      <c r="SPC27" s="106"/>
      <c r="SPD27" s="105"/>
      <c r="SPE27" s="105"/>
      <c r="SPF27" s="105"/>
      <c r="SPG27" s="105"/>
      <c r="SPH27" s="105"/>
      <c r="SPI27" s="105"/>
      <c r="SPJ27" s="110"/>
      <c r="SPK27" s="110"/>
      <c r="SPL27" s="106"/>
      <c r="SPM27" s="105"/>
      <c r="SPN27" s="105"/>
      <c r="SPO27" s="105"/>
      <c r="SPP27" s="105"/>
      <c r="SPQ27" s="105"/>
      <c r="SPR27" s="105"/>
      <c r="SPS27" s="110"/>
      <c r="SPT27" s="110"/>
      <c r="SPU27" s="106"/>
      <c r="SPV27" s="105"/>
      <c r="SPW27" s="105"/>
      <c r="SPX27" s="105"/>
      <c r="SPY27" s="105"/>
      <c r="SPZ27" s="105"/>
      <c r="SQA27" s="105"/>
      <c r="SQB27" s="110"/>
      <c r="SQC27" s="110"/>
      <c r="SQD27" s="106"/>
      <c r="SQE27" s="105"/>
      <c r="SQF27" s="105"/>
      <c r="SQG27" s="105"/>
      <c r="SQH27" s="105"/>
      <c r="SQI27" s="105"/>
      <c r="SQJ27" s="105"/>
      <c r="SQK27" s="110"/>
      <c r="SQL27" s="110"/>
      <c r="SQM27" s="106"/>
      <c r="SQN27" s="105"/>
      <c r="SQO27" s="105"/>
      <c r="SQP27" s="105"/>
      <c r="SQQ27" s="105"/>
      <c r="SQR27" s="105"/>
      <c r="SQS27" s="105"/>
      <c r="SQT27" s="110"/>
      <c r="SQU27" s="110"/>
      <c r="SQV27" s="106"/>
      <c r="SQW27" s="105"/>
      <c r="SQX27" s="105"/>
      <c r="SQY27" s="105"/>
      <c r="SQZ27" s="105"/>
      <c r="SRA27" s="105"/>
      <c r="SRB27" s="105"/>
      <c r="SRC27" s="110"/>
      <c r="SRD27" s="110"/>
      <c r="SRE27" s="106"/>
      <c r="SRF27" s="105"/>
      <c r="SRG27" s="105"/>
      <c r="SRH27" s="105"/>
      <c r="SRI27" s="105"/>
      <c r="SRJ27" s="105"/>
      <c r="SRK27" s="105"/>
      <c r="SRL27" s="110"/>
      <c r="SRM27" s="110"/>
      <c r="SRN27" s="106"/>
      <c r="SRO27" s="105"/>
      <c r="SRP27" s="105"/>
      <c r="SRQ27" s="105"/>
      <c r="SRR27" s="105"/>
      <c r="SRS27" s="105"/>
      <c r="SRT27" s="105"/>
      <c r="SRU27" s="110"/>
      <c r="SRV27" s="110"/>
      <c r="SRW27" s="106"/>
      <c r="SRX27" s="105"/>
      <c r="SRY27" s="105"/>
      <c r="SRZ27" s="105"/>
      <c r="SSA27" s="105"/>
      <c r="SSB27" s="105"/>
      <c r="SSC27" s="105"/>
      <c r="SSD27" s="110"/>
      <c r="SSE27" s="110"/>
      <c r="SSF27" s="106"/>
      <c r="SSG27" s="105"/>
      <c r="SSH27" s="105"/>
      <c r="SSI27" s="105"/>
      <c r="SSJ27" s="105"/>
      <c r="SSK27" s="105"/>
      <c r="SSL27" s="105"/>
      <c r="SSM27" s="110"/>
      <c r="SSN27" s="110"/>
      <c r="SSO27" s="106"/>
      <c r="SSP27" s="105"/>
      <c r="SSQ27" s="105"/>
      <c r="SSR27" s="105"/>
      <c r="SSS27" s="105"/>
      <c r="SST27" s="105"/>
      <c r="SSU27" s="105"/>
      <c r="SSV27" s="110"/>
      <c r="SSW27" s="110"/>
      <c r="SSX27" s="106"/>
      <c r="SSY27" s="105"/>
      <c r="SSZ27" s="105"/>
      <c r="STA27" s="105"/>
      <c r="STB27" s="105"/>
      <c r="STC27" s="105"/>
      <c r="STD27" s="105"/>
      <c r="STE27" s="110"/>
      <c r="STF27" s="110"/>
      <c r="STG27" s="106"/>
      <c r="STH27" s="105"/>
      <c r="STI27" s="105"/>
      <c r="STJ27" s="105"/>
      <c r="STK27" s="105"/>
      <c r="STL27" s="105"/>
      <c r="STM27" s="105"/>
      <c r="STN27" s="110"/>
      <c r="STO27" s="110"/>
      <c r="STP27" s="106"/>
      <c r="STQ27" s="105"/>
      <c r="STR27" s="105"/>
      <c r="STS27" s="105"/>
      <c r="STT27" s="105"/>
      <c r="STU27" s="105"/>
      <c r="STV27" s="105"/>
      <c r="STW27" s="110"/>
      <c r="STX27" s="110"/>
      <c r="STY27" s="106"/>
      <c r="STZ27" s="105"/>
      <c r="SUA27" s="105"/>
      <c r="SUB27" s="105"/>
      <c r="SUC27" s="105"/>
      <c r="SUD27" s="105"/>
      <c r="SUE27" s="105"/>
      <c r="SUF27" s="110"/>
      <c r="SUG27" s="110"/>
      <c r="SUH27" s="106"/>
      <c r="SUI27" s="105"/>
      <c r="SUJ27" s="105"/>
      <c r="SUK27" s="105"/>
      <c r="SUL27" s="105"/>
      <c r="SUM27" s="105"/>
      <c r="SUN27" s="105"/>
      <c r="SUO27" s="110"/>
      <c r="SUP27" s="110"/>
      <c r="SUQ27" s="106"/>
      <c r="SUR27" s="105"/>
      <c r="SUS27" s="105"/>
      <c r="SUT27" s="105"/>
      <c r="SUU27" s="105"/>
      <c r="SUV27" s="105"/>
      <c r="SUW27" s="105"/>
      <c r="SUX27" s="110"/>
      <c r="SUY27" s="110"/>
      <c r="SUZ27" s="106"/>
      <c r="SVA27" s="105"/>
      <c r="SVB27" s="105"/>
      <c r="SVC27" s="105"/>
      <c r="SVD27" s="105"/>
      <c r="SVE27" s="105"/>
      <c r="SVF27" s="105"/>
      <c r="SVG27" s="110"/>
      <c r="SVH27" s="110"/>
      <c r="SVI27" s="106"/>
      <c r="SVJ27" s="105"/>
      <c r="SVK27" s="105"/>
      <c r="SVL27" s="105"/>
      <c r="SVM27" s="105"/>
      <c r="SVN27" s="105"/>
      <c r="SVO27" s="105"/>
      <c r="SVP27" s="110"/>
      <c r="SVQ27" s="110"/>
      <c r="SVR27" s="106"/>
      <c r="SVS27" s="105"/>
      <c r="SVT27" s="105"/>
      <c r="SVU27" s="105"/>
      <c r="SVV27" s="105"/>
      <c r="SVW27" s="105"/>
      <c r="SVX27" s="105"/>
      <c r="SVY27" s="110"/>
      <c r="SVZ27" s="110"/>
      <c r="SWA27" s="106"/>
      <c r="SWB27" s="105"/>
      <c r="SWC27" s="105"/>
      <c r="SWD27" s="105"/>
      <c r="SWE27" s="105"/>
      <c r="SWF27" s="105"/>
      <c r="SWG27" s="105"/>
      <c r="SWH27" s="110"/>
      <c r="SWI27" s="110"/>
      <c r="SWJ27" s="106"/>
      <c r="SWK27" s="105"/>
      <c r="SWL27" s="105"/>
      <c r="SWM27" s="105"/>
      <c r="SWN27" s="105"/>
      <c r="SWO27" s="105"/>
      <c r="SWP27" s="105"/>
      <c r="SWQ27" s="110"/>
      <c r="SWR27" s="110"/>
      <c r="SWS27" s="106"/>
      <c r="SWT27" s="105"/>
      <c r="SWU27" s="105"/>
      <c r="SWV27" s="105"/>
      <c r="SWW27" s="105"/>
      <c r="SWX27" s="105"/>
      <c r="SWY27" s="105"/>
      <c r="SWZ27" s="110"/>
      <c r="SXA27" s="110"/>
      <c r="SXB27" s="106"/>
      <c r="SXC27" s="105"/>
      <c r="SXD27" s="105"/>
      <c r="SXE27" s="105"/>
      <c r="SXF27" s="105"/>
      <c r="SXG27" s="105"/>
      <c r="SXH27" s="105"/>
      <c r="SXI27" s="110"/>
      <c r="SXJ27" s="110"/>
      <c r="SXK27" s="106"/>
      <c r="SXL27" s="105"/>
      <c r="SXM27" s="105"/>
      <c r="SXN27" s="105"/>
      <c r="SXO27" s="105"/>
      <c r="SXP27" s="105"/>
      <c r="SXQ27" s="105"/>
      <c r="SXR27" s="110"/>
      <c r="SXS27" s="110"/>
      <c r="SXT27" s="106"/>
      <c r="SXU27" s="105"/>
      <c r="SXV27" s="105"/>
      <c r="SXW27" s="105"/>
      <c r="SXX27" s="105"/>
      <c r="SXY27" s="105"/>
      <c r="SXZ27" s="105"/>
      <c r="SYA27" s="110"/>
      <c r="SYB27" s="110"/>
      <c r="SYC27" s="106"/>
      <c r="SYD27" s="105"/>
      <c r="SYE27" s="105"/>
      <c r="SYF27" s="105"/>
      <c r="SYG27" s="105"/>
      <c r="SYH27" s="105"/>
      <c r="SYI27" s="105"/>
      <c r="SYJ27" s="110"/>
      <c r="SYK27" s="110"/>
      <c r="SYL27" s="106"/>
      <c r="SYM27" s="105"/>
      <c r="SYN27" s="105"/>
      <c r="SYO27" s="105"/>
      <c r="SYP27" s="105"/>
      <c r="SYQ27" s="105"/>
      <c r="SYR27" s="105"/>
      <c r="SYS27" s="110"/>
      <c r="SYT27" s="110"/>
      <c r="SYU27" s="106"/>
      <c r="SYV27" s="105"/>
      <c r="SYW27" s="105"/>
      <c r="SYX27" s="105"/>
      <c r="SYY27" s="105"/>
      <c r="SYZ27" s="105"/>
      <c r="SZA27" s="105"/>
      <c r="SZB27" s="110"/>
      <c r="SZC27" s="110"/>
      <c r="SZD27" s="106"/>
      <c r="SZE27" s="105"/>
      <c r="SZF27" s="105"/>
      <c r="SZG27" s="105"/>
      <c r="SZH27" s="105"/>
      <c r="SZI27" s="105"/>
      <c r="SZJ27" s="105"/>
      <c r="SZK27" s="110"/>
      <c r="SZL27" s="110"/>
      <c r="SZM27" s="106"/>
      <c r="SZN27" s="105"/>
      <c r="SZO27" s="105"/>
      <c r="SZP27" s="105"/>
      <c r="SZQ27" s="105"/>
      <c r="SZR27" s="105"/>
      <c r="SZS27" s="105"/>
      <c r="SZT27" s="110"/>
      <c r="SZU27" s="110"/>
      <c r="SZV27" s="106"/>
      <c r="SZW27" s="105"/>
      <c r="SZX27" s="105"/>
      <c r="SZY27" s="105"/>
      <c r="SZZ27" s="105"/>
      <c r="TAA27" s="105"/>
      <c r="TAB27" s="105"/>
      <c r="TAC27" s="110"/>
      <c r="TAD27" s="110"/>
      <c r="TAE27" s="106"/>
      <c r="TAF27" s="105"/>
      <c r="TAG27" s="105"/>
      <c r="TAH27" s="105"/>
      <c r="TAI27" s="105"/>
      <c r="TAJ27" s="105"/>
      <c r="TAK27" s="105"/>
      <c r="TAL27" s="110"/>
      <c r="TAM27" s="110"/>
      <c r="TAN27" s="106"/>
      <c r="TAO27" s="105"/>
      <c r="TAP27" s="105"/>
      <c r="TAQ27" s="105"/>
      <c r="TAR27" s="105"/>
      <c r="TAS27" s="105"/>
      <c r="TAT27" s="105"/>
      <c r="TAU27" s="110"/>
      <c r="TAV27" s="110"/>
      <c r="TAW27" s="106"/>
      <c r="TAX27" s="105"/>
      <c r="TAY27" s="105"/>
      <c r="TAZ27" s="105"/>
      <c r="TBA27" s="105"/>
      <c r="TBB27" s="105"/>
      <c r="TBC27" s="105"/>
      <c r="TBD27" s="110"/>
      <c r="TBE27" s="110"/>
      <c r="TBF27" s="106"/>
      <c r="TBG27" s="105"/>
      <c r="TBH27" s="105"/>
      <c r="TBI27" s="105"/>
      <c r="TBJ27" s="105"/>
      <c r="TBK27" s="105"/>
      <c r="TBL27" s="105"/>
      <c r="TBM27" s="110"/>
      <c r="TBN27" s="110"/>
      <c r="TBO27" s="106"/>
      <c r="TBP27" s="105"/>
      <c r="TBQ27" s="105"/>
      <c r="TBR27" s="105"/>
      <c r="TBS27" s="105"/>
      <c r="TBT27" s="105"/>
      <c r="TBU27" s="105"/>
      <c r="TBV27" s="110"/>
      <c r="TBW27" s="110"/>
      <c r="TBX27" s="106"/>
      <c r="TBY27" s="105"/>
      <c r="TBZ27" s="105"/>
      <c r="TCA27" s="105"/>
      <c r="TCB27" s="105"/>
      <c r="TCC27" s="105"/>
      <c r="TCD27" s="105"/>
      <c r="TCE27" s="110"/>
      <c r="TCF27" s="110"/>
      <c r="TCG27" s="106"/>
      <c r="TCH27" s="105"/>
      <c r="TCI27" s="105"/>
      <c r="TCJ27" s="105"/>
      <c r="TCK27" s="105"/>
      <c r="TCL27" s="105"/>
      <c r="TCM27" s="105"/>
      <c r="TCN27" s="110"/>
      <c r="TCO27" s="110"/>
      <c r="TCP27" s="106"/>
      <c r="TCQ27" s="105"/>
      <c r="TCR27" s="105"/>
      <c r="TCS27" s="105"/>
      <c r="TCT27" s="105"/>
      <c r="TCU27" s="105"/>
      <c r="TCV27" s="105"/>
      <c r="TCW27" s="110"/>
      <c r="TCX27" s="110"/>
      <c r="TCY27" s="106"/>
      <c r="TCZ27" s="105"/>
      <c r="TDA27" s="105"/>
      <c r="TDB27" s="105"/>
      <c r="TDC27" s="105"/>
      <c r="TDD27" s="105"/>
      <c r="TDE27" s="105"/>
      <c r="TDF27" s="110"/>
      <c r="TDG27" s="110"/>
      <c r="TDH27" s="106"/>
      <c r="TDI27" s="105"/>
      <c r="TDJ27" s="105"/>
      <c r="TDK27" s="105"/>
      <c r="TDL27" s="105"/>
      <c r="TDM27" s="105"/>
      <c r="TDN27" s="105"/>
      <c r="TDO27" s="110"/>
      <c r="TDP27" s="110"/>
      <c r="TDQ27" s="106"/>
      <c r="TDR27" s="105"/>
      <c r="TDS27" s="105"/>
      <c r="TDT27" s="105"/>
      <c r="TDU27" s="105"/>
      <c r="TDV27" s="105"/>
      <c r="TDW27" s="105"/>
      <c r="TDX27" s="110"/>
      <c r="TDY27" s="110"/>
      <c r="TDZ27" s="106"/>
      <c r="TEA27" s="105"/>
      <c r="TEB27" s="105"/>
      <c r="TEC27" s="105"/>
      <c r="TED27" s="105"/>
      <c r="TEE27" s="105"/>
      <c r="TEF27" s="105"/>
      <c r="TEG27" s="110"/>
      <c r="TEH27" s="110"/>
      <c r="TEI27" s="106"/>
      <c r="TEJ27" s="105"/>
      <c r="TEK27" s="105"/>
      <c r="TEL27" s="105"/>
      <c r="TEM27" s="105"/>
      <c r="TEN27" s="105"/>
      <c r="TEO27" s="105"/>
      <c r="TEP27" s="110"/>
      <c r="TEQ27" s="110"/>
      <c r="TER27" s="106"/>
      <c r="TES27" s="105"/>
      <c r="TET27" s="105"/>
      <c r="TEU27" s="105"/>
      <c r="TEV27" s="105"/>
      <c r="TEW27" s="105"/>
      <c r="TEX27" s="105"/>
      <c r="TEY27" s="110"/>
      <c r="TEZ27" s="110"/>
      <c r="TFA27" s="106"/>
      <c r="TFB27" s="105"/>
      <c r="TFC27" s="105"/>
      <c r="TFD27" s="105"/>
      <c r="TFE27" s="105"/>
      <c r="TFF27" s="105"/>
      <c r="TFG27" s="105"/>
      <c r="TFH27" s="110"/>
      <c r="TFI27" s="110"/>
      <c r="TFJ27" s="106"/>
      <c r="TFK27" s="105"/>
      <c r="TFL27" s="105"/>
      <c r="TFM27" s="105"/>
      <c r="TFN27" s="105"/>
      <c r="TFO27" s="105"/>
      <c r="TFP27" s="105"/>
      <c r="TFQ27" s="110"/>
      <c r="TFR27" s="110"/>
      <c r="TFS27" s="106"/>
      <c r="TFT27" s="105"/>
      <c r="TFU27" s="105"/>
      <c r="TFV27" s="105"/>
      <c r="TFW27" s="105"/>
      <c r="TFX27" s="105"/>
      <c r="TFY27" s="105"/>
      <c r="TFZ27" s="110"/>
      <c r="TGA27" s="110"/>
      <c r="TGB27" s="106"/>
      <c r="TGC27" s="105"/>
      <c r="TGD27" s="105"/>
      <c r="TGE27" s="105"/>
      <c r="TGF27" s="105"/>
      <c r="TGG27" s="105"/>
      <c r="TGH27" s="105"/>
      <c r="TGI27" s="110"/>
      <c r="TGJ27" s="110"/>
      <c r="TGK27" s="106"/>
      <c r="TGL27" s="105"/>
      <c r="TGM27" s="105"/>
      <c r="TGN27" s="105"/>
      <c r="TGO27" s="105"/>
      <c r="TGP27" s="105"/>
      <c r="TGQ27" s="105"/>
      <c r="TGR27" s="110"/>
      <c r="TGS27" s="110"/>
      <c r="TGT27" s="106"/>
      <c r="TGU27" s="105"/>
      <c r="TGV27" s="105"/>
      <c r="TGW27" s="105"/>
      <c r="TGX27" s="105"/>
      <c r="TGY27" s="105"/>
      <c r="TGZ27" s="105"/>
      <c r="THA27" s="110"/>
      <c r="THB27" s="110"/>
      <c r="THC27" s="106"/>
      <c r="THD27" s="105"/>
      <c r="THE27" s="105"/>
      <c r="THF27" s="105"/>
      <c r="THG27" s="105"/>
      <c r="THH27" s="105"/>
      <c r="THI27" s="105"/>
      <c r="THJ27" s="110"/>
      <c r="THK27" s="110"/>
      <c r="THL27" s="106"/>
      <c r="THM27" s="105"/>
      <c r="THN27" s="105"/>
      <c r="THO27" s="105"/>
      <c r="THP27" s="105"/>
      <c r="THQ27" s="105"/>
      <c r="THR27" s="105"/>
      <c r="THS27" s="110"/>
      <c r="THT27" s="110"/>
      <c r="THU27" s="106"/>
      <c r="THV27" s="105"/>
      <c r="THW27" s="105"/>
      <c r="THX27" s="105"/>
      <c r="THY27" s="105"/>
      <c r="THZ27" s="105"/>
      <c r="TIA27" s="105"/>
      <c r="TIB27" s="110"/>
      <c r="TIC27" s="110"/>
      <c r="TID27" s="106"/>
      <c r="TIE27" s="105"/>
      <c r="TIF27" s="105"/>
      <c r="TIG27" s="105"/>
      <c r="TIH27" s="105"/>
      <c r="TII27" s="105"/>
      <c r="TIJ27" s="105"/>
      <c r="TIK27" s="110"/>
      <c r="TIL27" s="110"/>
      <c r="TIM27" s="106"/>
      <c r="TIN27" s="105"/>
      <c r="TIO27" s="105"/>
      <c r="TIP27" s="105"/>
      <c r="TIQ27" s="105"/>
      <c r="TIR27" s="105"/>
      <c r="TIS27" s="105"/>
      <c r="TIT27" s="110"/>
      <c r="TIU27" s="110"/>
      <c r="TIV27" s="106"/>
      <c r="TIW27" s="105"/>
      <c r="TIX27" s="105"/>
      <c r="TIY27" s="105"/>
      <c r="TIZ27" s="105"/>
      <c r="TJA27" s="105"/>
      <c r="TJB27" s="105"/>
      <c r="TJC27" s="110"/>
      <c r="TJD27" s="110"/>
      <c r="TJE27" s="106"/>
      <c r="TJF27" s="105"/>
      <c r="TJG27" s="105"/>
      <c r="TJH27" s="105"/>
      <c r="TJI27" s="105"/>
      <c r="TJJ27" s="105"/>
      <c r="TJK27" s="105"/>
      <c r="TJL27" s="110"/>
      <c r="TJM27" s="110"/>
      <c r="TJN27" s="106"/>
      <c r="TJO27" s="105"/>
      <c r="TJP27" s="105"/>
      <c r="TJQ27" s="105"/>
      <c r="TJR27" s="105"/>
      <c r="TJS27" s="105"/>
      <c r="TJT27" s="105"/>
      <c r="TJU27" s="110"/>
      <c r="TJV27" s="110"/>
      <c r="TJW27" s="106"/>
      <c r="TJX27" s="105"/>
      <c r="TJY27" s="105"/>
      <c r="TJZ27" s="105"/>
      <c r="TKA27" s="105"/>
      <c r="TKB27" s="105"/>
      <c r="TKC27" s="105"/>
      <c r="TKD27" s="110"/>
      <c r="TKE27" s="110"/>
      <c r="TKF27" s="106"/>
      <c r="TKG27" s="105"/>
      <c r="TKH27" s="105"/>
      <c r="TKI27" s="105"/>
      <c r="TKJ27" s="105"/>
      <c r="TKK27" s="105"/>
      <c r="TKL27" s="105"/>
      <c r="TKM27" s="110"/>
      <c r="TKN27" s="110"/>
      <c r="TKO27" s="106"/>
      <c r="TKP27" s="105"/>
      <c r="TKQ27" s="105"/>
      <c r="TKR27" s="105"/>
      <c r="TKS27" s="105"/>
      <c r="TKT27" s="105"/>
      <c r="TKU27" s="105"/>
      <c r="TKV27" s="110"/>
      <c r="TKW27" s="110"/>
      <c r="TKX27" s="106"/>
      <c r="TKY27" s="105"/>
      <c r="TKZ27" s="105"/>
      <c r="TLA27" s="105"/>
      <c r="TLB27" s="105"/>
      <c r="TLC27" s="105"/>
      <c r="TLD27" s="105"/>
      <c r="TLE27" s="110"/>
      <c r="TLF27" s="110"/>
      <c r="TLG27" s="106"/>
      <c r="TLH27" s="105"/>
      <c r="TLI27" s="105"/>
      <c r="TLJ27" s="105"/>
      <c r="TLK27" s="105"/>
      <c r="TLL27" s="105"/>
      <c r="TLM27" s="105"/>
      <c r="TLN27" s="110"/>
      <c r="TLO27" s="110"/>
      <c r="TLP27" s="106"/>
      <c r="TLQ27" s="105"/>
      <c r="TLR27" s="105"/>
      <c r="TLS27" s="105"/>
      <c r="TLT27" s="105"/>
      <c r="TLU27" s="105"/>
      <c r="TLV27" s="105"/>
      <c r="TLW27" s="110"/>
      <c r="TLX27" s="110"/>
      <c r="TLY27" s="106"/>
      <c r="TLZ27" s="105"/>
      <c r="TMA27" s="105"/>
      <c r="TMB27" s="105"/>
      <c r="TMC27" s="105"/>
      <c r="TMD27" s="105"/>
      <c r="TME27" s="105"/>
      <c r="TMF27" s="110"/>
      <c r="TMG27" s="110"/>
      <c r="TMH27" s="106"/>
      <c r="TMI27" s="105"/>
      <c r="TMJ27" s="105"/>
      <c r="TMK27" s="105"/>
      <c r="TML27" s="105"/>
      <c r="TMM27" s="105"/>
      <c r="TMN27" s="105"/>
      <c r="TMO27" s="110"/>
      <c r="TMP27" s="110"/>
      <c r="TMQ27" s="106"/>
      <c r="TMR27" s="105"/>
      <c r="TMS27" s="105"/>
      <c r="TMT27" s="105"/>
      <c r="TMU27" s="105"/>
      <c r="TMV27" s="105"/>
      <c r="TMW27" s="105"/>
      <c r="TMX27" s="110"/>
      <c r="TMY27" s="110"/>
      <c r="TMZ27" s="106"/>
      <c r="TNA27" s="105"/>
      <c r="TNB27" s="105"/>
      <c r="TNC27" s="105"/>
      <c r="TND27" s="105"/>
      <c r="TNE27" s="105"/>
      <c r="TNF27" s="105"/>
      <c r="TNG27" s="110"/>
      <c r="TNH27" s="110"/>
      <c r="TNI27" s="106"/>
      <c r="TNJ27" s="105"/>
      <c r="TNK27" s="105"/>
      <c r="TNL27" s="105"/>
      <c r="TNM27" s="105"/>
      <c r="TNN27" s="105"/>
      <c r="TNO27" s="105"/>
      <c r="TNP27" s="110"/>
      <c r="TNQ27" s="110"/>
      <c r="TNR27" s="106"/>
      <c r="TNS27" s="105"/>
      <c r="TNT27" s="105"/>
      <c r="TNU27" s="105"/>
      <c r="TNV27" s="105"/>
      <c r="TNW27" s="105"/>
      <c r="TNX27" s="105"/>
      <c r="TNY27" s="110"/>
      <c r="TNZ27" s="110"/>
      <c r="TOA27" s="106"/>
      <c r="TOB27" s="105"/>
      <c r="TOC27" s="105"/>
      <c r="TOD27" s="105"/>
      <c r="TOE27" s="105"/>
      <c r="TOF27" s="105"/>
      <c r="TOG27" s="105"/>
      <c r="TOH27" s="110"/>
      <c r="TOI27" s="110"/>
      <c r="TOJ27" s="106"/>
      <c r="TOK27" s="105"/>
      <c r="TOL27" s="105"/>
      <c r="TOM27" s="105"/>
      <c r="TON27" s="105"/>
      <c r="TOO27" s="105"/>
      <c r="TOP27" s="105"/>
      <c r="TOQ27" s="110"/>
      <c r="TOR27" s="110"/>
      <c r="TOS27" s="106"/>
      <c r="TOT27" s="105"/>
      <c r="TOU27" s="105"/>
      <c r="TOV27" s="105"/>
      <c r="TOW27" s="105"/>
      <c r="TOX27" s="105"/>
      <c r="TOY27" s="105"/>
      <c r="TOZ27" s="110"/>
      <c r="TPA27" s="110"/>
      <c r="TPB27" s="106"/>
      <c r="TPC27" s="105"/>
      <c r="TPD27" s="105"/>
      <c r="TPE27" s="105"/>
      <c r="TPF27" s="105"/>
      <c r="TPG27" s="105"/>
      <c r="TPH27" s="105"/>
      <c r="TPI27" s="110"/>
      <c r="TPJ27" s="110"/>
      <c r="TPK27" s="106"/>
      <c r="TPL27" s="105"/>
      <c r="TPM27" s="105"/>
      <c r="TPN27" s="105"/>
      <c r="TPO27" s="105"/>
      <c r="TPP27" s="105"/>
      <c r="TPQ27" s="105"/>
      <c r="TPR27" s="110"/>
      <c r="TPS27" s="110"/>
      <c r="TPT27" s="106"/>
      <c r="TPU27" s="105"/>
      <c r="TPV27" s="105"/>
      <c r="TPW27" s="105"/>
      <c r="TPX27" s="105"/>
      <c r="TPY27" s="105"/>
      <c r="TPZ27" s="105"/>
      <c r="TQA27" s="110"/>
      <c r="TQB27" s="110"/>
      <c r="TQC27" s="106"/>
      <c r="TQD27" s="105"/>
      <c r="TQE27" s="105"/>
      <c r="TQF27" s="105"/>
      <c r="TQG27" s="105"/>
      <c r="TQH27" s="105"/>
      <c r="TQI27" s="105"/>
      <c r="TQJ27" s="110"/>
      <c r="TQK27" s="110"/>
      <c r="TQL27" s="106"/>
      <c r="TQM27" s="105"/>
      <c r="TQN27" s="105"/>
      <c r="TQO27" s="105"/>
      <c r="TQP27" s="105"/>
      <c r="TQQ27" s="105"/>
      <c r="TQR27" s="105"/>
      <c r="TQS27" s="110"/>
      <c r="TQT27" s="110"/>
      <c r="TQU27" s="106"/>
      <c r="TQV27" s="105"/>
      <c r="TQW27" s="105"/>
      <c r="TQX27" s="105"/>
      <c r="TQY27" s="105"/>
      <c r="TQZ27" s="105"/>
      <c r="TRA27" s="105"/>
      <c r="TRB27" s="110"/>
      <c r="TRC27" s="110"/>
      <c r="TRD27" s="106"/>
      <c r="TRE27" s="105"/>
      <c r="TRF27" s="105"/>
      <c r="TRG27" s="105"/>
      <c r="TRH27" s="105"/>
      <c r="TRI27" s="105"/>
      <c r="TRJ27" s="105"/>
      <c r="TRK27" s="110"/>
      <c r="TRL27" s="110"/>
      <c r="TRM27" s="106"/>
      <c r="TRN27" s="105"/>
      <c r="TRO27" s="105"/>
      <c r="TRP27" s="105"/>
      <c r="TRQ27" s="105"/>
      <c r="TRR27" s="105"/>
      <c r="TRS27" s="105"/>
      <c r="TRT27" s="110"/>
      <c r="TRU27" s="110"/>
      <c r="TRV27" s="106"/>
      <c r="TRW27" s="105"/>
      <c r="TRX27" s="105"/>
      <c r="TRY27" s="105"/>
      <c r="TRZ27" s="105"/>
      <c r="TSA27" s="105"/>
      <c r="TSB27" s="105"/>
      <c r="TSC27" s="110"/>
      <c r="TSD27" s="110"/>
      <c r="TSE27" s="106"/>
      <c r="TSF27" s="105"/>
      <c r="TSG27" s="105"/>
      <c r="TSH27" s="105"/>
      <c r="TSI27" s="105"/>
      <c r="TSJ27" s="105"/>
      <c r="TSK27" s="105"/>
      <c r="TSL27" s="110"/>
      <c r="TSM27" s="110"/>
      <c r="TSN27" s="106"/>
      <c r="TSO27" s="105"/>
      <c r="TSP27" s="105"/>
      <c r="TSQ27" s="105"/>
      <c r="TSR27" s="105"/>
      <c r="TSS27" s="105"/>
      <c r="TST27" s="105"/>
      <c r="TSU27" s="110"/>
      <c r="TSV27" s="110"/>
      <c r="TSW27" s="106"/>
      <c r="TSX27" s="105"/>
      <c r="TSY27" s="105"/>
      <c r="TSZ27" s="105"/>
      <c r="TTA27" s="105"/>
      <c r="TTB27" s="105"/>
      <c r="TTC27" s="105"/>
      <c r="TTD27" s="110"/>
      <c r="TTE27" s="110"/>
      <c r="TTF27" s="106"/>
      <c r="TTG27" s="105"/>
      <c r="TTH27" s="105"/>
      <c r="TTI27" s="105"/>
      <c r="TTJ27" s="105"/>
      <c r="TTK27" s="105"/>
      <c r="TTL27" s="105"/>
      <c r="TTM27" s="110"/>
      <c r="TTN27" s="110"/>
      <c r="TTO27" s="106"/>
      <c r="TTP27" s="105"/>
      <c r="TTQ27" s="105"/>
      <c r="TTR27" s="105"/>
      <c r="TTS27" s="105"/>
      <c r="TTT27" s="105"/>
      <c r="TTU27" s="105"/>
      <c r="TTV27" s="110"/>
      <c r="TTW27" s="110"/>
      <c r="TTX27" s="106"/>
      <c r="TTY27" s="105"/>
      <c r="TTZ27" s="105"/>
      <c r="TUA27" s="105"/>
      <c r="TUB27" s="105"/>
      <c r="TUC27" s="105"/>
      <c r="TUD27" s="105"/>
      <c r="TUE27" s="110"/>
      <c r="TUF27" s="110"/>
      <c r="TUG27" s="106"/>
      <c r="TUH27" s="105"/>
      <c r="TUI27" s="105"/>
      <c r="TUJ27" s="105"/>
      <c r="TUK27" s="105"/>
      <c r="TUL27" s="105"/>
      <c r="TUM27" s="105"/>
      <c r="TUN27" s="110"/>
      <c r="TUO27" s="110"/>
      <c r="TUP27" s="106"/>
      <c r="TUQ27" s="105"/>
      <c r="TUR27" s="105"/>
      <c r="TUS27" s="105"/>
      <c r="TUT27" s="105"/>
      <c r="TUU27" s="105"/>
      <c r="TUV27" s="105"/>
      <c r="TUW27" s="110"/>
      <c r="TUX27" s="110"/>
      <c r="TUY27" s="106"/>
      <c r="TUZ27" s="105"/>
      <c r="TVA27" s="105"/>
      <c r="TVB27" s="105"/>
      <c r="TVC27" s="105"/>
      <c r="TVD27" s="105"/>
      <c r="TVE27" s="105"/>
      <c r="TVF27" s="110"/>
      <c r="TVG27" s="110"/>
      <c r="TVH27" s="106"/>
      <c r="TVI27" s="105"/>
      <c r="TVJ27" s="105"/>
      <c r="TVK27" s="105"/>
      <c r="TVL27" s="105"/>
      <c r="TVM27" s="105"/>
      <c r="TVN27" s="105"/>
      <c r="TVO27" s="110"/>
      <c r="TVP27" s="110"/>
      <c r="TVQ27" s="106"/>
      <c r="TVR27" s="105"/>
      <c r="TVS27" s="105"/>
      <c r="TVT27" s="105"/>
      <c r="TVU27" s="105"/>
      <c r="TVV27" s="105"/>
      <c r="TVW27" s="105"/>
      <c r="TVX27" s="110"/>
      <c r="TVY27" s="110"/>
      <c r="TVZ27" s="106"/>
      <c r="TWA27" s="105"/>
      <c r="TWB27" s="105"/>
      <c r="TWC27" s="105"/>
      <c r="TWD27" s="105"/>
      <c r="TWE27" s="105"/>
      <c r="TWF27" s="105"/>
      <c r="TWG27" s="110"/>
      <c r="TWH27" s="110"/>
      <c r="TWI27" s="106"/>
      <c r="TWJ27" s="105"/>
      <c r="TWK27" s="105"/>
      <c r="TWL27" s="105"/>
      <c r="TWM27" s="105"/>
      <c r="TWN27" s="105"/>
      <c r="TWO27" s="105"/>
      <c r="TWP27" s="110"/>
      <c r="TWQ27" s="110"/>
      <c r="TWR27" s="106"/>
      <c r="TWS27" s="105"/>
      <c r="TWT27" s="105"/>
      <c r="TWU27" s="105"/>
      <c r="TWV27" s="105"/>
      <c r="TWW27" s="105"/>
      <c r="TWX27" s="105"/>
      <c r="TWY27" s="110"/>
      <c r="TWZ27" s="110"/>
      <c r="TXA27" s="106"/>
      <c r="TXB27" s="105"/>
      <c r="TXC27" s="105"/>
      <c r="TXD27" s="105"/>
      <c r="TXE27" s="105"/>
      <c r="TXF27" s="105"/>
      <c r="TXG27" s="105"/>
      <c r="TXH27" s="110"/>
      <c r="TXI27" s="110"/>
      <c r="TXJ27" s="106"/>
      <c r="TXK27" s="105"/>
      <c r="TXL27" s="105"/>
      <c r="TXM27" s="105"/>
      <c r="TXN27" s="105"/>
      <c r="TXO27" s="105"/>
      <c r="TXP27" s="105"/>
      <c r="TXQ27" s="110"/>
      <c r="TXR27" s="110"/>
      <c r="TXS27" s="106"/>
      <c r="TXT27" s="105"/>
      <c r="TXU27" s="105"/>
      <c r="TXV27" s="105"/>
      <c r="TXW27" s="105"/>
      <c r="TXX27" s="105"/>
      <c r="TXY27" s="105"/>
      <c r="TXZ27" s="110"/>
      <c r="TYA27" s="110"/>
      <c r="TYB27" s="106"/>
      <c r="TYC27" s="105"/>
      <c r="TYD27" s="105"/>
      <c r="TYE27" s="105"/>
      <c r="TYF27" s="105"/>
      <c r="TYG27" s="105"/>
      <c r="TYH27" s="105"/>
      <c r="TYI27" s="110"/>
      <c r="TYJ27" s="110"/>
      <c r="TYK27" s="106"/>
      <c r="TYL27" s="105"/>
      <c r="TYM27" s="105"/>
      <c r="TYN27" s="105"/>
      <c r="TYO27" s="105"/>
      <c r="TYP27" s="105"/>
      <c r="TYQ27" s="105"/>
      <c r="TYR27" s="110"/>
      <c r="TYS27" s="110"/>
      <c r="TYT27" s="106"/>
      <c r="TYU27" s="105"/>
      <c r="TYV27" s="105"/>
      <c r="TYW27" s="105"/>
      <c r="TYX27" s="105"/>
      <c r="TYY27" s="105"/>
      <c r="TYZ27" s="105"/>
      <c r="TZA27" s="110"/>
      <c r="TZB27" s="110"/>
      <c r="TZC27" s="106"/>
      <c r="TZD27" s="105"/>
      <c r="TZE27" s="105"/>
      <c r="TZF27" s="105"/>
      <c r="TZG27" s="105"/>
      <c r="TZH27" s="105"/>
      <c r="TZI27" s="105"/>
      <c r="TZJ27" s="110"/>
      <c r="TZK27" s="110"/>
      <c r="TZL27" s="106"/>
      <c r="TZM27" s="105"/>
      <c r="TZN27" s="105"/>
      <c r="TZO27" s="105"/>
      <c r="TZP27" s="105"/>
      <c r="TZQ27" s="105"/>
      <c r="TZR27" s="105"/>
      <c r="TZS27" s="110"/>
      <c r="TZT27" s="110"/>
      <c r="TZU27" s="106"/>
      <c r="TZV27" s="105"/>
      <c r="TZW27" s="105"/>
      <c r="TZX27" s="105"/>
      <c r="TZY27" s="105"/>
      <c r="TZZ27" s="105"/>
      <c r="UAA27" s="105"/>
      <c r="UAB27" s="110"/>
      <c r="UAC27" s="110"/>
      <c r="UAD27" s="106"/>
      <c r="UAE27" s="105"/>
      <c r="UAF27" s="105"/>
      <c r="UAG27" s="105"/>
      <c r="UAH27" s="105"/>
      <c r="UAI27" s="105"/>
      <c r="UAJ27" s="105"/>
      <c r="UAK27" s="110"/>
      <c r="UAL27" s="110"/>
      <c r="UAM27" s="106"/>
      <c r="UAN27" s="105"/>
      <c r="UAO27" s="105"/>
      <c r="UAP27" s="105"/>
      <c r="UAQ27" s="105"/>
      <c r="UAR27" s="105"/>
      <c r="UAS27" s="105"/>
      <c r="UAT27" s="110"/>
      <c r="UAU27" s="110"/>
      <c r="UAV27" s="106"/>
      <c r="UAW27" s="105"/>
      <c r="UAX27" s="105"/>
      <c r="UAY27" s="105"/>
      <c r="UAZ27" s="105"/>
      <c r="UBA27" s="105"/>
      <c r="UBB27" s="105"/>
      <c r="UBC27" s="110"/>
      <c r="UBD27" s="110"/>
      <c r="UBE27" s="106"/>
      <c r="UBF27" s="105"/>
      <c r="UBG27" s="105"/>
      <c r="UBH27" s="105"/>
      <c r="UBI27" s="105"/>
      <c r="UBJ27" s="105"/>
      <c r="UBK27" s="105"/>
      <c r="UBL27" s="110"/>
      <c r="UBM27" s="110"/>
      <c r="UBN27" s="106"/>
      <c r="UBO27" s="105"/>
      <c r="UBP27" s="105"/>
      <c r="UBQ27" s="105"/>
      <c r="UBR27" s="105"/>
      <c r="UBS27" s="105"/>
      <c r="UBT27" s="105"/>
      <c r="UBU27" s="110"/>
      <c r="UBV27" s="110"/>
      <c r="UBW27" s="106"/>
      <c r="UBX27" s="105"/>
      <c r="UBY27" s="105"/>
      <c r="UBZ27" s="105"/>
      <c r="UCA27" s="105"/>
      <c r="UCB27" s="105"/>
      <c r="UCC27" s="105"/>
      <c r="UCD27" s="110"/>
      <c r="UCE27" s="110"/>
      <c r="UCF27" s="106"/>
      <c r="UCG27" s="105"/>
      <c r="UCH27" s="105"/>
      <c r="UCI27" s="105"/>
      <c r="UCJ27" s="105"/>
      <c r="UCK27" s="105"/>
      <c r="UCL27" s="105"/>
      <c r="UCM27" s="110"/>
      <c r="UCN27" s="110"/>
      <c r="UCO27" s="106"/>
      <c r="UCP27" s="105"/>
      <c r="UCQ27" s="105"/>
      <c r="UCR27" s="105"/>
      <c r="UCS27" s="105"/>
      <c r="UCT27" s="105"/>
      <c r="UCU27" s="105"/>
      <c r="UCV27" s="110"/>
      <c r="UCW27" s="110"/>
      <c r="UCX27" s="106"/>
      <c r="UCY27" s="105"/>
      <c r="UCZ27" s="105"/>
      <c r="UDA27" s="105"/>
      <c r="UDB27" s="105"/>
      <c r="UDC27" s="105"/>
      <c r="UDD27" s="105"/>
      <c r="UDE27" s="110"/>
      <c r="UDF27" s="110"/>
      <c r="UDG27" s="106"/>
      <c r="UDH27" s="105"/>
      <c r="UDI27" s="105"/>
      <c r="UDJ27" s="105"/>
      <c r="UDK27" s="105"/>
      <c r="UDL27" s="105"/>
      <c r="UDM27" s="105"/>
      <c r="UDN27" s="110"/>
      <c r="UDO27" s="110"/>
      <c r="UDP27" s="106"/>
      <c r="UDQ27" s="105"/>
      <c r="UDR27" s="105"/>
      <c r="UDS27" s="105"/>
      <c r="UDT27" s="105"/>
      <c r="UDU27" s="105"/>
      <c r="UDV27" s="105"/>
      <c r="UDW27" s="110"/>
      <c r="UDX27" s="110"/>
      <c r="UDY27" s="106"/>
      <c r="UDZ27" s="105"/>
      <c r="UEA27" s="105"/>
      <c r="UEB27" s="105"/>
      <c r="UEC27" s="105"/>
      <c r="UED27" s="105"/>
      <c r="UEE27" s="105"/>
      <c r="UEF27" s="110"/>
      <c r="UEG27" s="110"/>
      <c r="UEH27" s="106"/>
      <c r="UEI27" s="105"/>
      <c r="UEJ27" s="105"/>
      <c r="UEK27" s="105"/>
      <c r="UEL27" s="105"/>
      <c r="UEM27" s="105"/>
      <c r="UEN27" s="105"/>
      <c r="UEO27" s="110"/>
      <c r="UEP27" s="110"/>
      <c r="UEQ27" s="106"/>
      <c r="UER27" s="105"/>
      <c r="UES27" s="105"/>
      <c r="UET27" s="105"/>
      <c r="UEU27" s="105"/>
      <c r="UEV27" s="105"/>
      <c r="UEW27" s="105"/>
      <c r="UEX27" s="110"/>
      <c r="UEY27" s="110"/>
      <c r="UEZ27" s="106"/>
      <c r="UFA27" s="105"/>
      <c r="UFB27" s="105"/>
      <c r="UFC27" s="105"/>
      <c r="UFD27" s="105"/>
      <c r="UFE27" s="105"/>
      <c r="UFF27" s="105"/>
      <c r="UFG27" s="110"/>
      <c r="UFH27" s="110"/>
      <c r="UFI27" s="106"/>
      <c r="UFJ27" s="105"/>
      <c r="UFK27" s="105"/>
      <c r="UFL27" s="105"/>
      <c r="UFM27" s="105"/>
      <c r="UFN27" s="105"/>
      <c r="UFO27" s="105"/>
      <c r="UFP27" s="110"/>
      <c r="UFQ27" s="110"/>
      <c r="UFR27" s="106"/>
      <c r="UFS27" s="105"/>
      <c r="UFT27" s="105"/>
      <c r="UFU27" s="105"/>
      <c r="UFV27" s="105"/>
      <c r="UFW27" s="105"/>
      <c r="UFX27" s="105"/>
      <c r="UFY27" s="110"/>
      <c r="UFZ27" s="110"/>
      <c r="UGA27" s="106"/>
      <c r="UGB27" s="105"/>
      <c r="UGC27" s="105"/>
      <c r="UGD27" s="105"/>
      <c r="UGE27" s="105"/>
      <c r="UGF27" s="105"/>
      <c r="UGG27" s="105"/>
      <c r="UGH27" s="110"/>
      <c r="UGI27" s="110"/>
      <c r="UGJ27" s="106"/>
      <c r="UGK27" s="105"/>
      <c r="UGL27" s="105"/>
      <c r="UGM27" s="105"/>
      <c r="UGN27" s="105"/>
      <c r="UGO27" s="105"/>
      <c r="UGP27" s="105"/>
      <c r="UGQ27" s="110"/>
      <c r="UGR27" s="110"/>
      <c r="UGS27" s="106"/>
      <c r="UGT27" s="105"/>
      <c r="UGU27" s="105"/>
      <c r="UGV27" s="105"/>
      <c r="UGW27" s="105"/>
      <c r="UGX27" s="105"/>
      <c r="UGY27" s="105"/>
      <c r="UGZ27" s="110"/>
      <c r="UHA27" s="110"/>
      <c r="UHB27" s="106"/>
      <c r="UHC27" s="105"/>
      <c r="UHD27" s="105"/>
      <c r="UHE27" s="105"/>
      <c r="UHF27" s="105"/>
      <c r="UHG27" s="105"/>
      <c r="UHH27" s="105"/>
      <c r="UHI27" s="110"/>
      <c r="UHJ27" s="110"/>
      <c r="UHK27" s="106"/>
      <c r="UHL27" s="105"/>
      <c r="UHM27" s="105"/>
      <c r="UHN27" s="105"/>
      <c r="UHO27" s="105"/>
      <c r="UHP27" s="105"/>
      <c r="UHQ27" s="105"/>
      <c r="UHR27" s="110"/>
      <c r="UHS27" s="110"/>
      <c r="UHT27" s="106"/>
      <c r="UHU27" s="105"/>
      <c r="UHV27" s="105"/>
      <c r="UHW27" s="105"/>
      <c r="UHX27" s="105"/>
      <c r="UHY27" s="105"/>
      <c r="UHZ27" s="105"/>
      <c r="UIA27" s="110"/>
      <c r="UIB27" s="110"/>
      <c r="UIC27" s="106"/>
      <c r="UID27" s="105"/>
      <c r="UIE27" s="105"/>
      <c r="UIF27" s="105"/>
      <c r="UIG27" s="105"/>
      <c r="UIH27" s="105"/>
      <c r="UII27" s="105"/>
      <c r="UIJ27" s="110"/>
      <c r="UIK27" s="110"/>
      <c r="UIL27" s="106"/>
      <c r="UIM27" s="105"/>
      <c r="UIN27" s="105"/>
      <c r="UIO27" s="105"/>
      <c r="UIP27" s="105"/>
      <c r="UIQ27" s="105"/>
      <c r="UIR27" s="105"/>
      <c r="UIS27" s="110"/>
      <c r="UIT27" s="110"/>
      <c r="UIU27" s="106"/>
      <c r="UIV27" s="105"/>
      <c r="UIW27" s="105"/>
      <c r="UIX27" s="105"/>
      <c r="UIY27" s="105"/>
      <c r="UIZ27" s="105"/>
      <c r="UJA27" s="105"/>
      <c r="UJB27" s="110"/>
      <c r="UJC27" s="110"/>
      <c r="UJD27" s="106"/>
      <c r="UJE27" s="105"/>
      <c r="UJF27" s="105"/>
      <c r="UJG27" s="105"/>
      <c r="UJH27" s="105"/>
      <c r="UJI27" s="105"/>
      <c r="UJJ27" s="105"/>
      <c r="UJK27" s="110"/>
      <c r="UJL27" s="110"/>
      <c r="UJM27" s="106"/>
      <c r="UJN27" s="105"/>
      <c r="UJO27" s="105"/>
      <c r="UJP27" s="105"/>
      <c r="UJQ27" s="105"/>
      <c r="UJR27" s="105"/>
      <c r="UJS27" s="105"/>
      <c r="UJT27" s="110"/>
      <c r="UJU27" s="110"/>
      <c r="UJV27" s="106"/>
      <c r="UJW27" s="105"/>
      <c r="UJX27" s="105"/>
      <c r="UJY27" s="105"/>
      <c r="UJZ27" s="105"/>
      <c r="UKA27" s="105"/>
      <c r="UKB27" s="105"/>
      <c r="UKC27" s="110"/>
      <c r="UKD27" s="110"/>
      <c r="UKE27" s="106"/>
      <c r="UKF27" s="105"/>
      <c r="UKG27" s="105"/>
      <c r="UKH27" s="105"/>
      <c r="UKI27" s="105"/>
      <c r="UKJ27" s="105"/>
      <c r="UKK27" s="105"/>
      <c r="UKL27" s="110"/>
      <c r="UKM27" s="110"/>
      <c r="UKN27" s="106"/>
      <c r="UKO27" s="105"/>
      <c r="UKP27" s="105"/>
      <c r="UKQ27" s="105"/>
      <c r="UKR27" s="105"/>
      <c r="UKS27" s="105"/>
      <c r="UKT27" s="105"/>
      <c r="UKU27" s="110"/>
      <c r="UKV27" s="110"/>
      <c r="UKW27" s="106"/>
      <c r="UKX27" s="105"/>
      <c r="UKY27" s="105"/>
      <c r="UKZ27" s="105"/>
      <c r="ULA27" s="105"/>
      <c r="ULB27" s="105"/>
      <c r="ULC27" s="105"/>
      <c r="ULD27" s="110"/>
      <c r="ULE27" s="110"/>
      <c r="ULF27" s="106"/>
      <c r="ULG27" s="105"/>
      <c r="ULH27" s="105"/>
      <c r="ULI27" s="105"/>
      <c r="ULJ27" s="105"/>
      <c r="ULK27" s="105"/>
      <c r="ULL27" s="105"/>
      <c r="ULM27" s="110"/>
      <c r="ULN27" s="110"/>
      <c r="ULO27" s="106"/>
      <c r="ULP27" s="105"/>
      <c r="ULQ27" s="105"/>
      <c r="ULR27" s="105"/>
      <c r="ULS27" s="105"/>
      <c r="ULT27" s="105"/>
      <c r="ULU27" s="105"/>
      <c r="ULV27" s="110"/>
      <c r="ULW27" s="110"/>
      <c r="ULX27" s="106"/>
      <c r="ULY27" s="105"/>
      <c r="ULZ27" s="105"/>
      <c r="UMA27" s="105"/>
      <c r="UMB27" s="105"/>
      <c r="UMC27" s="105"/>
      <c r="UMD27" s="105"/>
      <c r="UME27" s="110"/>
      <c r="UMF27" s="110"/>
      <c r="UMG27" s="106"/>
      <c r="UMH27" s="105"/>
      <c r="UMI27" s="105"/>
      <c r="UMJ27" s="105"/>
      <c r="UMK27" s="105"/>
      <c r="UML27" s="105"/>
      <c r="UMM27" s="105"/>
      <c r="UMN27" s="110"/>
      <c r="UMO27" s="110"/>
      <c r="UMP27" s="106"/>
      <c r="UMQ27" s="105"/>
      <c r="UMR27" s="105"/>
      <c r="UMS27" s="105"/>
      <c r="UMT27" s="105"/>
      <c r="UMU27" s="105"/>
      <c r="UMV27" s="105"/>
      <c r="UMW27" s="110"/>
      <c r="UMX27" s="110"/>
      <c r="UMY27" s="106"/>
      <c r="UMZ27" s="105"/>
      <c r="UNA27" s="105"/>
      <c r="UNB27" s="105"/>
      <c r="UNC27" s="105"/>
      <c r="UND27" s="105"/>
      <c r="UNE27" s="105"/>
      <c r="UNF27" s="110"/>
      <c r="UNG27" s="110"/>
      <c r="UNH27" s="106"/>
      <c r="UNI27" s="105"/>
      <c r="UNJ27" s="105"/>
      <c r="UNK27" s="105"/>
      <c r="UNL27" s="105"/>
      <c r="UNM27" s="105"/>
      <c r="UNN27" s="105"/>
      <c r="UNO27" s="110"/>
      <c r="UNP27" s="110"/>
      <c r="UNQ27" s="106"/>
      <c r="UNR27" s="105"/>
      <c r="UNS27" s="105"/>
      <c r="UNT27" s="105"/>
      <c r="UNU27" s="105"/>
      <c r="UNV27" s="105"/>
      <c r="UNW27" s="105"/>
      <c r="UNX27" s="110"/>
      <c r="UNY27" s="110"/>
      <c r="UNZ27" s="106"/>
      <c r="UOA27" s="105"/>
      <c r="UOB27" s="105"/>
      <c r="UOC27" s="105"/>
      <c r="UOD27" s="105"/>
      <c r="UOE27" s="105"/>
      <c r="UOF27" s="105"/>
      <c r="UOG27" s="110"/>
      <c r="UOH27" s="110"/>
      <c r="UOI27" s="106"/>
      <c r="UOJ27" s="105"/>
      <c r="UOK27" s="105"/>
      <c r="UOL27" s="105"/>
      <c r="UOM27" s="105"/>
      <c r="UON27" s="105"/>
      <c r="UOO27" s="105"/>
      <c r="UOP27" s="110"/>
      <c r="UOQ27" s="110"/>
      <c r="UOR27" s="106"/>
      <c r="UOS27" s="105"/>
      <c r="UOT27" s="105"/>
      <c r="UOU27" s="105"/>
      <c r="UOV27" s="105"/>
      <c r="UOW27" s="105"/>
      <c r="UOX27" s="105"/>
      <c r="UOY27" s="110"/>
      <c r="UOZ27" s="110"/>
      <c r="UPA27" s="106"/>
      <c r="UPB27" s="105"/>
      <c r="UPC27" s="105"/>
      <c r="UPD27" s="105"/>
      <c r="UPE27" s="105"/>
      <c r="UPF27" s="105"/>
      <c r="UPG27" s="105"/>
      <c r="UPH27" s="110"/>
      <c r="UPI27" s="110"/>
      <c r="UPJ27" s="106"/>
      <c r="UPK27" s="105"/>
      <c r="UPL27" s="105"/>
      <c r="UPM27" s="105"/>
      <c r="UPN27" s="105"/>
      <c r="UPO27" s="105"/>
      <c r="UPP27" s="105"/>
      <c r="UPQ27" s="110"/>
      <c r="UPR27" s="110"/>
      <c r="UPS27" s="106"/>
      <c r="UPT27" s="105"/>
      <c r="UPU27" s="105"/>
      <c r="UPV27" s="105"/>
      <c r="UPW27" s="105"/>
      <c r="UPX27" s="105"/>
      <c r="UPY27" s="105"/>
      <c r="UPZ27" s="110"/>
      <c r="UQA27" s="110"/>
      <c r="UQB27" s="106"/>
      <c r="UQC27" s="105"/>
      <c r="UQD27" s="105"/>
      <c r="UQE27" s="105"/>
      <c r="UQF27" s="105"/>
      <c r="UQG27" s="105"/>
      <c r="UQH27" s="105"/>
      <c r="UQI27" s="110"/>
      <c r="UQJ27" s="110"/>
      <c r="UQK27" s="106"/>
      <c r="UQL27" s="105"/>
      <c r="UQM27" s="105"/>
      <c r="UQN27" s="105"/>
      <c r="UQO27" s="105"/>
      <c r="UQP27" s="105"/>
      <c r="UQQ27" s="105"/>
      <c r="UQR27" s="110"/>
      <c r="UQS27" s="110"/>
      <c r="UQT27" s="106"/>
      <c r="UQU27" s="105"/>
      <c r="UQV27" s="105"/>
      <c r="UQW27" s="105"/>
      <c r="UQX27" s="105"/>
      <c r="UQY27" s="105"/>
      <c r="UQZ27" s="105"/>
      <c r="URA27" s="110"/>
      <c r="URB27" s="110"/>
      <c r="URC27" s="106"/>
      <c r="URD27" s="105"/>
      <c r="URE27" s="105"/>
      <c r="URF27" s="105"/>
      <c r="URG27" s="105"/>
      <c r="URH27" s="105"/>
      <c r="URI27" s="105"/>
      <c r="URJ27" s="110"/>
      <c r="URK27" s="110"/>
      <c r="URL27" s="106"/>
      <c r="URM27" s="105"/>
      <c r="URN27" s="105"/>
      <c r="URO27" s="105"/>
      <c r="URP27" s="105"/>
      <c r="URQ27" s="105"/>
      <c r="URR27" s="105"/>
      <c r="URS27" s="110"/>
      <c r="URT27" s="110"/>
      <c r="URU27" s="106"/>
      <c r="URV27" s="105"/>
      <c r="URW27" s="105"/>
      <c r="URX27" s="105"/>
      <c r="URY27" s="105"/>
      <c r="URZ27" s="105"/>
      <c r="USA27" s="105"/>
      <c r="USB27" s="110"/>
      <c r="USC27" s="110"/>
      <c r="USD27" s="106"/>
      <c r="USE27" s="105"/>
      <c r="USF27" s="105"/>
      <c r="USG27" s="105"/>
      <c r="USH27" s="105"/>
      <c r="USI27" s="105"/>
      <c r="USJ27" s="105"/>
      <c r="USK27" s="110"/>
      <c r="USL27" s="110"/>
      <c r="USM27" s="106"/>
      <c r="USN27" s="105"/>
      <c r="USO27" s="105"/>
      <c r="USP27" s="105"/>
      <c r="USQ27" s="105"/>
      <c r="USR27" s="105"/>
      <c r="USS27" s="105"/>
      <c r="UST27" s="110"/>
      <c r="USU27" s="110"/>
      <c r="USV27" s="106"/>
      <c r="USW27" s="105"/>
      <c r="USX27" s="105"/>
      <c r="USY27" s="105"/>
      <c r="USZ27" s="105"/>
      <c r="UTA27" s="105"/>
      <c r="UTB27" s="105"/>
      <c r="UTC27" s="110"/>
      <c r="UTD27" s="110"/>
      <c r="UTE27" s="106"/>
      <c r="UTF27" s="105"/>
      <c r="UTG27" s="105"/>
      <c r="UTH27" s="105"/>
      <c r="UTI27" s="105"/>
      <c r="UTJ27" s="105"/>
      <c r="UTK27" s="105"/>
      <c r="UTL27" s="110"/>
      <c r="UTM27" s="110"/>
      <c r="UTN27" s="106"/>
      <c r="UTO27" s="105"/>
      <c r="UTP27" s="105"/>
      <c r="UTQ27" s="105"/>
      <c r="UTR27" s="105"/>
      <c r="UTS27" s="105"/>
      <c r="UTT27" s="105"/>
      <c r="UTU27" s="110"/>
      <c r="UTV27" s="110"/>
      <c r="UTW27" s="106"/>
      <c r="UTX27" s="105"/>
      <c r="UTY27" s="105"/>
      <c r="UTZ27" s="105"/>
      <c r="UUA27" s="105"/>
      <c r="UUB27" s="105"/>
      <c r="UUC27" s="105"/>
      <c r="UUD27" s="110"/>
      <c r="UUE27" s="110"/>
      <c r="UUF27" s="106"/>
      <c r="UUG27" s="105"/>
      <c r="UUH27" s="105"/>
      <c r="UUI27" s="105"/>
      <c r="UUJ27" s="105"/>
      <c r="UUK27" s="105"/>
      <c r="UUL27" s="105"/>
      <c r="UUM27" s="110"/>
      <c r="UUN27" s="110"/>
      <c r="UUO27" s="106"/>
      <c r="UUP27" s="105"/>
      <c r="UUQ27" s="105"/>
      <c r="UUR27" s="105"/>
      <c r="UUS27" s="105"/>
      <c r="UUT27" s="105"/>
      <c r="UUU27" s="105"/>
      <c r="UUV27" s="110"/>
      <c r="UUW27" s="110"/>
      <c r="UUX27" s="106"/>
      <c r="UUY27" s="105"/>
      <c r="UUZ27" s="105"/>
      <c r="UVA27" s="105"/>
      <c r="UVB27" s="105"/>
      <c r="UVC27" s="105"/>
      <c r="UVD27" s="105"/>
      <c r="UVE27" s="110"/>
      <c r="UVF27" s="110"/>
      <c r="UVG27" s="106"/>
      <c r="UVH27" s="105"/>
      <c r="UVI27" s="105"/>
      <c r="UVJ27" s="105"/>
      <c r="UVK27" s="105"/>
      <c r="UVL27" s="105"/>
      <c r="UVM27" s="105"/>
      <c r="UVN27" s="110"/>
      <c r="UVO27" s="110"/>
      <c r="UVP27" s="106"/>
      <c r="UVQ27" s="105"/>
      <c r="UVR27" s="105"/>
      <c r="UVS27" s="105"/>
      <c r="UVT27" s="105"/>
      <c r="UVU27" s="105"/>
      <c r="UVV27" s="105"/>
      <c r="UVW27" s="110"/>
      <c r="UVX27" s="110"/>
      <c r="UVY27" s="106"/>
      <c r="UVZ27" s="105"/>
      <c r="UWA27" s="105"/>
      <c r="UWB27" s="105"/>
      <c r="UWC27" s="105"/>
      <c r="UWD27" s="105"/>
      <c r="UWE27" s="105"/>
      <c r="UWF27" s="110"/>
      <c r="UWG27" s="110"/>
      <c r="UWH27" s="106"/>
      <c r="UWI27" s="105"/>
      <c r="UWJ27" s="105"/>
      <c r="UWK27" s="105"/>
      <c r="UWL27" s="105"/>
      <c r="UWM27" s="105"/>
      <c r="UWN27" s="105"/>
      <c r="UWO27" s="110"/>
      <c r="UWP27" s="110"/>
      <c r="UWQ27" s="106"/>
      <c r="UWR27" s="105"/>
      <c r="UWS27" s="105"/>
      <c r="UWT27" s="105"/>
      <c r="UWU27" s="105"/>
      <c r="UWV27" s="105"/>
      <c r="UWW27" s="105"/>
      <c r="UWX27" s="110"/>
      <c r="UWY27" s="110"/>
      <c r="UWZ27" s="106"/>
      <c r="UXA27" s="105"/>
      <c r="UXB27" s="105"/>
      <c r="UXC27" s="105"/>
      <c r="UXD27" s="105"/>
      <c r="UXE27" s="105"/>
      <c r="UXF27" s="105"/>
      <c r="UXG27" s="110"/>
      <c r="UXH27" s="110"/>
      <c r="UXI27" s="106"/>
      <c r="UXJ27" s="105"/>
      <c r="UXK27" s="105"/>
      <c r="UXL27" s="105"/>
      <c r="UXM27" s="105"/>
      <c r="UXN27" s="105"/>
      <c r="UXO27" s="105"/>
      <c r="UXP27" s="110"/>
      <c r="UXQ27" s="110"/>
      <c r="UXR27" s="106"/>
      <c r="UXS27" s="105"/>
      <c r="UXT27" s="105"/>
      <c r="UXU27" s="105"/>
      <c r="UXV27" s="105"/>
      <c r="UXW27" s="105"/>
      <c r="UXX27" s="105"/>
      <c r="UXY27" s="110"/>
      <c r="UXZ27" s="110"/>
      <c r="UYA27" s="106"/>
      <c r="UYB27" s="105"/>
      <c r="UYC27" s="105"/>
      <c r="UYD27" s="105"/>
      <c r="UYE27" s="105"/>
      <c r="UYF27" s="105"/>
      <c r="UYG27" s="105"/>
      <c r="UYH27" s="110"/>
      <c r="UYI27" s="110"/>
      <c r="UYJ27" s="106"/>
      <c r="UYK27" s="105"/>
      <c r="UYL27" s="105"/>
      <c r="UYM27" s="105"/>
      <c r="UYN27" s="105"/>
      <c r="UYO27" s="105"/>
      <c r="UYP27" s="105"/>
      <c r="UYQ27" s="110"/>
      <c r="UYR27" s="110"/>
      <c r="UYS27" s="106"/>
      <c r="UYT27" s="105"/>
      <c r="UYU27" s="105"/>
      <c r="UYV27" s="105"/>
      <c r="UYW27" s="105"/>
      <c r="UYX27" s="105"/>
      <c r="UYY27" s="105"/>
      <c r="UYZ27" s="110"/>
      <c r="UZA27" s="110"/>
      <c r="UZB27" s="106"/>
      <c r="UZC27" s="105"/>
      <c r="UZD27" s="105"/>
      <c r="UZE27" s="105"/>
      <c r="UZF27" s="105"/>
      <c r="UZG27" s="105"/>
      <c r="UZH27" s="105"/>
      <c r="UZI27" s="110"/>
      <c r="UZJ27" s="110"/>
      <c r="UZK27" s="106"/>
      <c r="UZL27" s="105"/>
      <c r="UZM27" s="105"/>
      <c r="UZN27" s="105"/>
      <c r="UZO27" s="105"/>
      <c r="UZP27" s="105"/>
      <c r="UZQ27" s="105"/>
      <c r="UZR27" s="110"/>
      <c r="UZS27" s="110"/>
      <c r="UZT27" s="106"/>
      <c r="UZU27" s="105"/>
      <c r="UZV27" s="105"/>
      <c r="UZW27" s="105"/>
      <c r="UZX27" s="105"/>
      <c r="UZY27" s="105"/>
      <c r="UZZ27" s="105"/>
      <c r="VAA27" s="110"/>
      <c r="VAB27" s="110"/>
      <c r="VAC27" s="106"/>
      <c r="VAD27" s="105"/>
      <c r="VAE27" s="105"/>
      <c r="VAF27" s="105"/>
      <c r="VAG27" s="105"/>
      <c r="VAH27" s="105"/>
      <c r="VAI27" s="105"/>
      <c r="VAJ27" s="110"/>
      <c r="VAK27" s="110"/>
      <c r="VAL27" s="106"/>
      <c r="VAM27" s="105"/>
      <c r="VAN27" s="105"/>
      <c r="VAO27" s="105"/>
      <c r="VAP27" s="105"/>
      <c r="VAQ27" s="105"/>
      <c r="VAR27" s="105"/>
      <c r="VAS27" s="110"/>
      <c r="VAT27" s="110"/>
      <c r="VAU27" s="106"/>
      <c r="VAV27" s="105"/>
      <c r="VAW27" s="105"/>
      <c r="VAX27" s="105"/>
      <c r="VAY27" s="105"/>
      <c r="VAZ27" s="105"/>
      <c r="VBA27" s="105"/>
      <c r="VBB27" s="110"/>
      <c r="VBC27" s="110"/>
      <c r="VBD27" s="106"/>
      <c r="VBE27" s="105"/>
      <c r="VBF27" s="105"/>
      <c r="VBG27" s="105"/>
      <c r="VBH27" s="105"/>
      <c r="VBI27" s="105"/>
      <c r="VBJ27" s="105"/>
      <c r="VBK27" s="110"/>
      <c r="VBL27" s="110"/>
      <c r="VBM27" s="106"/>
      <c r="VBN27" s="105"/>
      <c r="VBO27" s="105"/>
      <c r="VBP27" s="105"/>
      <c r="VBQ27" s="105"/>
      <c r="VBR27" s="105"/>
      <c r="VBS27" s="105"/>
      <c r="VBT27" s="110"/>
      <c r="VBU27" s="110"/>
      <c r="VBV27" s="106"/>
      <c r="VBW27" s="105"/>
      <c r="VBX27" s="105"/>
      <c r="VBY27" s="105"/>
      <c r="VBZ27" s="105"/>
      <c r="VCA27" s="105"/>
      <c r="VCB27" s="105"/>
      <c r="VCC27" s="110"/>
      <c r="VCD27" s="110"/>
      <c r="VCE27" s="106"/>
      <c r="VCF27" s="105"/>
      <c r="VCG27" s="105"/>
      <c r="VCH27" s="105"/>
      <c r="VCI27" s="105"/>
      <c r="VCJ27" s="105"/>
      <c r="VCK27" s="105"/>
      <c r="VCL27" s="110"/>
      <c r="VCM27" s="110"/>
      <c r="VCN27" s="106"/>
      <c r="VCO27" s="105"/>
      <c r="VCP27" s="105"/>
      <c r="VCQ27" s="105"/>
      <c r="VCR27" s="105"/>
      <c r="VCS27" s="105"/>
      <c r="VCT27" s="105"/>
      <c r="VCU27" s="110"/>
      <c r="VCV27" s="110"/>
      <c r="VCW27" s="106"/>
      <c r="VCX27" s="105"/>
      <c r="VCY27" s="105"/>
      <c r="VCZ27" s="105"/>
      <c r="VDA27" s="105"/>
      <c r="VDB27" s="105"/>
      <c r="VDC27" s="105"/>
      <c r="VDD27" s="110"/>
      <c r="VDE27" s="110"/>
      <c r="VDF27" s="106"/>
      <c r="VDG27" s="105"/>
      <c r="VDH27" s="105"/>
      <c r="VDI27" s="105"/>
      <c r="VDJ27" s="105"/>
      <c r="VDK27" s="105"/>
      <c r="VDL27" s="105"/>
      <c r="VDM27" s="110"/>
      <c r="VDN27" s="110"/>
      <c r="VDO27" s="106"/>
      <c r="VDP27" s="105"/>
      <c r="VDQ27" s="105"/>
      <c r="VDR27" s="105"/>
      <c r="VDS27" s="105"/>
      <c r="VDT27" s="105"/>
      <c r="VDU27" s="105"/>
      <c r="VDV27" s="110"/>
      <c r="VDW27" s="110"/>
      <c r="VDX27" s="106"/>
      <c r="VDY27" s="105"/>
      <c r="VDZ27" s="105"/>
      <c r="VEA27" s="105"/>
      <c r="VEB27" s="105"/>
      <c r="VEC27" s="105"/>
      <c r="VED27" s="105"/>
      <c r="VEE27" s="110"/>
      <c r="VEF27" s="110"/>
      <c r="VEG27" s="106"/>
      <c r="VEH27" s="105"/>
      <c r="VEI27" s="105"/>
      <c r="VEJ27" s="105"/>
      <c r="VEK27" s="105"/>
      <c r="VEL27" s="105"/>
      <c r="VEM27" s="105"/>
      <c r="VEN27" s="110"/>
      <c r="VEO27" s="110"/>
      <c r="VEP27" s="106"/>
      <c r="VEQ27" s="105"/>
      <c r="VER27" s="105"/>
      <c r="VES27" s="105"/>
      <c r="VET27" s="105"/>
      <c r="VEU27" s="105"/>
      <c r="VEV27" s="105"/>
      <c r="VEW27" s="110"/>
      <c r="VEX27" s="110"/>
      <c r="VEY27" s="106"/>
      <c r="VEZ27" s="105"/>
      <c r="VFA27" s="105"/>
      <c r="VFB27" s="105"/>
      <c r="VFC27" s="105"/>
      <c r="VFD27" s="105"/>
      <c r="VFE27" s="105"/>
      <c r="VFF27" s="110"/>
      <c r="VFG27" s="110"/>
      <c r="VFH27" s="106"/>
      <c r="VFI27" s="105"/>
      <c r="VFJ27" s="105"/>
      <c r="VFK27" s="105"/>
      <c r="VFL27" s="105"/>
      <c r="VFM27" s="105"/>
      <c r="VFN27" s="105"/>
      <c r="VFO27" s="110"/>
      <c r="VFP27" s="110"/>
      <c r="VFQ27" s="106"/>
      <c r="VFR27" s="105"/>
      <c r="VFS27" s="105"/>
      <c r="VFT27" s="105"/>
      <c r="VFU27" s="105"/>
      <c r="VFV27" s="105"/>
      <c r="VFW27" s="105"/>
      <c r="VFX27" s="110"/>
      <c r="VFY27" s="110"/>
      <c r="VFZ27" s="106"/>
      <c r="VGA27" s="105"/>
      <c r="VGB27" s="105"/>
      <c r="VGC27" s="105"/>
      <c r="VGD27" s="105"/>
      <c r="VGE27" s="105"/>
      <c r="VGF27" s="105"/>
      <c r="VGG27" s="110"/>
      <c r="VGH27" s="110"/>
      <c r="VGI27" s="106"/>
      <c r="VGJ27" s="105"/>
      <c r="VGK27" s="105"/>
      <c r="VGL27" s="105"/>
      <c r="VGM27" s="105"/>
      <c r="VGN27" s="105"/>
      <c r="VGO27" s="105"/>
      <c r="VGP27" s="110"/>
      <c r="VGQ27" s="110"/>
      <c r="VGR27" s="106"/>
      <c r="VGS27" s="105"/>
      <c r="VGT27" s="105"/>
      <c r="VGU27" s="105"/>
      <c r="VGV27" s="105"/>
      <c r="VGW27" s="105"/>
      <c r="VGX27" s="105"/>
      <c r="VGY27" s="110"/>
      <c r="VGZ27" s="110"/>
      <c r="VHA27" s="106"/>
      <c r="VHB27" s="105"/>
      <c r="VHC27" s="105"/>
      <c r="VHD27" s="105"/>
      <c r="VHE27" s="105"/>
      <c r="VHF27" s="105"/>
      <c r="VHG27" s="105"/>
      <c r="VHH27" s="110"/>
      <c r="VHI27" s="110"/>
      <c r="VHJ27" s="106"/>
      <c r="VHK27" s="105"/>
      <c r="VHL27" s="105"/>
      <c r="VHM27" s="105"/>
      <c r="VHN27" s="105"/>
      <c r="VHO27" s="105"/>
      <c r="VHP27" s="105"/>
      <c r="VHQ27" s="110"/>
      <c r="VHR27" s="110"/>
      <c r="VHS27" s="106"/>
      <c r="VHT27" s="105"/>
      <c r="VHU27" s="105"/>
      <c r="VHV27" s="105"/>
      <c r="VHW27" s="105"/>
      <c r="VHX27" s="105"/>
      <c r="VHY27" s="105"/>
      <c r="VHZ27" s="110"/>
      <c r="VIA27" s="110"/>
      <c r="VIB27" s="106"/>
      <c r="VIC27" s="105"/>
      <c r="VID27" s="105"/>
      <c r="VIE27" s="105"/>
      <c r="VIF27" s="105"/>
      <c r="VIG27" s="105"/>
      <c r="VIH27" s="105"/>
      <c r="VII27" s="110"/>
      <c r="VIJ27" s="110"/>
      <c r="VIK27" s="106"/>
      <c r="VIL27" s="105"/>
      <c r="VIM27" s="105"/>
      <c r="VIN27" s="105"/>
      <c r="VIO27" s="105"/>
      <c r="VIP27" s="105"/>
      <c r="VIQ27" s="105"/>
      <c r="VIR27" s="110"/>
      <c r="VIS27" s="110"/>
      <c r="VIT27" s="106"/>
      <c r="VIU27" s="105"/>
      <c r="VIV27" s="105"/>
      <c r="VIW27" s="105"/>
      <c r="VIX27" s="105"/>
      <c r="VIY27" s="105"/>
      <c r="VIZ27" s="105"/>
      <c r="VJA27" s="110"/>
      <c r="VJB27" s="110"/>
      <c r="VJC27" s="106"/>
      <c r="VJD27" s="105"/>
      <c r="VJE27" s="105"/>
      <c r="VJF27" s="105"/>
      <c r="VJG27" s="105"/>
      <c r="VJH27" s="105"/>
      <c r="VJI27" s="105"/>
      <c r="VJJ27" s="110"/>
      <c r="VJK27" s="110"/>
      <c r="VJL27" s="106"/>
      <c r="VJM27" s="105"/>
      <c r="VJN27" s="105"/>
      <c r="VJO27" s="105"/>
      <c r="VJP27" s="105"/>
      <c r="VJQ27" s="105"/>
      <c r="VJR27" s="105"/>
      <c r="VJS27" s="110"/>
      <c r="VJT27" s="110"/>
      <c r="VJU27" s="106"/>
      <c r="VJV27" s="105"/>
      <c r="VJW27" s="105"/>
      <c r="VJX27" s="105"/>
      <c r="VJY27" s="105"/>
      <c r="VJZ27" s="105"/>
      <c r="VKA27" s="105"/>
      <c r="VKB27" s="110"/>
      <c r="VKC27" s="110"/>
      <c r="VKD27" s="106"/>
      <c r="VKE27" s="105"/>
      <c r="VKF27" s="105"/>
      <c r="VKG27" s="105"/>
      <c r="VKH27" s="105"/>
      <c r="VKI27" s="105"/>
      <c r="VKJ27" s="105"/>
      <c r="VKK27" s="110"/>
      <c r="VKL27" s="110"/>
      <c r="VKM27" s="106"/>
      <c r="VKN27" s="105"/>
      <c r="VKO27" s="105"/>
      <c r="VKP27" s="105"/>
      <c r="VKQ27" s="105"/>
      <c r="VKR27" s="105"/>
      <c r="VKS27" s="105"/>
      <c r="VKT27" s="110"/>
      <c r="VKU27" s="110"/>
      <c r="VKV27" s="106"/>
      <c r="VKW27" s="105"/>
      <c r="VKX27" s="105"/>
      <c r="VKY27" s="105"/>
      <c r="VKZ27" s="105"/>
      <c r="VLA27" s="105"/>
      <c r="VLB27" s="105"/>
      <c r="VLC27" s="110"/>
      <c r="VLD27" s="110"/>
      <c r="VLE27" s="106"/>
      <c r="VLF27" s="105"/>
      <c r="VLG27" s="105"/>
      <c r="VLH27" s="105"/>
      <c r="VLI27" s="105"/>
      <c r="VLJ27" s="105"/>
      <c r="VLK27" s="105"/>
      <c r="VLL27" s="110"/>
      <c r="VLM27" s="110"/>
      <c r="VLN27" s="106"/>
      <c r="VLO27" s="105"/>
      <c r="VLP27" s="105"/>
      <c r="VLQ27" s="105"/>
      <c r="VLR27" s="105"/>
      <c r="VLS27" s="105"/>
      <c r="VLT27" s="105"/>
      <c r="VLU27" s="110"/>
      <c r="VLV27" s="110"/>
      <c r="VLW27" s="106"/>
      <c r="VLX27" s="105"/>
      <c r="VLY27" s="105"/>
      <c r="VLZ27" s="105"/>
      <c r="VMA27" s="105"/>
      <c r="VMB27" s="105"/>
      <c r="VMC27" s="105"/>
      <c r="VMD27" s="110"/>
      <c r="VME27" s="110"/>
      <c r="VMF27" s="106"/>
      <c r="VMG27" s="105"/>
      <c r="VMH27" s="105"/>
      <c r="VMI27" s="105"/>
      <c r="VMJ27" s="105"/>
      <c r="VMK27" s="105"/>
      <c r="VML27" s="105"/>
      <c r="VMM27" s="110"/>
      <c r="VMN27" s="110"/>
      <c r="VMO27" s="106"/>
      <c r="VMP27" s="105"/>
      <c r="VMQ27" s="105"/>
      <c r="VMR27" s="105"/>
      <c r="VMS27" s="105"/>
      <c r="VMT27" s="105"/>
      <c r="VMU27" s="105"/>
      <c r="VMV27" s="110"/>
      <c r="VMW27" s="110"/>
      <c r="VMX27" s="106"/>
      <c r="VMY27" s="105"/>
      <c r="VMZ27" s="105"/>
      <c r="VNA27" s="105"/>
      <c r="VNB27" s="105"/>
      <c r="VNC27" s="105"/>
      <c r="VND27" s="105"/>
      <c r="VNE27" s="110"/>
      <c r="VNF27" s="110"/>
      <c r="VNG27" s="106"/>
      <c r="VNH27" s="105"/>
      <c r="VNI27" s="105"/>
      <c r="VNJ27" s="105"/>
      <c r="VNK27" s="105"/>
      <c r="VNL27" s="105"/>
      <c r="VNM27" s="105"/>
      <c r="VNN27" s="110"/>
      <c r="VNO27" s="110"/>
      <c r="VNP27" s="106"/>
      <c r="VNQ27" s="105"/>
      <c r="VNR27" s="105"/>
      <c r="VNS27" s="105"/>
      <c r="VNT27" s="105"/>
      <c r="VNU27" s="105"/>
      <c r="VNV27" s="105"/>
      <c r="VNW27" s="110"/>
      <c r="VNX27" s="110"/>
      <c r="VNY27" s="106"/>
      <c r="VNZ27" s="105"/>
      <c r="VOA27" s="105"/>
      <c r="VOB27" s="105"/>
      <c r="VOC27" s="105"/>
      <c r="VOD27" s="105"/>
      <c r="VOE27" s="105"/>
      <c r="VOF27" s="110"/>
      <c r="VOG27" s="110"/>
      <c r="VOH27" s="106"/>
      <c r="VOI27" s="105"/>
      <c r="VOJ27" s="105"/>
      <c r="VOK27" s="105"/>
      <c r="VOL27" s="105"/>
      <c r="VOM27" s="105"/>
      <c r="VON27" s="105"/>
      <c r="VOO27" s="110"/>
      <c r="VOP27" s="110"/>
      <c r="VOQ27" s="106"/>
      <c r="VOR27" s="105"/>
      <c r="VOS27" s="105"/>
      <c r="VOT27" s="105"/>
      <c r="VOU27" s="105"/>
      <c r="VOV27" s="105"/>
      <c r="VOW27" s="105"/>
      <c r="VOX27" s="110"/>
      <c r="VOY27" s="110"/>
      <c r="VOZ27" s="106"/>
      <c r="VPA27" s="105"/>
      <c r="VPB27" s="105"/>
      <c r="VPC27" s="105"/>
      <c r="VPD27" s="105"/>
      <c r="VPE27" s="105"/>
      <c r="VPF27" s="105"/>
      <c r="VPG27" s="110"/>
      <c r="VPH27" s="110"/>
      <c r="VPI27" s="106"/>
      <c r="VPJ27" s="105"/>
      <c r="VPK27" s="105"/>
      <c r="VPL27" s="105"/>
      <c r="VPM27" s="105"/>
      <c r="VPN27" s="105"/>
      <c r="VPO27" s="105"/>
      <c r="VPP27" s="110"/>
      <c r="VPQ27" s="110"/>
      <c r="VPR27" s="106"/>
      <c r="VPS27" s="105"/>
      <c r="VPT27" s="105"/>
      <c r="VPU27" s="105"/>
      <c r="VPV27" s="105"/>
      <c r="VPW27" s="105"/>
      <c r="VPX27" s="105"/>
      <c r="VPY27" s="110"/>
      <c r="VPZ27" s="110"/>
      <c r="VQA27" s="106"/>
      <c r="VQB27" s="105"/>
      <c r="VQC27" s="105"/>
      <c r="VQD27" s="105"/>
      <c r="VQE27" s="105"/>
      <c r="VQF27" s="105"/>
      <c r="VQG27" s="105"/>
      <c r="VQH27" s="110"/>
      <c r="VQI27" s="110"/>
      <c r="VQJ27" s="106"/>
      <c r="VQK27" s="105"/>
      <c r="VQL27" s="105"/>
      <c r="VQM27" s="105"/>
      <c r="VQN27" s="105"/>
      <c r="VQO27" s="105"/>
      <c r="VQP27" s="105"/>
      <c r="VQQ27" s="110"/>
      <c r="VQR27" s="110"/>
      <c r="VQS27" s="106"/>
      <c r="VQT27" s="105"/>
      <c r="VQU27" s="105"/>
      <c r="VQV27" s="105"/>
      <c r="VQW27" s="105"/>
      <c r="VQX27" s="105"/>
      <c r="VQY27" s="105"/>
      <c r="VQZ27" s="110"/>
      <c r="VRA27" s="110"/>
      <c r="VRB27" s="106"/>
      <c r="VRC27" s="105"/>
      <c r="VRD27" s="105"/>
      <c r="VRE27" s="105"/>
      <c r="VRF27" s="105"/>
      <c r="VRG27" s="105"/>
      <c r="VRH27" s="105"/>
      <c r="VRI27" s="110"/>
      <c r="VRJ27" s="110"/>
      <c r="VRK27" s="106"/>
      <c r="VRL27" s="105"/>
      <c r="VRM27" s="105"/>
      <c r="VRN27" s="105"/>
      <c r="VRO27" s="105"/>
      <c r="VRP27" s="105"/>
      <c r="VRQ27" s="105"/>
      <c r="VRR27" s="110"/>
      <c r="VRS27" s="110"/>
      <c r="VRT27" s="106"/>
      <c r="VRU27" s="105"/>
      <c r="VRV27" s="105"/>
      <c r="VRW27" s="105"/>
      <c r="VRX27" s="105"/>
      <c r="VRY27" s="105"/>
      <c r="VRZ27" s="105"/>
      <c r="VSA27" s="110"/>
      <c r="VSB27" s="110"/>
      <c r="VSC27" s="106"/>
      <c r="VSD27" s="105"/>
      <c r="VSE27" s="105"/>
      <c r="VSF27" s="105"/>
      <c r="VSG27" s="105"/>
      <c r="VSH27" s="105"/>
      <c r="VSI27" s="105"/>
      <c r="VSJ27" s="110"/>
      <c r="VSK27" s="110"/>
      <c r="VSL27" s="106"/>
      <c r="VSM27" s="105"/>
      <c r="VSN27" s="105"/>
      <c r="VSO27" s="105"/>
      <c r="VSP27" s="105"/>
      <c r="VSQ27" s="105"/>
      <c r="VSR27" s="105"/>
      <c r="VSS27" s="110"/>
      <c r="VST27" s="110"/>
      <c r="VSU27" s="106"/>
      <c r="VSV27" s="105"/>
      <c r="VSW27" s="105"/>
      <c r="VSX27" s="105"/>
      <c r="VSY27" s="105"/>
      <c r="VSZ27" s="105"/>
      <c r="VTA27" s="105"/>
      <c r="VTB27" s="110"/>
      <c r="VTC27" s="110"/>
      <c r="VTD27" s="106"/>
      <c r="VTE27" s="105"/>
      <c r="VTF27" s="105"/>
      <c r="VTG27" s="105"/>
      <c r="VTH27" s="105"/>
      <c r="VTI27" s="105"/>
      <c r="VTJ27" s="105"/>
      <c r="VTK27" s="110"/>
      <c r="VTL27" s="110"/>
      <c r="VTM27" s="106"/>
      <c r="VTN27" s="105"/>
      <c r="VTO27" s="105"/>
      <c r="VTP27" s="105"/>
      <c r="VTQ27" s="105"/>
      <c r="VTR27" s="105"/>
      <c r="VTS27" s="105"/>
      <c r="VTT27" s="110"/>
      <c r="VTU27" s="110"/>
      <c r="VTV27" s="106"/>
      <c r="VTW27" s="105"/>
      <c r="VTX27" s="105"/>
      <c r="VTY27" s="105"/>
      <c r="VTZ27" s="105"/>
      <c r="VUA27" s="105"/>
      <c r="VUB27" s="105"/>
      <c r="VUC27" s="110"/>
      <c r="VUD27" s="110"/>
      <c r="VUE27" s="106"/>
      <c r="VUF27" s="105"/>
      <c r="VUG27" s="105"/>
      <c r="VUH27" s="105"/>
      <c r="VUI27" s="105"/>
      <c r="VUJ27" s="105"/>
      <c r="VUK27" s="105"/>
      <c r="VUL27" s="110"/>
      <c r="VUM27" s="110"/>
      <c r="VUN27" s="106"/>
      <c r="VUO27" s="105"/>
      <c r="VUP27" s="105"/>
      <c r="VUQ27" s="105"/>
      <c r="VUR27" s="105"/>
      <c r="VUS27" s="105"/>
      <c r="VUT27" s="105"/>
      <c r="VUU27" s="110"/>
      <c r="VUV27" s="110"/>
      <c r="VUW27" s="106"/>
      <c r="VUX27" s="105"/>
      <c r="VUY27" s="105"/>
      <c r="VUZ27" s="105"/>
      <c r="VVA27" s="105"/>
      <c r="VVB27" s="105"/>
      <c r="VVC27" s="105"/>
      <c r="VVD27" s="110"/>
      <c r="VVE27" s="110"/>
      <c r="VVF27" s="106"/>
      <c r="VVG27" s="105"/>
      <c r="VVH27" s="105"/>
      <c r="VVI27" s="105"/>
      <c r="VVJ27" s="105"/>
      <c r="VVK27" s="105"/>
      <c r="VVL27" s="105"/>
      <c r="VVM27" s="110"/>
      <c r="VVN27" s="110"/>
      <c r="VVO27" s="106"/>
      <c r="VVP27" s="105"/>
      <c r="VVQ27" s="105"/>
      <c r="VVR27" s="105"/>
      <c r="VVS27" s="105"/>
      <c r="VVT27" s="105"/>
      <c r="VVU27" s="105"/>
      <c r="VVV27" s="110"/>
      <c r="VVW27" s="110"/>
      <c r="VVX27" s="106"/>
      <c r="VVY27" s="105"/>
      <c r="VVZ27" s="105"/>
      <c r="VWA27" s="105"/>
      <c r="VWB27" s="105"/>
      <c r="VWC27" s="105"/>
      <c r="VWD27" s="105"/>
      <c r="VWE27" s="110"/>
      <c r="VWF27" s="110"/>
      <c r="VWG27" s="106"/>
      <c r="VWH27" s="105"/>
      <c r="VWI27" s="105"/>
      <c r="VWJ27" s="105"/>
      <c r="VWK27" s="105"/>
      <c r="VWL27" s="105"/>
      <c r="VWM27" s="105"/>
      <c r="VWN27" s="110"/>
      <c r="VWO27" s="110"/>
      <c r="VWP27" s="106"/>
      <c r="VWQ27" s="105"/>
      <c r="VWR27" s="105"/>
      <c r="VWS27" s="105"/>
      <c r="VWT27" s="105"/>
      <c r="VWU27" s="105"/>
      <c r="VWV27" s="105"/>
      <c r="VWW27" s="110"/>
      <c r="VWX27" s="110"/>
      <c r="VWY27" s="106"/>
      <c r="VWZ27" s="105"/>
      <c r="VXA27" s="105"/>
      <c r="VXB27" s="105"/>
      <c r="VXC27" s="105"/>
      <c r="VXD27" s="105"/>
      <c r="VXE27" s="105"/>
      <c r="VXF27" s="110"/>
      <c r="VXG27" s="110"/>
      <c r="VXH27" s="106"/>
      <c r="VXI27" s="105"/>
      <c r="VXJ27" s="105"/>
      <c r="VXK27" s="105"/>
      <c r="VXL27" s="105"/>
      <c r="VXM27" s="105"/>
      <c r="VXN27" s="105"/>
      <c r="VXO27" s="110"/>
      <c r="VXP27" s="110"/>
      <c r="VXQ27" s="106"/>
      <c r="VXR27" s="105"/>
      <c r="VXS27" s="105"/>
      <c r="VXT27" s="105"/>
      <c r="VXU27" s="105"/>
      <c r="VXV27" s="105"/>
      <c r="VXW27" s="105"/>
      <c r="VXX27" s="110"/>
      <c r="VXY27" s="110"/>
      <c r="VXZ27" s="106"/>
      <c r="VYA27" s="105"/>
      <c r="VYB27" s="105"/>
      <c r="VYC27" s="105"/>
      <c r="VYD27" s="105"/>
      <c r="VYE27" s="105"/>
      <c r="VYF27" s="105"/>
      <c r="VYG27" s="110"/>
      <c r="VYH27" s="110"/>
      <c r="VYI27" s="106"/>
      <c r="VYJ27" s="105"/>
      <c r="VYK27" s="105"/>
      <c r="VYL27" s="105"/>
      <c r="VYM27" s="105"/>
      <c r="VYN27" s="105"/>
      <c r="VYO27" s="105"/>
      <c r="VYP27" s="110"/>
      <c r="VYQ27" s="110"/>
      <c r="VYR27" s="106"/>
      <c r="VYS27" s="105"/>
      <c r="VYT27" s="105"/>
      <c r="VYU27" s="105"/>
      <c r="VYV27" s="105"/>
      <c r="VYW27" s="105"/>
      <c r="VYX27" s="105"/>
      <c r="VYY27" s="110"/>
      <c r="VYZ27" s="110"/>
      <c r="VZA27" s="106"/>
      <c r="VZB27" s="105"/>
      <c r="VZC27" s="105"/>
      <c r="VZD27" s="105"/>
      <c r="VZE27" s="105"/>
      <c r="VZF27" s="105"/>
      <c r="VZG27" s="105"/>
      <c r="VZH27" s="110"/>
      <c r="VZI27" s="110"/>
      <c r="VZJ27" s="106"/>
      <c r="VZK27" s="105"/>
      <c r="VZL27" s="105"/>
      <c r="VZM27" s="105"/>
      <c r="VZN27" s="105"/>
      <c r="VZO27" s="105"/>
      <c r="VZP27" s="105"/>
      <c r="VZQ27" s="110"/>
      <c r="VZR27" s="110"/>
      <c r="VZS27" s="106"/>
      <c r="VZT27" s="105"/>
      <c r="VZU27" s="105"/>
      <c r="VZV27" s="105"/>
      <c r="VZW27" s="105"/>
      <c r="VZX27" s="105"/>
      <c r="VZY27" s="105"/>
      <c r="VZZ27" s="110"/>
      <c r="WAA27" s="110"/>
      <c r="WAB27" s="106"/>
      <c r="WAC27" s="105"/>
      <c r="WAD27" s="105"/>
      <c r="WAE27" s="105"/>
      <c r="WAF27" s="105"/>
      <c r="WAG27" s="105"/>
      <c r="WAH27" s="105"/>
      <c r="WAI27" s="110"/>
      <c r="WAJ27" s="110"/>
      <c r="WAK27" s="106"/>
      <c r="WAL27" s="105"/>
      <c r="WAM27" s="105"/>
      <c r="WAN27" s="105"/>
      <c r="WAO27" s="105"/>
      <c r="WAP27" s="105"/>
      <c r="WAQ27" s="105"/>
      <c r="WAR27" s="110"/>
      <c r="WAS27" s="110"/>
      <c r="WAT27" s="106"/>
      <c r="WAU27" s="105"/>
      <c r="WAV27" s="105"/>
      <c r="WAW27" s="105"/>
      <c r="WAX27" s="105"/>
      <c r="WAY27" s="105"/>
      <c r="WAZ27" s="105"/>
      <c r="WBA27" s="110"/>
      <c r="WBB27" s="110"/>
      <c r="WBC27" s="106"/>
      <c r="WBD27" s="105"/>
      <c r="WBE27" s="105"/>
      <c r="WBF27" s="105"/>
      <c r="WBG27" s="105"/>
      <c r="WBH27" s="105"/>
      <c r="WBI27" s="105"/>
      <c r="WBJ27" s="110"/>
      <c r="WBK27" s="110"/>
      <c r="WBL27" s="106"/>
      <c r="WBM27" s="105"/>
      <c r="WBN27" s="105"/>
      <c r="WBO27" s="105"/>
      <c r="WBP27" s="105"/>
      <c r="WBQ27" s="105"/>
      <c r="WBR27" s="105"/>
      <c r="WBS27" s="110"/>
      <c r="WBT27" s="110"/>
      <c r="WBU27" s="106"/>
      <c r="WBV27" s="105"/>
      <c r="WBW27" s="105"/>
      <c r="WBX27" s="105"/>
      <c r="WBY27" s="105"/>
      <c r="WBZ27" s="105"/>
      <c r="WCA27" s="105"/>
      <c r="WCB27" s="110"/>
      <c r="WCC27" s="110"/>
      <c r="WCD27" s="106"/>
      <c r="WCE27" s="105"/>
      <c r="WCF27" s="105"/>
      <c r="WCG27" s="105"/>
      <c r="WCH27" s="105"/>
      <c r="WCI27" s="105"/>
      <c r="WCJ27" s="105"/>
      <c r="WCK27" s="110"/>
      <c r="WCL27" s="110"/>
      <c r="WCM27" s="106"/>
      <c r="WCN27" s="105"/>
      <c r="WCO27" s="105"/>
      <c r="WCP27" s="105"/>
      <c r="WCQ27" s="105"/>
      <c r="WCR27" s="105"/>
      <c r="WCS27" s="105"/>
      <c r="WCT27" s="110"/>
      <c r="WCU27" s="110"/>
      <c r="WCV27" s="106"/>
      <c r="WCW27" s="105"/>
      <c r="WCX27" s="105"/>
      <c r="WCY27" s="105"/>
      <c r="WCZ27" s="105"/>
      <c r="WDA27" s="105"/>
      <c r="WDB27" s="105"/>
      <c r="WDC27" s="110"/>
      <c r="WDD27" s="110"/>
      <c r="WDE27" s="106"/>
      <c r="WDF27" s="105"/>
      <c r="WDG27" s="105"/>
      <c r="WDH27" s="105"/>
      <c r="WDI27" s="105"/>
      <c r="WDJ27" s="105"/>
      <c r="WDK27" s="105"/>
      <c r="WDL27" s="110"/>
      <c r="WDM27" s="110"/>
      <c r="WDN27" s="106"/>
      <c r="WDO27" s="105"/>
      <c r="WDP27" s="105"/>
      <c r="WDQ27" s="105"/>
      <c r="WDR27" s="105"/>
      <c r="WDS27" s="105"/>
      <c r="WDT27" s="105"/>
      <c r="WDU27" s="110"/>
      <c r="WDV27" s="110"/>
      <c r="WDW27" s="106"/>
      <c r="WDX27" s="105"/>
      <c r="WDY27" s="105"/>
      <c r="WDZ27" s="105"/>
      <c r="WEA27" s="105"/>
      <c r="WEB27" s="105"/>
      <c r="WEC27" s="105"/>
      <c r="WED27" s="110"/>
      <c r="WEE27" s="110"/>
      <c r="WEF27" s="106"/>
      <c r="WEG27" s="105"/>
      <c r="WEH27" s="105"/>
      <c r="WEI27" s="105"/>
      <c r="WEJ27" s="105"/>
      <c r="WEK27" s="105"/>
      <c r="WEL27" s="105"/>
      <c r="WEM27" s="110"/>
      <c r="WEN27" s="110"/>
      <c r="WEO27" s="106"/>
      <c r="WEP27" s="105"/>
      <c r="WEQ27" s="105"/>
      <c r="WER27" s="105"/>
      <c r="WES27" s="105"/>
      <c r="WET27" s="105"/>
      <c r="WEU27" s="105"/>
      <c r="WEV27" s="110"/>
      <c r="WEW27" s="110"/>
      <c r="WEX27" s="106"/>
      <c r="WEY27" s="105"/>
      <c r="WEZ27" s="105"/>
      <c r="WFA27" s="105"/>
      <c r="WFB27" s="105"/>
      <c r="WFC27" s="105"/>
      <c r="WFD27" s="105"/>
      <c r="WFE27" s="110"/>
      <c r="WFF27" s="110"/>
      <c r="WFG27" s="106"/>
      <c r="WFH27" s="105"/>
      <c r="WFI27" s="105"/>
      <c r="WFJ27" s="105"/>
      <c r="WFK27" s="105"/>
      <c r="WFL27" s="105"/>
      <c r="WFM27" s="105"/>
      <c r="WFN27" s="110"/>
      <c r="WFO27" s="110"/>
      <c r="WFP27" s="106"/>
      <c r="WFQ27" s="105"/>
      <c r="WFR27" s="105"/>
      <c r="WFS27" s="105"/>
      <c r="WFT27" s="105"/>
      <c r="WFU27" s="105"/>
      <c r="WFV27" s="105"/>
      <c r="WFW27" s="110"/>
      <c r="WFX27" s="110"/>
      <c r="WFY27" s="106"/>
      <c r="WFZ27" s="105"/>
      <c r="WGA27" s="105"/>
      <c r="WGB27" s="105"/>
      <c r="WGC27" s="105"/>
      <c r="WGD27" s="105"/>
      <c r="WGE27" s="105"/>
      <c r="WGF27" s="110"/>
      <c r="WGG27" s="110"/>
      <c r="WGH27" s="106"/>
      <c r="WGI27" s="105"/>
      <c r="WGJ27" s="105"/>
      <c r="WGK27" s="105"/>
      <c r="WGL27" s="105"/>
      <c r="WGM27" s="105"/>
      <c r="WGN27" s="105"/>
      <c r="WGO27" s="110"/>
      <c r="WGP27" s="110"/>
      <c r="WGQ27" s="106"/>
      <c r="WGR27" s="105"/>
      <c r="WGS27" s="105"/>
      <c r="WGT27" s="105"/>
      <c r="WGU27" s="105"/>
      <c r="WGV27" s="105"/>
      <c r="WGW27" s="105"/>
      <c r="WGX27" s="110"/>
      <c r="WGY27" s="110"/>
      <c r="WGZ27" s="106"/>
      <c r="WHA27" s="105"/>
      <c r="WHB27" s="105"/>
      <c r="WHC27" s="105"/>
      <c r="WHD27" s="105"/>
      <c r="WHE27" s="105"/>
      <c r="WHF27" s="105"/>
      <c r="WHG27" s="110"/>
      <c r="WHH27" s="110"/>
      <c r="WHI27" s="106"/>
      <c r="WHJ27" s="105"/>
      <c r="WHK27" s="105"/>
      <c r="WHL27" s="105"/>
      <c r="WHM27" s="105"/>
      <c r="WHN27" s="105"/>
      <c r="WHO27" s="105"/>
      <c r="WHP27" s="110"/>
      <c r="WHQ27" s="110"/>
      <c r="WHR27" s="106"/>
      <c r="WHS27" s="105"/>
      <c r="WHT27" s="105"/>
      <c r="WHU27" s="105"/>
      <c r="WHV27" s="105"/>
      <c r="WHW27" s="105"/>
      <c r="WHX27" s="105"/>
      <c r="WHY27" s="110"/>
      <c r="WHZ27" s="110"/>
      <c r="WIA27" s="106"/>
      <c r="WIB27" s="105"/>
      <c r="WIC27" s="105"/>
      <c r="WID27" s="105"/>
      <c r="WIE27" s="105"/>
      <c r="WIF27" s="105"/>
      <c r="WIG27" s="105"/>
      <c r="WIH27" s="110"/>
      <c r="WII27" s="110"/>
      <c r="WIJ27" s="106"/>
      <c r="WIK27" s="105"/>
      <c r="WIL27" s="105"/>
      <c r="WIM27" s="105"/>
      <c r="WIN27" s="105"/>
      <c r="WIO27" s="105"/>
      <c r="WIP27" s="105"/>
      <c r="WIQ27" s="110"/>
      <c r="WIR27" s="110"/>
      <c r="WIS27" s="106"/>
      <c r="WIT27" s="105"/>
      <c r="WIU27" s="105"/>
      <c r="WIV27" s="105"/>
      <c r="WIW27" s="105"/>
      <c r="WIX27" s="105"/>
      <c r="WIY27" s="105"/>
      <c r="WIZ27" s="110"/>
      <c r="WJA27" s="110"/>
      <c r="WJB27" s="106"/>
      <c r="WJC27" s="105"/>
      <c r="WJD27" s="105"/>
      <c r="WJE27" s="105"/>
      <c r="WJF27" s="105"/>
      <c r="WJG27" s="105"/>
      <c r="WJH27" s="105"/>
      <c r="WJI27" s="110"/>
      <c r="WJJ27" s="110"/>
      <c r="WJK27" s="106"/>
      <c r="WJL27" s="105"/>
      <c r="WJM27" s="105"/>
      <c r="WJN27" s="105"/>
      <c r="WJO27" s="105"/>
      <c r="WJP27" s="105"/>
      <c r="WJQ27" s="105"/>
      <c r="WJR27" s="110"/>
      <c r="WJS27" s="110"/>
      <c r="WJT27" s="106"/>
      <c r="WJU27" s="105"/>
      <c r="WJV27" s="105"/>
      <c r="WJW27" s="105"/>
      <c r="WJX27" s="105"/>
      <c r="WJY27" s="105"/>
      <c r="WJZ27" s="105"/>
      <c r="WKA27" s="110"/>
      <c r="WKB27" s="110"/>
      <c r="WKC27" s="106"/>
      <c r="WKD27" s="105"/>
      <c r="WKE27" s="105"/>
      <c r="WKF27" s="105"/>
      <c r="WKG27" s="105"/>
      <c r="WKH27" s="105"/>
      <c r="WKI27" s="105"/>
      <c r="WKJ27" s="110"/>
      <c r="WKK27" s="110"/>
      <c r="WKL27" s="106"/>
      <c r="WKM27" s="105"/>
      <c r="WKN27" s="105"/>
      <c r="WKO27" s="105"/>
      <c r="WKP27" s="105"/>
      <c r="WKQ27" s="105"/>
      <c r="WKR27" s="105"/>
      <c r="WKS27" s="110"/>
      <c r="WKT27" s="110"/>
      <c r="WKU27" s="106"/>
      <c r="WKV27" s="105"/>
      <c r="WKW27" s="105"/>
      <c r="WKX27" s="105"/>
      <c r="WKY27" s="105"/>
      <c r="WKZ27" s="105"/>
      <c r="WLA27" s="105"/>
      <c r="WLB27" s="110"/>
      <c r="WLC27" s="110"/>
      <c r="WLD27" s="106"/>
      <c r="WLE27" s="105"/>
      <c r="WLF27" s="105"/>
      <c r="WLG27" s="105"/>
      <c r="WLH27" s="105"/>
      <c r="WLI27" s="105"/>
      <c r="WLJ27" s="105"/>
      <c r="WLK27" s="110"/>
      <c r="WLL27" s="110"/>
      <c r="WLM27" s="106"/>
      <c r="WLN27" s="105"/>
      <c r="WLO27" s="105"/>
      <c r="WLP27" s="105"/>
      <c r="WLQ27" s="105"/>
      <c r="WLR27" s="105"/>
      <c r="WLS27" s="105"/>
      <c r="WLT27" s="110"/>
      <c r="WLU27" s="110"/>
      <c r="WLV27" s="106"/>
      <c r="WLW27" s="105"/>
      <c r="WLX27" s="105"/>
      <c r="WLY27" s="105"/>
      <c r="WLZ27" s="105"/>
      <c r="WMA27" s="105"/>
      <c r="WMB27" s="105"/>
      <c r="WMC27" s="110"/>
      <c r="WMD27" s="110"/>
      <c r="WME27" s="106"/>
      <c r="WMF27" s="105"/>
      <c r="WMG27" s="105"/>
      <c r="WMH27" s="105"/>
      <c r="WMI27" s="105"/>
      <c r="WMJ27" s="105"/>
      <c r="WMK27" s="105"/>
      <c r="WML27" s="110"/>
      <c r="WMM27" s="110"/>
      <c r="WMN27" s="106"/>
      <c r="WMO27" s="105"/>
      <c r="WMP27" s="105"/>
      <c r="WMQ27" s="105"/>
      <c r="WMR27" s="105"/>
      <c r="WMS27" s="105"/>
      <c r="WMT27" s="105"/>
      <c r="WMU27" s="110"/>
      <c r="WMV27" s="110"/>
      <c r="WMW27" s="106"/>
      <c r="WMX27" s="105"/>
      <c r="WMY27" s="105"/>
      <c r="WMZ27" s="105"/>
      <c r="WNA27" s="105"/>
      <c r="WNB27" s="105"/>
      <c r="WNC27" s="105"/>
      <c r="WND27" s="110"/>
      <c r="WNE27" s="110"/>
      <c r="WNF27" s="106"/>
      <c r="WNG27" s="105"/>
      <c r="WNH27" s="105"/>
      <c r="WNI27" s="105"/>
      <c r="WNJ27" s="105"/>
      <c r="WNK27" s="105"/>
      <c r="WNL27" s="105"/>
      <c r="WNM27" s="110"/>
      <c r="WNN27" s="110"/>
      <c r="WNO27" s="106"/>
      <c r="WNP27" s="105"/>
      <c r="WNQ27" s="105"/>
      <c r="WNR27" s="105"/>
      <c r="WNS27" s="105"/>
      <c r="WNT27" s="105"/>
      <c r="WNU27" s="105"/>
      <c r="WNV27" s="110"/>
      <c r="WNW27" s="110"/>
      <c r="WNX27" s="106"/>
      <c r="WNY27" s="105"/>
      <c r="WNZ27" s="105"/>
      <c r="WOA27" s="105"/>
      <c r="WOB27" s="105"/>
      <c r="WOC27" s="105"/>
      <c r="WOD27" s="105"/>
      <c r="WOE27" s="110"/>
      <c r="WOF27" s="110"/>
      <c r="WOG27" s="106"/>
      <c r="WOH27" s="105"/>
      <c r="WOI27" s="105"/>
      <c r="WOJ27" s="105"/>
      <c r="WOK27" s="105"/>
      <c r="WOL27" s="105"/>
      <c r="WOM27" s="105"/>
      <c r="WON27" s="110"/>
      <c r="WOO27" s="110"/>
      <c r="WOP27" s="106"/>
      <c r="WOQ27" s="105"/>
      <c r="WOR27" s="105"/>
      <c r="WOS27" s="105"/>
      <c r="WOT27" s="105"/>
      <c r="WOU27" s="105"/>
      <c r="WOV27" s="105"/>
      <c r="WOW27" s="110"/>
      <c r="WOX27" s="110"/>
      <c r="WOY27" s="106"/>
      <c r="WOZ27" s="105"/>
      <c r="WPA27" s="105"/>
      <c r="WPB27" s="105"/>
      <c r="WPC27" s="105"/>
      <c r="WPD27" s="105"/>
      <c r="WPE27" s="105"/>
      <c r="WPF27" s="110"/>
      <c r="WPG27" s="110"/>
      <c r="WPH27" s="106"/>
      <c r="WPI27" s="105"/>
      <c r="WPJ27" s="105"/>
      <c r="WPK27" s="105"/>
      <c r="WPL27" s="105"/>
      <c r="WPM27" s="105"/>
      <c r="WPN27" s="105"/>
      <c r="WPO27" s="110"/>
      <c r="WPP27" s="110"/>
      <c r="WPQ27" s="106"/>
      <c r="WPR27" s="105"/>
      <c r="WPS27" s="105"/>
      <c r="WPT27" s="105"/>
      <c r="WPU27" s="105"/>
      <c r="WPV27" s="105"/>
      <c r="WPW27" s="105"/>
      <c r="WPX27" s="110"/>
      <c r="WPY27" s="110"/>
      <c r="WPZ27" s="106"/>
      <c r="WQA27" s="105"/>
      <c r="WQB27" s="105"/>
      <c r="WQC27" s="105"/>
      <c r="WQD27" s="105"/>
      <c r="WQE27" s="105"/>
      <c r="WQF27" s="105"/>
      <c r="WQG27" s="110"/>
      <c r="WQH27" s="110"/>
      <c r="WQI27" s="106"/>
      <c r="WQJ27" s="105"/>
      <c r="WQK27" s="105"/>
      <c r="WQL27" s="105"/>
      <c r="WQM27" s="105"/>
      <c r="WQN27" s="105"/>
      <c r="WQO27" s="105"/>
      <c r="WQP27" s="110"/>
      <c r="WQQ27" s="110"/>
      <c r="WQR27" s="106"/>
      <c r="WQS27" s="105"/>
      <c r="WQT27" s="105"/>
      <c r="WQU27" s="105"/>
      <c r="WQV27" s="105"/>
      <c r="WQW27" s="105"/>
      <c r="WQX27" s="105"/>
      <c r="WQY27" s="110"/>
      <c r="WQZ27" s="110"/>
      <c r="WRA27" s="106"/>
      <c r="WRB27" s="105"/>
      <c r="WRC27" s="105"/>
      <c r="WRD27" s="105"/>
      <c r="WRE27" s="105"/>
      <c r="WRF27" s="105"/>
      <c r="WRG27" s="105"/>
      <c r="WRH27" s="110"/>
      <c r="WRI27" s="110"/>
      <c r="WRJ27" s="106"/>
      <c r="WRK27" s="105"/>
      <c r="WRL27" s="105"/>
      <c r="WRM27" s="105"/>
      <c r="WRN27" s="105"/>
      <c r="WRO27" s="105"/>
      <c r="WRP27" s="105"/>
      <c r="WRQ27" s="110"/>
      <c r="WRR27" s="110"/>
      <c r="WRS27" s="106"/>
      <c r="WRT27" s="105"/>
      <c r="WRU27" s="105"/>
      <c r="WRV27" s="105"/>
      <c r="WRW27" s="105"/>
      <c r="WRX27" s="105"/>
      <c r="WRY27" s="105"/>
      <c r="WRZ27" s="110"/>
      <c r="WSA27" s="110"/>
      <c r="WSB27" s="106"/>
      <c r="WSC27" s="105"/>
      <c r="WSD27" s="105"/>
      <c r="WSE27" s="105"/>
      <c r="WSF27" s="105"/>
      <c r="WSG27" s="105"/>
      <c r="WSH27" s="105"/>
      <c r="WSI27" s="110"/>
      <c r="WSJ27" s="110"/>
      <c r="WSK27" s="106"/>
      <c r="WSL27" s="105"/>
      <c r="WSM27" s="105"/>
      <c r="WSN27" s="105"/>
      <c r="WSO27" s="105"/>
      <c r="WSP27" s="105"/>
      <c r="WSQ27" s="105"/>
      <c r="WSR27" s="110"/>
      <c r="WSS27" s="110"/>
      <c r="WST27" s="106"/>
      <c r="WSU27" s="105"/>
      <c r="WSV27" s="105"/>
      <c r="WSW27" s="105"/>
      <c r="WSX27" s="105"/>
      <c r="WSY27" s="105"/>
      <c r="WSZ27" s="105"/>
      <c r="WTA27" s="110"/>
      <c r="WTB27" s="110"/>
      <c r="WTC27" s="106"/>
      <c r="WTD27" s="105"/>
      <c r="WTE27" s="105"/>
      <c r="WTF27" s="105"/>
      <c r="WTG27" s="105"/>
      <c r="WTH27" s="105"/>
      <c r="WTI27" s="105"/>
      <c r="WTJ27" s="110"/>
      <c r="WTK27" s="110"/>
      <c r="WTL27" s="106"/>
      <c r="WTM27" s="105"/>
      <c r="WTN27" s="105"/>
      <c r="WTO27" s="105"/>
      <c r="WTP27" s="105"/>
      <c r="WTQ27" s="105"/>
      <c r="WTR27" s="105"/>
      <c r="WTS27" s="110"/>
      <c r="WTT27" s="110"/>
      <c r="WTU27" s="106"/>
      <c r="WTV27" s="105"/>
      <c r="WTW27" s="105"/>
      <c r="WTX27" s="105"/>
      <c r="WTY27" s="105"/>
      <c r="WTZ27" s="105"/>
      <c r="WUA27" s="105"/>
      <c r="WUB27" s="110"/>
      <c r="WUC27" s="110"/>
      <c r="WUD27" s="106"/>
      <c r="WUE27" s="105"/>
      <c r="WUF27" s="105"/>
      <c r="WUG27" s="105"/>
      <c r="WUH27" s="105"/>
      <c r="WUI27" s="105"/>
      <c r="WUJ27" s="105"/>
      <c r="WUK27" s="110"/>
      <c r="WUL27" s="110"/>
      <c r="WUM27" s="106"/>
      <c r="WUN27" s="105"/>
      <c r="WUO27" s="105"/>
      <c r="WUP27" s="105"/>
      <c r="WUQ27" s="105"/>
      <c r="WUR27" s="105"/>
      <c r="WUS27" s="105"/>
      <c r="WUT27" s="110"/>
      <c r="WUU27" s="110"/>
      <c r="WUV27" s="106"/>
      <c r="WUW27" s="105"/>
      <c r="WUX27" s="105"/>
      <c r="WUY27" s="105"/>
      <c r="WUZ27" s="105"/>
      <c r="WVA27" s="105"/>
      <c r="WVB27" s="105"/>
      <c r="WVC27" s="110"/>
      <c r="WVD27" s="110"/>
      <c r="WVE27" s="106"/>
      <c r="WVF27" s="105"/>
      <c r="WVG27" s="105"/>
      <c r="WVH27" s="105"/>
      <c r="WVI27" s="105"/>
      <c r="WVJ27" s="105"/>
      <c r="WVK27" s="105"/>
      <c r="WVL27" s="110"/>
      <c r="WVM27" s="110"/>
      <c r="WVN27" s="106"/>
      <c r="WVO27" s="105"/>
      <c r="WVP27" s="105"/>
      <c r="WVQ27" s="105"/>
      <c r="WVR27" s="105"/>
      <c r="WVS27" s="105"/>
      <c r="WVT27" s="105"/>
      <c r="WVU27" s="110"/>
      <c r="WVV27" s="110"/>
      <c r="WVW27" s="106"/>
      <c r="WVX27" s="105"/>
      <c r="WVY27" s="105"/>
      <c r="WVZ27" s="105"/>
      <c r="WWA27" s="105"/>
      <c r="WWB27" s="105"/>
      <c r="WWC27" s="105"/>
      <c r="WWD27" s="110"/>
      <c r="WWE27" s="110"/>
      <c r="WWF27" s="106"/>
      <c r="WWG27" s="105"/>
      <c r="WWH27" s="105"/>
      <c r="WWI27" s="105"/>
      <c r="WWJ27" s="105"/>
      <c r="WWK27" s="105"/>
      <c r="WWL27" s="105"/>
      <c r="WWM27" s="110"/>
      <c r="WWN27" s="110"/>
      <c r="WWO27" s="106"/>
      <c r="WWP27" s="105"/>
      <c r="WWQ27" s="105"/>
      <c r="WWR27" s="105"/>
      <c r="WWS27" s="105"/>
      <c r="WWT27" s="105"/>
      <c r="WWU27" s="105"/>
      <c r="WWV27" s="110"/>
      <c r="WWW27" s="110"/>
      <c r="WWX27" s="106"/>
      <c r="WWY27" s="105"/>
      <c r="WWZ27" s="105"/>
      <c r="WXA27" s="105"/>
      <c r="WXB27" s="105"/>
      <c r="WXC27" s="105"/>
      <c r="WXD27" s="105"/>
      <c r="WXE27" s="110"/>
      <c r="WXF27" s="110"/>
      <c r="WXG27" s="106"/>
      <c r="WXH27" s="105"/>
      <c r="WXI27" s="105"/>
      <c r="WXJ27" s="105"/>
      <c r="WXK27" s="105"/>
      <c r="WXL27" s="105"/>
      <c r="WXM27" s="105"/>
      <c r="WXN27" s="110"/>
      <c r="WXO27" s="110"/>
      <c r="WXP27" s="106"/>
      <c r="WXQ27" s="105"/>
      <c r="WXR27" s="105"/>
      <c r="WXS27" s="105"/>
      <c r="WXT27" s="105"/>
      <c r="WXU27" s="105"/>
      <c r="WXV27" s="105"/>
      <c r="WXW27" s="110"/>
      <c r="WXX27" s="110"/>
      <c r="WXY27" s="106"/>
      <c r="WXZ27" s="105"/>
      <c r="WYA27" s="105"/>
      <c r="WYB27" s="105"/>
      <c r="WYC27" s="105"/>
      <c r="WYD27" s="105"/>
      <c r="WYE27" s="105"/>
      <c r="WYF27" s="110"/>
      <c r="WYG27" s="110"/>
      <c r="WYH27" s="106"/>
      <c r="WYI27" s="105"/>
      <c r="WYJ27" s="105"/>
      <c r="WYK27" s="105"/>
      <c r="WYL27" s="105"/>
      <c r="WYM27" s="105"/>
      <c r="WYN27" s="105"/>
      <c r="WYO27" s="110"/>
      <c r="WYP27" s="110"/>
      <c r="WYQ27" s="106"/>
      <c r="WYR27" s="105"/>
      <c r="WYS27" s="105"/>
      <c r="WYT27" s="105"/>
      <c r="WYU27" s="105"/>
      <c r="WYV27" s="105"/>
      <c r="WYW27" s="105"/>
      <c r="WYX27" s="110"/>
      <c r="WYY27" s="110"/>
      <c r="WYZ27" s="106"/>
      <c r="WZA27" s="105"/>
      <c r="WZB27" s="105"/>
      <c r="WZC27" s="105"/>
      <c r="WZD27" s="105"/>
      <c r="WZE27" s="105"/>
      <c r="WZF27" s="105"/>
      <c r="WZG27" s="110"/>
      <c r="WZH27" s="110"/>
      <c r="WZI27" s="106"/>
      <c r="WZJ27" s="105"/>
      <c r="WZK27" s="105"/>
      <c r="WZL27" s="105"/>
      <c r="WZM27" s="105"/>
      <c r="WZN27" s="105"/>
      <c r="WZO27" s="105"/>
      <c r="WZP27" s="110"/>
      <c r="WZQ27" s="110"/>
      <c r="WZR27" s="106"/>
      <c r="WZS27" s="105"/>
      <c r="WZT27" s="105"/>
      <c r="WZU27" s="105"/>
      <c r="WZV27" s="105"/>
      <c r="WZW27" s="105"/>
      <c r="WZX27" s="105"/>
      <c r="WZY27" s="110"/>
      <c r="WZZ27" s="110"/>
      <c r="XAA27" s="106"/>
      <c r="XAB27" s="105"/>
      <c r="XAC27" s="105"/>
      <c r="XAD27" s="105"/>
      <c r="XAE27" s="105"/>
      <c r="XAF27" s="105"/>
      <c r="XAG27" s="105"/>
      <c r="XAH27" s="110"/>
      <c r="XAI27" s="110"/>
      <c r="XAJ27" s="106"/>
      <c r="XAK27" s="105"/>
      <c r="XAL27" s="105"/>
      <c r="XAM27" s="105"/>
      <c r="XAN27" s="105"/>
      <c r="XAO27" s="105"/>
      <c r="XAP27" s="105"/>
      <c r="XAQ27" s="110"/>
      <c r="XAR27" s="110"/>
      <c r="XAS27" s="106"/>
      <c r="XAT27" s="105"/>
      <c r="XAU27" s="105"/>
      <c r="XAV27" s="105"/>
      <c r="XAW27" s="105"/>
      <c r="XAX27" s="105"/>
      <c r="XAY27" s="105"/>
      <c r="XAZ27" s="110"/>
      <c r="XBA27" s="110"/>
      <c r="XBB27" s="106"/>
      <c r="XBC27" s="105"/>
      <c r="XBD27" s="105"/>
      <c r="XBE27" s="105"/>
      <c r="XBF27" s="105"/>
      <c r="XBG27" s="105"/>
      <c r="XBH27" s="105"/>
      <c r="XBI27" s="110"/>
      <c r="XBJ27" s="110"/>
      <c r="XBK27" s="106"/>
      <c r="XBL27" s="105"/>
      <c r="XBM27" s="105"/>
      <c r="XBN27" s="105"/>
      <c r="XBO27" s="105"/>
      <c r="XBP27" s="105"/>
      <c r="XBQ27" s="105"/>
      <c r="XBR27" s="110"/>
      <c r="XBS27" s="110"/>
      <c r="XBT27" s="106"/>
      <c r="XBU27" s="105"/>
      <c r="XBV27" s="105"/>
      <c r="XBW27" s="105"/>
      <c r="XBX27" s="105"/>
      <c r="XBY27" s="105"/>
      <c r="XBZ27" s="105"/>
      <c r="XCA27" s="110"/>
      <c r="XCB27" s="110"/>
      <c r="XCC27" s="106"/>
      <c r="XCD27" s="105"/>
      <c r="XCE27" s="105"/>
      <c r="XCF27" s="105"/>
      <c r="XCG27" s="105"/>
    </row>
    <row r="28" spans="1:16309" s="91" customFormat="1" ht="33.75" hidden="1" customHeight="1" x14ac:dyDescent="0.2">
      <c r="A28" s="100" t="s">
        <v>11</v>
      </c>
      <c r="B28" s="100" t="s">
        <v>12</v>
      </c>
      <c r="C28" s="100" t="s">
        <v>37</v>
      </c>
      <c r="D28" s="100" t="s">
        <v>13</v>
      </c>
      <c r="E28" s="100" t="s">
        <v>11</v>
      </c>
      <c r="F28" s="100" t="s">
        <v>13</v>
      </c>
      <c r="G28" s="108" t="s">
        <v>14</v>
      </c>
      <c r="H28" s="108" t="s">
        <v>11</v>
      </c>
      <c r="I28" s="101" t="s">
        <v>840</v>
      </c>
      <c r="J28" s="109">
        <f>J29</f>
        <v>0</v>
      </c>
      <c r="K28" s="109">
        <f t="shared" ref="K28:M28" si="17">K29</f>
        <v>0</v>
      </c>
      <c r="L28" s="102">
        <f t="shared" si="17"/>
        <v>0</v>
      </c>
      <c r="M28" s="109">
        <f t="shared" si="17"/>
        <v>0</v>
      </c>
      <c r="O28" s="91">
        <f>M28+N28</f>
        <v>0</v>
      </c>
    </row>
    <row r="29" spans="1:16309" s="231" customFormat="1" ht="31.5" hidden="1" x14ac:dyDescent="0.2">
      <c r="A29" s="111" t="s">
        <v>11</v>
      </c>
      <c r="B29" s="111" t="s">
        <v>12</v>
      </c>
      <c r="C29" s="111" t="s">
        <v>37</v>
      </c>
      <c r="D29" s="111" t="s">
        <v>18</v>
      </c>
      <c r="E29" s="111" t="s">
        <v>11</v>
      </c>
      <c r="F29" s="111" t="s">
        <v>13</v>
      </c>
      <c r="G29" s="112" t="s">
        <v>14</v>
      </c>
      <c r="H29" s="112" t="s">
        <v>38</v>
      </c>
      <c r="I29" s="113" t="s">
        <v>643</v>
      </c>
      <c r="J29" s="117">
        <v>0</v>
      </c>
      <c r="K29" s="117"/>
      <c r="L29" s="454">
        <f t="shared" si="6"/>
        <v>0</v>
      </c>
      <c r="M29" s="117">
        <v>0</v>
      </c>
      <c r="O29" s="231">
        <f>M29+N29</f>
        <v>0</v>
      </c>
    </row>
    <row r="30" spans="1:16309" s="91" customFormat="1" ht="35.25" customHeight="1" x14ac:dyDescent="0.2">
      <c r="A30" s="100" t="s">
        <v>11</v>
      </c>
      <c r="B30" s="100" t="s">
        <v>12</v>
      </c>
      <c r="C30" s="100" t="s">
        <v>39</v>
      </c>
      <c r="D30" s="100" t="s">
        <v>13</v>
      </c>
      <c r="E30" s="100" t="s">
        <v>11</v>
      </c>
      <c r="F30" s="100" t="s">
        <v>13</v>
      </c>
      <c r="G30" s="108" t="s">
        <v>14</v>
      </c>
      <c r="H30" s="108" t="s">
        <v>11</v>
      </c>
      <c r="I30" s="101" t="s">
        <v>40</v>
      </c>
      <c r="J30" s="109">
        <f>J31+J33</f>
        <v>4025000</v>
      </c>
      <c r="K30" s="109">
        <f t="shared" ref="K30:O30" si="18">K31+K33</f>
        <v>0</v>
      </c>
      <c r="L30" s="102">
        <f t="shared" si="18"/>
        <v>0</v>
      </c>
      <c r="M30" s="109">
        <f t="shared" si="18"/>
        <v>4025000</v>
      </c>
      <c r="N30" s="91">
        <f t="shared" si="18"/>
        <v>0</v>
      </c>
      <c r="O30" s="91">
        <f t="shared" si="18"/>
        <v>4025000</v>
      </c>
    </row>
    <row r="31" spans="1:16309" s="91" customFormat="1" ht="132.75" customHeight="1" x14ac:dyDescent="0.2">
      <c r="A31" s="111" t="s">
        <v>11</v>
      </c>
      <c r="B31" s="111" t="s">
        <v>12</v>
      </c>
      <c r="C31" s="111" t="s">
        <v>39</v>
      </c>
      <c r="D31" s="111" t="s">
        <v>18</v>
      </c>
      <c r="E31" s="111" t="s">
        <v>11</v>
      </c>
      <c r="F31" s="111" t="s">
        <v>13</v>
      </c>
      <c r="G31" s="112" t="s">
        <v>14</v>
      </c>
      <c r="H31" s="112" t="s">
        <v>11</v>
      </c>
      <c r="I31" s="113" t="s">
        <v>644</v>
      </c>
      <c r="J31" s="117">
        <f>J32</f>
        <v>200000</v>
      </c>
      <c r="K31" s="117">
        <f t="shared" ref="K31:M31" si="19">K32</f>
        <v>0</v>
      </c>
      <c r="L31" s="454">
        <f t="shared" si="19"/>
        <v>0</v>
      </c>
      <c r="M31" s="117">
        <f t="shared" si="19"/>
        <v>200000</v>
      </c>
      <c r="O31" s="91">
        <f t="shared" si="8"/>
        <v>200000</v>
      </c>
    </row>
    <row r="32" spans="1:16309" s="91" customFormat="1" ht="132" customHeight="1" x14ac:dyDescent="0.2">
      <c r="A32" s="105" t="s">
        <v>11</v>
      </c>
      <c r="B32" s="105" t="s">
        <v>12</v>
      </c>
      <c r="C32" s="105" t="s">
        <v>39</v>
      </c>
      <c r="D32" s="105" t="s">
        <v>18</v>
      </c>
      <c r="E32" s="105" t="s">
        <v>32</v>
      </c>
      <c r="F32" s="105" t="s">
        <v>37</v>
      </c>
      <c r="G32" s="110" t="s">
        <v>14</v>
      </c>
      <c r="H32" s="110" t="s">
        <v>645</v>
      </c>
      <c r="I32" s="106" t="s">
        <v>841</v>
      </c>
      <c r="J32" s="107">
        <v>200000</v>
      </c>
      <c r="K32" s="107"/>
      <c r="L32" s="454"/>
      <c r="M32" s="107">
        <v>200000</v>
      </c>
      <c r="O32" s="91">
        <f>M32+N32</f>
        <v>200000</v>
      </c>
    </row>
    <row r="33" spans="1:15" ht="53.25" customHeight="1" x14ac:dyDescent="0.2">
      <c r="A33" s="111" t="s">
        <v>11</v>
      </c>
      <c r="B33" s="111" t="s">
        <v>12</v>
      </c>
      <c r="C33" s="111" t="s">
        <v>39</v>
      </c>
      <c r="D33" s="111" t="s">
        <v>41</v>
      </c>
      <c r="E33" s="111" t="s">
        <v>11</v>
      </c>
      <c r="F33" s="111" t="s">
        <v>13</v>
      </c>
      <c r="G33" s="112" t="s">
        <v>14</v>
      </c>
      <c r="H33" s="112" t="s">
        <v>42</v>
      </c>
      <c r="I33" s="113" t="s">
        <v>43</v>
      </c>
      <c r="J33" s="117">
        <f>J34+J35</f>
        <v>3825000</v>
      </c>
      <c r="K33" s="117">
        <f t="shared" ref="K33:O33" si="20">K34+K35</f>
        <v>0</v>
      </c>
      <c r="L33" s="117">
        <f t="shared" si="20"/>
        <v>0</v>
      </c>
      <c r="M33" s="117">
        <f t="shared" si="20"/>
        <v>3825000</v>
      </c>
      <c r="N33" s="117">
        <f t="shared" si="20"/>
        <v>0</v>
      </c>
      <c r="O33" s="117">
        <f t="shared" si="20"/>
        <v>3825000</v>
      </c>
    </row>
    <row r="34" spans="1:15" ht="50.25" customHeight="1" x14ac:dyDescent="0.2">
      <c r="A34" s="105" t="s">
        <v>11</v>
      </c>
      <c r="B34" s="105" t="s">
        <v>12</v>
      </c>
      <c r="C34" s="105" t="s">
        <v>39</v>
      </c>
      <c r="D34" s="105" t="s">
        <v>41</v>
      </c>
      <c r="E34" s="105" t="s">
        <v>34</v>
      </c>
      <c r="F34" s="105" t="s">
        <v>13</v>
      </c>
      <c r="G34" s="110" t="s">
        <v>14</v>
      </c>
      <c r="H34" s="110" t="s">
        <v>42</v>
      </c>
      <c r="I34" s="106" t="s">
        <v>646</v>
      </c>
      <c r="J34" s="107">
        <v>225000</v>
      </c>
      <c r="K34" s="107"/>
      <c r="L34" s="107"/>
      <c r="M34" s="107">
        <v>225000</v>
      </c>
      <c r="N34" s="369"/>
      <c r="O34" s="233">
        <f t="shared" si="8"/>
        <v>225000</v>
      </c>
    </row>
    <row r="35" spans="1:15" ht="83.25" customHeight="1" x14ac:dyDescent="0.2">
      <c r="A35" s="105" t="s">
        <v>11</v>
      </c>
      <c r="B35" s="105" t="s">
        <v>12</v>
      </c>
      <c r="C35" s="105" t="s">
        <v>39</v>
      </c>
      <c r="D35" s="105" t="s">
        <v>41</v>
      </c>
      <c r="E35" s="105" t="s">
        <v>638</v>
      </c>
      <c r="F35" s="105" t="s">
        <v>13</v>
      </c>
      <c r="G35" s="110" t="s">
        <v>14</v>
      </c>
      <c r="H35" s="110" t="s">
        <v>42</v>
      </c>
      <c r="I35" s="106" t="s">
        <v>647</v>
      </c>
      <c r="J35" s="107">
        <v>3600000</v>
      </c>
      <c r="K35" s="107"/>
      <c r="L35" s="107"/>
      <c r="M35" s="107">
        <v>3600000</v>
      </c>
      <c r="N35" s="233">
        <v>0</v>
      </c>
      <c r="O35" s="233">
        <f t="shared" si="8"/>
        <v>3600000</v>
      </c>
    </row>
    <row r="36" spans="1:15" ht="21" customHeight="1" x14ac:dyDescent="0.2">
      <c r="A36" s="100" t="s">
        <v>11</v>
      </c>
      <c r="B36" s="100" t="s">
        <v>12</v>
      </c>
      <c r="C36" s="100" t="s">
        <v>45</v>
      </c>
      <c r="D36" s="100" t="s">
        <v>13</v>
      </c>
      <c r="E36" s="100" t="s">
        <v>11</v>
      </c>
      <c r="F36" s="100" t="s">
        <v>13</v>
      </c>
      <c r="G36" s="108" t="s">
        <v>14</v>
      </c>
      <c r="H36" s="108" t="s">
        <v>11</v>
      </c>
      <c r="I36" s="101" t="s">
        <v>46</v>
      </c>
      <c r="J36" s="109">
        <f>J37</f>
        <v>230000</v>
      </c>
      <c r="K36" s="109">
        <f t="shared" ref="K36:M36" si="21">K38</f>
        <v>0</v>
      </c>
      <c r="L36" s="109">
        <f t="shared" si="21"/>
        <v>0</v>
      </c>
      <c r="M36" s="109">
        <f t="shared" si="21"/>
        <v>230000</v>
      </c>
      <c r="N36" s="370"/>
      <c r="O36" s="370">
        <f>SUM(M36:N36)</f>
        <v>230000</v>
      </c>
    </row>
    <row r="37" spans="1:15" ht="49.7" customHeight="1" x14ac:dyDescent="0.2">
      <c r="A37" s="111" t="s">
        <v>11</v>
      </c>
      <c r="B37" s="111" t="s">
        <v>12</v>
      </c>
      <c r="C37" s="111" t="s">
        <v>45</v>
      </c>
      <c r="D37" s="111" t="s">
        <v>18</v>
      </c>
      <c r="E37" s="111" t="s">
        <v>11</v>
      </c>
      <c r="F37" s="111" t="s">
        <v>18</v>
      </c>
      <c r="G37" s="112" t="s">
        <v>14</v>
      </c>
      <c r="H37" s="112" t="s">
        <v>842</v>
      </c>
      <c r="I37" s="113" t="s">
        <v>843</v>
      </c>
      <c r="J37" s="117">
        <f>J38</f>
        <v>230000</v>
      </c>
      <c r="K37" s="117">
        <f t="shared" ref="K37:M37" si="22">K38</f>
        <v>0</v>
      </c>
      <c r="L37" s="117">
        <f t="shared" si="22"/>
        <v>0</v>
      </c>
      <c r="M37" s="117">
        <f t="shared" si="22"/>
        <v>230000</v>
      </c>
      <c r="N37" s="370"/>
      <c r="O37" s="370"/>
    </row>
    <row r="38" spans="1:15" ht="51" customHeight="1" x14ac:dyDescent="0.2">
      <c r="A38" s="105" t="s">
        <v>11</v>
      </c>
      <c r="B38" s="105" t="s">
        <v>12</v>
      </c>
      <c r="C38" s="105" t="s">
        <v>45</v>
      </c>
      <c r="D38" s="105" t="s">
        <v>18</v>
      </c>
      <c r="E38" s="105" t="s">
        <v>638</v>
      </c>
      <c r="F38" s="105" t="s">
        <v>18</v>
      </c>
      <c r="G38" s="110" t="s">
        <v>14</v>
      </c>
      <c r="H38" s="110" t="s">
        <v>842</v>
      </c>
      <c r="I38" s="106" t="s">
        <v>648</v>
      </c>
      <c r="J38" s="107">
        <v>230000</v>
      </c>
      <c r="K38" s="370"/>
      <c r="L38" s="233"/>
      <c r="M38" s="107">
        <v>230000</v>
      </c>
      <c r="N38" s="233"/>
      <c r="O38" s="233">
        <f>M38+N38</f>
        <v>230000</v>
      </c>
    </row>
    <row r="39" spans="1:15" ht="15.75" x14ac:dyDescent="0.2">
      <c r="A39" s="100" t="s">
        <v>11</v>
      </c>
      <c r="B39" s="100" t="s">
        <v>12</v>
      </c>
      <c r="C39" s="100" t="s">
        <v>47</v>
      </c>
      <c r="D39" s="100" t="s">
        <v>13</v>
      </c>
      <c r="E39" s="100" t="s">
        <v>11</v>
      </c>
      <c r="F39" s="100" t="s">
        <v>13</v>
      </c>
      <c r="G39" s="108" t="s">
        <v>14</v>
      </c>
      <c r="H39" s="108" t="s">
        <v>11</v>
      </c>
      <c r="I39" s="101" t="s">
        <v>48</v>
      </c>
      <c r="J39" s="109">
        <f>J40</f>
        <v>331000</v>
      </c>
      <c r="K39" s="109">
        <f t="shared" ref="K39:O40" si="23">K40</f>
        <v>0</v>
      </c>
      <c r="L39" s="109">
        <f t="shared" si="23"/>
        <v>0</v>
      </c>
      <c r="M39" s="109">
        <f t="shared" si="23"/>
        <v>331000</v>
      </c>
      <c r="N39" s="109">
        <f t="shared" si="23"/>
        <v>0</v>
      </c>
      <c r="O39" s="109">
        <f t="shared" si="23"/>
        <v>331000</v>
      </c>
    </row>
    <row r="40" spans="1:15" ht="15.75" x14ac:dyDescent="0.2">
      <c r="A40" s="111" t="s">
        <v>11</v>
      </c>
      <c r="B40" s="111" t="s">
        <v>12</v>
      </c>
      <c r="C40" s="111" t="s">
        <v>47</v>
      </c>
      <c r="D40" s="111" t="s">
        <v>25</v>
      </c>
      <c r="E40" s="111" t="s">
        <v>11</v>
      </c>
      <c r="F40" s="111" t="s">
        <v>13</v>
      </c>
      <c r="G40" s="112" t="s">
        <v>14</v>
      </c>
      <c r="H40" s="112" t="s">
        <v>649</v>
      </c>
      <c r="I40" s="113" t="s">
        <v>48</v>
      </c>
      <c r="J40" s="117">
        <f>J41</f>
        <v>331000</v>
      </c>
      <c r="K40" s="117">
        <f t="shared" si="23"/>
        <v>0</v>
      </c>
      <c r="L40" s="117">
        <f t="shared" si="23"/>
        <v>0</v>
      </c>
      <c r="M40" s="117">
        <f t="shared" si="23"/>
        <v>331000</v>
      </c>
      <c r="N40" s="117">
        <f t="shared" si="23"/>
        <v>0</v>
      </c>
      <c r="O40" s="117">
        <f t="shared" si="23"/>
        <v>331000</v>
      </c>
    </row>
    <row r="41" spans="1:15" ht="37.5" customHeight="1" x14ac:dyDescent="0.2">
      <c r="A41" s="105" t="s">
        <v>11</v>
      </c>
      <c r="B41" s="105" t="s">
        <v>12</v>
      </c>
      <c r="C41" s="105" t="s">
        <v>47</v>
      </c>
      <c r="D41" s="105" t="s">
        <v>25</v>
      </c>
      <c r="E41" s="105" t="s">
        <v>32</v>
      </c>
      <c r="F41" s="105" t="s">
        <v>37</v>
      </c>
      <c r="G41" s="110" t="s">
        <v>14</v>
      </c>
      <c r="H41" s="110" t="s">
        <v>649</v>
      </c>
      <c r="I41" s="106" t="s">
        <v>203</v>
      </c>
      <c r="J41" s="107">
        <v>331000</v>
      </c>
      <c r="K41" s="370"/>
      <c r="L41" s="233"/>
      <c r="M41" s="107">
        <v>331000</v>
      </c>
      <c r="N41" s="370"/>
      <c r="O41" s="233">
        <f t="shared" si="8"/>
        <v>331000</v>
      </c>
    </row>
    <row r="42" spans="1:15" s="232" customFormat="1" ht="15.75" x14ac:dyDescent="0.2">
      <c r="A42" s="100" t="s">
        <v>11</v>
      </c>
      <c r="B42" s="100" t="s">
        <v>49</v>
      </c>
      <c r="C42" s="100" t="s">
        <v>13</v>
      </c>
      <c r="D42" s="100" t="s">
        <v>13</v>
      </c>
      <c r="E42" s="100" t="s">
        <v>11</v>
      </c>
      <c r="F42" s="100" t="s">
        <v>13</v>
      </c>
      <c r="G42" s="108" t="s">
        <v>14</v>
      </c>
      <c r="H42" s="108" t="s">
        <v>11</v>
      </c>
      <c r="I42" s="101" t="s">
        <v>50</v>
      </c>
      <c r="J42" s="109">
        <f>J43</f>
        <v>69481422</v>
      </c>
      <c r="K42" s="368">
        <f t="shared" ref="K42" si="24">K43</f>
        <v>0</v>
      </c>
      <c r="L42" s="370">
        <f t="shared" si="6"/>
        <v>69481422</v>
      </c>
      <c r="M42" s="368">
        <f>M43</f>
        <v>66894948</v>
      </c>
      <c r="N42" s="368">
        <f t="shared" ref="N42" si="25">N43</f>
        <v>0</v>
      </c>
      <c r="O42" s="370">
        <f t="shared" si="8"/>
        <v>66894948</v>
      </c>
    </row>
    <row r="43" spans="1:15" s="232" customFormat="1" ht="47.25" x14ac:dyDescent="0.2">
      <c r="A43" s="100" t="s">
        <v>11</v>
      </c>
      <c r="B43" s="100" t="s">
        <v>49</v>
      </c>
      <c r="C43" s="100" t="s">
        <v>18</v>
      </c>
      <c r="D43" s="100" t="s">
        <v>13</v>
      </c>
      <c r="E43" s="100" t="s">
        <v>11</v>
      </c>
      <c r="F43" s="100" t="s">
        <v>13</v>
      </c>
      <c r="G43" s="108" t="s">
        <v>14</v>
      </c>
      <c r="H43" s="108" t="s">
        <v>11</v>
      </c>
      <c r="I43" s="101" t="s">
        <v>51</v>
      </c>
      <c r="J43" s="109">
        <f>J44+J48+J59</f>
        <v>69481422</v>
      </c>
      <c r="K43" s="109">
        <f t="shared" ref="K43:O43" si="26">K44+K48+K59</f>
        <v>0</v>
      </c>
      <c r="L43" s="109">
        <f t="shared" si="26"/>
        <v>0</v>
      </c>
      <c r="M43" s="109">
        <f t="shared" si="26"/>
        <v>66894948</v>
      </c>
      <c r="N43" s="109">
        <f t="shared" si="26"/>
        <v>0</v>
      </c>
      <c r="O43" s="109">
        <f t="shared" si="26"/>
        <v>0</v>
      </c>
    </row>
    <row r="44" spans="1:15" s="236" customFormat="1" ht="31.5" hidden="1" x14ac:dyDescent="0.2">
      <c r="A44" s="111" t="s">
        <v>11</v>
      </c>
      <c r="B44" s="111" t="s">
        <v>49</v>
      </c>
      <c r="C44" s="111" t="s">
        <v>18</v>
      </c>
      <c r="D44" s="111" t="s">
        <v>44</v>
      </c>
      <c r="E44" s="111" t="s">
        <v>11</v>
      </c>
      <c r="F44" s="111" t="s">
        <v>13</v>
      </c>
      <c r="G44" s="112" t="s">
        <v>14</v>
      </c>
      <c r="H44" s="112" t="s">
        <v>651</v>
      </c>
      <c r="I44" s="113" t="s">
        <v>650</v>
      </c>
      <c r="J44" s="117">
        <f>J45+J46+J47</f>
        <v>0</v>
      </c>
      <c r="K44" s="117">
        <f t="shared" ref="K44:M44" si="27">K45+K46+K47</f>
        <v>0</v>
      </c>
      <c r="L44" s="117">
        <f t="shared" si="27"/>
        <v>0</v>
      </c>
      <c r="M44" s="117">
        <f t="shared" si="27"/>
        <v>0</v>
      </c>
      <c r="N44" s="466">
        <f t="shared" ref="N44:O44" si="28">N45</f>
        <v>0</v>
      </c>
      <c r="O44" s="466">
        <f t="shared" si="28"/>
        <v>0</v>
      </c>
    </row>
    <row r="45" spans="1:15" ht="31.5" hidden="1" x14ac:dyDescent="0.2">
      <c r="A45" s="105" t="s">
        <v>52</v>
      </c>
      <c r="B45" s="105" t="s">
        <v>49</v>
      </c>
      <c r="C45" s="105" t="s">
        <v>18</v>
      </c>
      <c r="D45" s="105" t="s">
        <v>251</v>
      </c>
      <c r="E45" s="105" t="s">
        <v>53</v>
      </c>
      <c r="F45" s="105" t="s">
        <v>13</v>
      </c>
      <c r="G45" s="110" t="s">
        <v>14</v>
      </c>
      <c r="H45" s="110" t="s">
        <v>651</v>
      </c>
      <c r="I45" s="106" t="s">
        <v>652</v>
      </c>
      <c r="J45" s="107">
        <v>0</v>
      </c>
      <c r="K45" s="233"/>
      <c r="L45" s="233">
        <f t="shared" si="6"/>
        <v>0</v>
      </c>
      <c r="M45" s="233">
        <v>0</v>
      </c>
      <c r="N45" s="233"/>
      <c r="O45" s="233">
        <f t="shared" si="8"/>
        <v>0</v>
      </c>
    </row>
    <row r="46" spans="1:15" ht="47.25" hidden="1" x14ac:dyDescent="0.2">
      <c r="A46" s="105" t="s">
        <v>723</v>
      </c>
      <c r="B46" s="105" t="s">
        <v>49</v>
      </c>
      <c r="C46" s="105" t="s">
        <v>18</v>
      </c>
      <c r="D46" s="105" t="s">
        <v>251</v>
      </c>
      <c r="E46" s="105" t="s">
        <v>738</v>
      </c>
      <c r="F46" s="105" t="s">
        <v>13</v>
      </c>
      <c r="G46" s="110" t="s">
        <v>14</v>
      </c>
      <c r="H46" s="110" t="s">
        <v>651</v>
      </c>
      <c r="I46" s="106" t="s">
        <v>739</v>
      </c>
      <c r="J46" s="107">
        <v>0</v>
      </c>
      <c r="K46" s="233"/>
      <c r="L46" s="233"/>
      <c r="M46" s="233">
        <v>0</v>
      </c>
      <c r="N46" s="233"/>
      <c r="O46" s="233"/>
    </row>
    <row r="47" spans="1:15" ht="15.75" hidden="1" x14ac:dyDescent="0.2">
      <c r="A47" s="105" t="s">
        <v>723</v>
      </c>
      <c r="B47" s="105" t="s">
        <v>49</v>
      </c>
      <c r="C47" s="105" t="s">
        <v>18</v>
      </c>
      <c r="D47" s="105" t="s">
        <v>952</v>
      </c>
      <c r="E47" s="105" t="s">
        <v>769</v>
      </c>
      <c r="F47" s="105" t="s">
        <v>13</v>
      </c>
      <c r="G47" s="110" t="s">
        <v>14</v>
      </c>
      <c r="H47" s="110" t="s">
        <v>651</v>
      </c>
      <c r="I47" s="106" t="s">
        <v>953</v>
      </c>
      <c r="J47" s="107">
        <v>0</v>
      </c>
      <c r="K47" s="233"/>
      <c r="L47" s="233"/>
      <c r="M47" s="233">
        <v>0</v>
      </c>
      <c r="N47" s="233"/>
      <c r="O47" s="233"/>
    </row>
    <row r="48" spans="1:15" s="236" customFormat="1" ht="47.25" x14ac:dyDescent="0.2">
      <c r="A48" s="111" t="s">
        <v>11</v>
      </c>
      <c r="B48" s="111" t="s">
        <v>49</v>
      </c>
      <c r="C48" s="111" t="s">
        <v>18</v>
      </c>
      <c r="D48" s="111" t="s">
        <v>734</v>
      </c>
      <c r="E48" s="111" t="s">
        <v>11</v>
      </c>
      <c r="F48" s="111" t="s">
        <v>13</v>
      </c>
      <c r="G48" s="112" t="s">
        <v>14</v>
      </c>
      <c r="H48" s="112" t="s">
        <v>651</v>
      </c>
      <c r="I48" s="113" t="s">
        <v>735</v>
      </c>
      <c r="J48" s="117">
        <f>J49+J50+J51+J52+J53+J54+J55+J56</f>
        <v>69481422</v>
      </c>
      <c r="K48" s="117">
        <f t="shared" ref="K48:L48" si="29">K49+K51+K52+K53+K54+K55+K56</f>
        <v>0</v>
      </c>
      <c r="L48" s="117">
        <f t="shared" si="29"/>
        <v>0</v>
      </c>
      <c r="M48" s="117">
        <f>M49+M50+M51+M52+M53+M54+M55+M56</f>
        <v>66894948</v>
      </c>
      <c r="N48" s="117">
        <f t="shared" ref="N48:O48" si="30">N49+N51+N52+N54+N55+N56</f>
        <v>0</v>
      </c>
      <c r="O48" s="117">
        <f t="shared" si="30"/>
        <v>0</v>
      </c>
    </row>
    <row r="49" spans="1:15" ht="100.5" customHeight="1" x14ac:dyDescent="0.2">
      <c r="A49" s="105" t="s">
        <v>11</v>
      </c>
      <c r="B49" s="105" t="s">
        <v>49</v>
      </c>
      <c r="C49" s="105" t="s">
        <v>18</v>
      </c>
      <c r="D49" s="105" t="s">
        <v>734</v>
      </c>
      <c r="E49" s="105" t="s">
        <v>844</v>
      </c>
      <c r="F49" s="105" t="s">
        <v>13</v>
      </c>
      <c r="G49" s="110" t="s">
        <v>14</v>
      </c>
      <c r="H49" s="110" t="s">
        <v>651</v>
      </c>
      <c r="I49" s="106" t="s">
        <v>748</v>
      </c>
      <c r="J49" s="107">
        <v>13901864</v>
      </c>
      <c r="K49" s="233"/>
      <c r="L49" s="233"/>
      <c r="M49" s="233">
        <v>13901864</v>
      </c>
      <c r="N49" s="233"/>
      <c r="O49" s="233"/>
    </row>
    <row r="50" spans="1:15" ht="100.5" hidden="1" customHeight="1" x14ac:dyDescent="0.2">
      <c r="A50" s="105" t="s">
        <v>11</v>
      </c>
      <c r="B50" s="105" t="s">
        <v>49</v>
      </c>
      <c r="C50" s="105" t="s">
        <v>18</v>
      </c>
      <c r="D50" s="105" t="s">
        <v>734</v>
      </c>
      <c r="E50" s="105" t="s">
        <v>954</v>
      </c>
      <c r="F50" s="105" t="s">
        <v>13</v>
      </c>
      <c r="G50" s="110" t="s">
        <v>14</v>
      </c>
      <c r="H50" s="110" t="s">
        <v>651</v>
      </c>
      <c r="I50" s="106" t="s">
        <v>955</v>
      </c>
      <c r="J50" s="107">
        <v>0</v>
      </c>
      <c r="K50" s="233"/>
      <c r="L50" s="233"/>
      <c r="M50" s="233">
        <v>0</v>
      </c>
      <c r="N50" s="233"/>
      <c r="O50" s="233"/>
    </row>
    <row r="51" spans="1:15" s="467" customFormat="1" ht="126" x14ac:dyDescent="0.2">
      <c r="A51" s="105" t="s">
        <v>11</v>
      </c>
      <c r="B51" s="105" t="s">
        <v>49</v>
      </c>
      <c r="C51" s="105" t="s">
        <v>18</v>
      </c>
      <c r="D51" s="105" t="s">
        <v>734</v>
      </c>
      <c r="E51" s="105" t="s">
        <v>879</v>
      </c>
      <c r="F51" s="105" t="s">
        <v>13</v>
      </c>
      <c r="G51" s="110" t="s">
        <v>14</v>
      </c>
      <c r="H51" s="110" t="s">
        <v>651</v>
      </c>
      <c r="I51" s="106" t="s">
        <v>880</v>
      </c>
      <c r="J51" s="107">
        <v>2565424</v>
      </c>
      <c r="K51" s="116"/>
      <c r="L51" s="116"/>
      <c r="M51" s="116">
        <v>0</v>
      </c>
      <c r="N51" s="116"/>
      <c r="O51" s="116"/>
    </row>
    <row r="52" spans="1:15" ht="31.5" hidden="1" x14ac:dyDescent="0.2">
      <c r="A52" s="105" t="s">
        <v>11</v>
      </c>
      <c r="B52" s="105" t="s">
        <v>49</v>
      </c>
      <c r="C52" s="105" t="s">
        <v>18</v>
      </c>
      <c r="D52" s="105" t="s">
        <v>740</v>
      </c>
      <c r="E52" s="105" t="s">
        <v>767</v>
      </c>
      <c r="F52" s="105" t="s">
        <v>13</v>
      </c>
      <c r="G52" s="110" t="s">
        <v>14</v>
      </c>
      <c r="H52" s="110" t="s">
        <v>651</v>
      </c>
      <c r="I52" s="106" t="s">
        <v>845</v>
      </c>
      <c r="J52" s="107">
        <v>0</v>
      </c>
      <c r="K52" s="233"/>
      <c r="L52" s="233"/>
      <c r="M52" s="233">
        <v>0</v>
      </c>
      <c r="N52" s="233"/>
      <c r="O52" s="233"/>
    </row>
    <row r="53" spans="1:15" s="467" customFormat="1" ht="78.75" x14ac:dyDescent="0.2">
      <c r="A53" s="105" t="s">
        <v>11</v>
      </c>
      <c r="B53" s="105" t="s">
        <v>49</v>
      </c>
      <c r="C53" s="105" t="s">
        <v>18</v>
      </c>
      <c r="D53" s="105" t="s">
        <v>740</v>
      </c>
      <c r="E53" s="105" t="s">
        <v>725</v>
      </c>
      <c r="F53" s="105" t="s">
        <v>13</v>
      </c>
      <c r="G53" s="110" t="s">
        <v>14</v>
      </c>
      <c r="H53" s="110" t="s">
        <v>651</v>
      </c>
      <c r="I53" s="106" t="s">
        <v>878</v>
      </c>
      <c r="J53" s="107">
        <v>50000000</v>
      </c>
      <c r="K53" s="116"/>
      <c r="L53" s="116"/>
      <c r="M53" s="116">
        <v>50000000</v>
      </c>
      <c r="N53" s="116"/>
      <c r="O53" s="116"/>
    </row>
    <row r="54" spans="1:15" ht="47.25" x14ac:dyDescent="0.2">
      <c r="A54" s="105" t="s">
        <v>11</v>
      </c>
      <c r="B54" s="105" t="s">
        <v>49</v>
      </c>
      <c r="C54" s="105" t="s">
        <v>18</v>
      </c>
      <c r="D54" s="105" t="s">
        <v>740</v>
      </c>
      <c r="E54" s="105" t="s">
        <v>743</v>
      </c>
      <c r="F54" s="105" t="s">
        <v>13</v>
      </c>
      <c r="G54" s="110" t="s">
        <v>14</v>
      </c>
      <c r="H54" s="110" t="s">
        <v>651</v>
      </c>
      <c r="I54" s="106" t="s">
        <v>846</v>
      </c>
      <c r="J54" s="107">
        <v>2944134</v>
      </c>
      <c r="K54" s="233"/>
      <c r="L54" s="233"/>
      <c r="M54" s="233">
        <v>2923084</v>
      </c>
      <c r="N54" s="233"/>
      <c r="O54" s="233"/>
    </row>
    <row r="55" spans="1:15" ht="47.25" hidden="1" x14ac:dyDescent="0.2">
      <c r="A55" s="105" t="s">
        <v>11</v>
      </c>
      <c r="B55" s="105" t="s">
        <v>49</v>
      </c>
      <c r="C55" s="105" t="s">
        <v>18</v>
      </c>
      <c r="D55" s="105" t="s">
        <v>740</v>
      </c>
      <c r="E55" s="105" t="s">
        <v>741</v>
      </c>
      <c r="F55" s="105" t="s">
        <v>13</v>
      </c>
      <c r="G55" s="110" t="s">
        <v>14</v>
      </c>
      <c r="H55" s="110" t="s">
        <v>651</v>
      </c>
      <c r="I55" s="106" t="s">
        <v>847</v>
      </c>
      <c r="J55" s="107">
        <v>0</v>
      </c>
      <c r="K55" s="233"/>
      <c r="L55" s="233"/>
      <c r="M55" s="233">
        <v>0</v>
      </c>
      <c r="N55" s="233"/>
      <c r="O55" s="233"/>
    </row>
    <row r="56" spans="1:15" ht="15.75" x14ac:dyDescent="0.2">
      <c r="A56" s="105" t="s">
        <v>11</v>
      </c>
      <c r="B56" s="105" t="s">
        <v>49</v>
      </c>
      <c r="C56" s="105" t="s">
        <v>18</v>
      </c>
      <c r="D56" s="105" t="s">
        <v>768</v>
      </c>
      <c r="E56" s="105" t="s">
        <v>769</v>
      </c>
      <c r="F56" s="105" t="s">
        <v>13</v>
      </c>
      <c r="G56" s="110" t="s">
        <v>14</v>
      </c>
      <c r="H56" s="110" t="s">
        <v>651</v>
      </c>
      <c r="I56" s="106" t="s">
        <v>848</v>
      </c>
      <c r="J56" s="107">
        <f>J57+J58</f>
        <v>70000</v>
      </c>
      <c r="K56" s="233"/>
      <c r="L56" s="233"/>
      <c r="M56" s="233">
        <f>M57+M58</f>
        <v>70000</v>
      </c>
      <c r="N56" s="233"/>
      <c r="O56" s="233"/>
    </row>
    <row r="57" spans="1:15" ht="78.75" hidden="1" x14ac:dyDescent="0.2">
      <c r="A57" s="105" t="s">
        <v>11</v>
      </c>
      <c r="B57" s="105" t="s">
        <v>49</v>
      </c>
      <c r="C57" s="105" t="s">
        <v>18</v>
      </c>
      <c r="D57" s="105" t="s">
        <v>768</v>
      </c>
      <c r="E57" s="105" t="s">
        <v>769</v>
      </c>
      <c r="F57" s="105" t="s">
        <v>37</v>
      </c>
      <c r="G57" s="110" t="s">
        <v>956</v>
      </c>
      <c r="H57" s="110" t="s">
        <v>651</v>
      </c>
      <c r="I57" s="106" t="s">
        <v>958</v>
      </c>
      <c r="J57" s="107">
        <v>0</v>
      </c>
      <c r="K57" s="233"/>
      <c r="L57" s="233"/>
      <c r="M57" s="233">
        <v>0</v>
      </c>
      <c r="N57" s="233"/>
      <c r="O57" s="233"/>
    </row>
    <row r="58" spans="1:15" ht="47.25" x14ac:dyDescent="0.2">
      <c r="A58" s="105" t="s">
        <v>11</v>
      </c>
      <c r="B58" s="105" t="s">
        <v>49</v>
      </c>
      <c r="C58" s="105" t="s">
        <v>18</v>
      </c>
      <c r="D58" s="105" t="s">
        <v>768</v>
      </c>
      <c r="E58" s="105" t="s">
        <v>769</v>
      </c>
      <c r="F58" s="105" t="s">
        <v>37</v>
      </c>
      <c r="G58" s="110" t="s">
        <v>957</v>
      </c>
      <c r="H58" s="110" t="s">
        <v>651</v>
      </c>
      <c r="I58" s="106" t="s">
        <v>959</v>
      </c>
      <c r="J58" s="107">
        <v>70000</v>
      </c>
      <c r="K58" s="233"/>
      <c r="L58" s="233"/>
      <c r="M58" s="233">
        <v>70000</v>
      </c>
      <c r="N58" s="233"/>
      <c r="O58" s="233"/>
    </row>
    <row r="59" spans="1:15" s="236" customFormat="1" ht="21" hidden="1" customHeight="1" x14ac:dyDescent="0.2">
      <c r="A59" s="111" t="s">
        <v>11</v>
      </c>
      <c r="B59" s="111" t="s">
        <v>49</v>
      </c>
      <c r="C59" s="111" t="s">
        <v>18</v>
      </c>
      <c r="D59" s="111" t="s">
        <v>726</v>
      </c>
      <c r="E59" s="111" t="s">
        <v>11</v>
      </c>
      <c r="F59" s="111" t="s">
        <v>13</v>
      </c>
      <c r="G59" s="112" t="s">
        <v>14</v>
      </c>
      <c r="H59" s="112" t="s">
        <v>651</v>
      </c>
      <c r="I59" s="113" t="s">
        <v>727</v>
      </c>
      <c r="J59" s="117">
        <f>J60+J61</f>
        <v>0</v>
      </c>
      <c r="K59" s="117">
        <f t="shared" ref="K59:M59" si="31">K60+K61</f>
        <v>0</v>
      </c>
      <c r="L59" s="117">
        <f t="shared" si="31"/>
        <v>0</v>
      </c>
      <c r="M59" s="117">
        <f t="shared" si="31"/>
        <v>0</v>
      </c>
      <c r="N59" s="117">
        <f t="shared" ref="N59:O59" si="32">N60</f>
        <v>0</v>
      </c>
      <c r="O59" s="117">
        <f t="shared" si="32"/>
        <v>0</v>
      </c>
    </row>
    <row r="60" spans="1:15" ht="85.7" hidden="1" customHeight="1" x14ac:dyDescent="0.2">
      <c r="A60" s="105" t="s">
        <v>723</v>
      </c>
      <c r="B60" s="105" t="s">
        <v>49</v>
      </c>
      <c r="C60" s="105" t="s">
        <v>18</v>
      </c>
      <c r="D60" s="105" t="s">
        <v>724</v>
      </c>
      <c r="E60" s="105" t="s">
        <v>725</v>
      </c>
      <c r="F60" s="105" t="s">
        <v>13</v>
      </c>
      <c r="G60" s="110" t="s">
        <v>14</v>
      </c>
      <c r="H60" s="110" t="s">
        <v>651</v>
      </c>
      <c r="I60" s="106" t="s">
        <v>849</v>
      </c>
      <c r="J60" s="107">
        <v>0</v>
      </c>
      <c r="K60" s="233"/>
      <c r="L60" s="233">
        <f>SUM(J60:K60)</f>
        <v>0</v>
      </c>
      <c r="M60" s="233">
        <v>0</v>
      </c>
      <c r="N60" s="233"/>
      <c r="O60" s="233">
        <f>SUM(M60:N60)</f>
        <v>0</v>
      </c>
    </row>
    <row r="61" spans="1:15" ht="94.5" hidden="1" x14ac:dyDescent="0.2">
      <c r="A61" s="105" t="s">
        <v>723</v>
      </c>
      <c r="B61" s="105" t="s">
        <v>49</v>
      </c>
      <c r="C61" s="105" t="s">
        <v>18</v>
      </c>
      <c r="D61" s="105" t="s">
        <v>724</v>
      </c>
      <c r="E61" s="105" t="s">
        <v>733</v>
      </c>
      <c r="F61" s="105" t="s">
        <v>13</v>
      </c>
      <c r="G61" s="110" t="s">
        <v>14</v>
      </c>
      <c r="H61" s="110" t="s">
        <v>651</v>
      </c>
      <c r="I61" s="106" t="s">
        <v>850</v>
      </c>
      <c r="J61" s="107">
        <v>0</v>
      </c>
      <c r="K61" s="233"/>
      <c r="L61" s="233"/>
      <c r="M61" s="233">
        <v>0</v>
      </c>
      <c r="N61" s="233"/>
      <c r="O61" s="233"/>
    </row>
    <row r="62" spans="1:15" s="232" customFormat="1" ht="23.25" hidden="1" customHeight="1" x14ac:dyDescent="0.2">
      <c r="A62" s="100" t="s">
        <v>11</v>
      </c>
      <c r="B62" s="100" t="s">
        <v>49</v>
      </c>
      <c r="C62" s="100" t="s">
        <v>744</v>
      </c>
      <c r="D62" s="100" t="s">
        <v>13</v>
      </c>
      <c r="E62" s="100" t="s">
        <v>11</v>
      </c>
      <c r="F62" s="100" t="s">
        <v>13</v>
      </c>
      <c r="G62" s="108" t="s">
        <v>14</v>
      </c>
      <c r="H62" s="108" t="s">
        <v>11</v>
      </c>
      <c r="I62" s="101" t="s">
        <v>746</v>
      </c>
      <c r="J62" s="109">
        <f>J63</f>
        <v>0</v>
      </c>
      <c r="K62" s="109">
        <f t="shared" ref="K62:O63" si="33">K63</f>
        <v>0</v>
      </c>
      <c r="L62" s="109">
        <f t="shared" si="33"/>
        <v>0</v>
      </c>
      <c r="M62" s="109">
        <f t="shared" si="33"/>
        <v>0</v>
      </c>
      <c r="N62" s="370"/>
      <c r="O62" s="370"/>
    </row>
    <row r="63" spans="1:15" s="236" customFormat="1" ht="31.5" hidden="1" x14ac:dyDescent="0.2">
      <c r="A63" s="111" t="s">
        <v>11</v>
      </c>
      <c r="B63" s="111" t="s">
        <v>49</v>
      </c>
      <c r="C63" s="111" t="s">
        <v>744</v>
      </c>
      <c r="D63" s="111" t="s">
        <v>25</v>
      </c>
      <c r="E63" s="111" t="s">
        <v>11</v>
      </c>
      <c r="F63" s="111" t="s">
        <v>37</v>
      </c>
      <c r="G63" s="112" t="s">
        <v>14</v>
      </c>
      <c r="H63" s="112" t="s">
        <v>651</v>
      </c>
      <c r="I63" s="113" t="s">
        <v>747</v>
      </c>
      <c r="J63" s="117">
        <f>J64</f>
        <v>0</v>
      </c>
      <c r="K63" s="117">
        <f t="shared" si="33"/>
        <v>0</v>
      </c>
      <c r="L63" s="117">
        <f t="shared" si="33"/>
        <v>0</v>
      </c>
      <c r="M63" s="117">
        <f t="shared" si="33"/>
        <v>0</v>
      </c>
      <c r="N63" s="117">
        <f t="shared" si="33"/>
        <v>0</v>
      </c>
      <c r="O63" s="117">
        <f t="shared" si="33"/>
        <v>0</v>
      </c>
    </row>
    <row r="64" spans="1:15" ht="31.5" hidden="1" x14ac:dyDescent="0.2">
      <c r="A64" s="105" t="s">
        <v>11</v>
      </c>
      <c r="B64" s="105" t="s">
        <v>49</v>
      </c>
      <c r="C64" s="105" t="s">
        <v>744</v>
      </c>
      <c r="D64" s="105" t="s">
        <v>25</v>
      </c>
      <c r="E64" s="105" t="s">
        <v>745</v>
      </c>
      <c r="F64" s="105" t="s">
        <v>37</v>
      </c>
      <c r="G64" s="110" t="s">
        <v>14</v>
      </c>
      <c r="H64" s="110" t="s">
        <v>651</v>
      </c>
      <c r="I64" s="106" t="s">
        <v>747</v>
      </c>
      <c r="J64" s="107">
        <f>J65+J66+J67</f>
        <v>0</v>
      </c>
      <c r="K64" s="107">
        <f t="shared" ref="K64:M64" si="34">K65+K66+K67</f>
        <v>0</v>
      </c>
      <c r="L64" s="107">
        <f t="shared" si="34"/>
        <v>0</v>
      </c>
      <c r="M64" s="107">
        <f t="shared" si="34"/>
        <v>0</v>
      </c>
      <c r="N64" s="233"/>
      <c r="O64" s="233"/>
    </row>
    <row r="65" spans="1:15" ht="15.75" hidden="1" x14ac:dyDescent="0.2">
      <c r="A65" s="105" t="s">
        <v>723</v>
      </c>
      <c r="B65" s="105" t="s">
        <v>49</v>
      </c>
      <c r="C65" s="105" t="s">
        <v>744</v>
      </c>
      <c r="D65" s="105" t="s">
        <v>25</v>
      </c>
      <c r="E65" s="105" t="s">
        <v>745</v>
      </c>
      <c r="F65" s="105" t="s">
        <v>37</v>
      </c>
      <c r="G65" s="110"/>
      <c r="H65" s="110" t="s">
        <v>651</v>
      </c>
      <c r="I65" s="106"/>
      <c r="J65" s="107"/>
      <c r="K65" s="233"/>
      <c r="L65" s="233"/>
      <c r="M65" s="233"/>
      <c r="N65" s="233"/>
      <c r="O65" s="233"/>
    </row>
    <row r="66" spans="1:15" ht="15.75" hidden="1" x14ac:dyDescent="0.2">
      <c r="A66" s="105" t="s">
        <v>723</v>
      </c>
      <c r="B66" s="105" t="s">
        <v>49</v>
      </c>
      <c r="C66" s="105" t="s">
        <v>744</v>
      </c>
      <c r="D66" s="105" t="s">
        <v>25</v>
      </c>
      <c r="E66" s="105" t="s">
        <v>745</v>
      </c>
      <c r="F66" s="105" t="s">
        <v>37</v>
      </c>
      <c r="G66" s="110"/>
      <c r="H66" s="110" t="s">
        <v>651</v>
      </c>
      <c r="I66" s="106"/>
      <c r="J66" s="107"/>
      <c r="K66" s="233"/>
      <c r="L66" s="233"/>
      <c r="M66" s="233"/>
      <c r="N66" s="233"/>
      <c r="O66" s="233"/>
    </row>
    <row r="67" spans="1:15" ht="15.75" hidden="1" x14ac:dyDescent="0.2">
      <c r="A67" s="105" t="s">
        <v>723</v>
      </c>
      <c r="B67" s="105" t="s">
        <v>49</v>
      </c>
      <c r="C67" s="105" t="s">
        <v>744</v>
      </c>
      <c r="D67" s="105" t="s">
        <v>25</v>
      </c>
      <c r="E67" s="105" t="s">
        <v>745</v>
      </c>
      <c r="F67" s="105" t="s">
        <v>37</v>
      </c>
      <c r="G67" s="110"/>
      <c r="H67" s="110" t="s">
        <v>651</v>
      </c>
      <c r="I67" s="106"/>
      <c r="J67" s="107"/>
      <c r="K67" s="233"/>
      <c r="L67" s="233"/>
      <c r="M67" s="233"/>
      <c r="N67" s="233"/>
      <c r="O67" s="233"/>
    </row>
    <row r="68" spans="1:15" ht="15.75" x14ac:dyDescent="0.2">
      <c r="A68" s="371"/>
      <c r="B68" s="371"/>
      <c r="C68" s="371"/>
      <c r="D68" s="371"/>
      <c r="E68" s="371"/>
      <c r="F68" s="371"/>
      <c r="G68" s="372"/>
      <c r="H68" s="372"/>
      <c r="I68" s="373" t="s">
        <v>62</v>
      </c>
      <c r="J68" s="370">
        <f>J11+J42</f>
        <v>180471822</v>
      </c>
      <c r="K68" s="370">
        <f t="shared" ref="K68:O68" si="35">K11+K42</f>
        <v>0</v>
      </c>
      <c r="L68" s="370">
        <f t="shared" si="35"/>
        <v>175821822</v>
      </c>
      <c r="M68" s="370">
        <f t="shared" si="35"/>
        <v>180888868</v>
      </c>
      <c r="N68" s="370">
        <f t="shared" si="35"/>
        <v>0</v>
      </c>
      <c r="O68" s="370">
        <f t="shared" si="35"/>
        <v>180888868</v>
      </c>
    </row>
  </sheetData>
  <mergeCells count="16">
    <mergeCell ref="M9:M10"/>
    <mergeCell ref="A6:O6"/>
    <mergeCell ref="K9:K10"/>
    <mergeCell ref="L9:L10"/>
    <mergeCell ref="N9:N10"/>
    <mergeCell ref="O9:O10"/>
    <mergeCell ref="I7:K7"/>
    <mergeCell ref="I8:K8"/>
    <mergeCell ref="A9:H9"/>
    <mergeCell ref="I9:I10"/>
    <mergeCell ref="J9:J10"/>
    <mergeCell ref="I5:K5"/>
    <mergeCell ref="A1:O1"/>
    <mergeCell ref="A2:O2"/>
    <mergeCell ref="A3:O3"/>
    <mergeCell ref="A4:O4"/>
  </mergeCells>
  <phoneticPr fontId="70" type="noConversion"/>
  <printOptions gridLinesSet="0"/>
  <pageMargins left="0.70866141732283472" right="0.70866141732283472" top="0.39370078740157483" bottom="0.39370078740157483" header="0.51181102362204722" footer="0.51181102362204722"/>
  <pageSetup paperSize="9" scale="80" fitToHeight="5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9"/>
  <sheetViews>
    <sheetView showGridLines="0" view="pageBreakPreview" topLeftCell="A41" zoomScale="115" zoomScaleSheetLayoutView="115" workbookViewId="0">
      <selection activeCell="B112" sqref="B112"/>
    </sheetView>
  </sheetViews>
  <sheetFormatPr defaultColWidth="11.85546875" defaultRowHeight="15" x14ac:dyDescent="0.25"/>
  <cols>
    <col min="1" max="1" width="6.42578125" style="492" customWidth="1"/>
    <col min="2" max="2" width="59.42578125" style="197" customWidth="1"/>
    <col min="3" max="3" width="15.5703125" style="491" hidden="1" customWidth="1"/>
    <col min="4" max="4" width="15.140625" style="491" customWidth="1"/>
    <col min="5" max="5" width="7.5703125" style="682" hidden="1" customWidth="1"/>
    <col min="6" max="6" width="43.42578125" style="491" customWidth="1"/>
    <col min="7" max="16384" width="11.85546875" style="491"/>
  </cols>
  <sheetData>
    <row r="1" spans="1:5" s="197" customFormat="1" x14ac:dyDescent="0.25">
      <c r="A1" s="721" t="s">
        <v>67</v>
      </c>
      <c r="B1" s="721"/>
      <c r="C1" s="721"/>
      <c r="D1" s="721"/>
      <c r="E1" s="722"/>
    </row>
    <row r="2" spans="1:5" s="197" customFormat="1" ht="15.75" x14ac:dyDescent="0.25">
      <c r="A2" s="706" t="s">
        <v>1025</v>
      </c>
      <c r="B2" s="706"/>
      <c r="C2" s="706"/>
      <c r="D2" s="707"/>
      <c r="E2" s="707"/>
    </row>
    <row r="3" spans="1:5" s="197" customFormat="1" ht="15.75" x14ac:dyDescent="0.25">
      <c r="A3" s="706" t="s">
        <v>1026</v>
      </c>
      <c r="B3" s="706"/>
      <c r="C3" s="706"/>
      <c r="D3" s="707"/>
      <c r="E3" s="707"/>
    </row>
    <row r="4" spans="1:5" s="489" customFormat="1" ht="15.75" x14ac:dyDescent="0.25">
      <c r="A4" s="706" t="s">
        <v>1027</v>
      </c>
      <c r="B4" s="706"/>
      <c r="C4" s="706"/>
      <c r="D4" s="706"/>
      <c r="E4" s="706"/>
    </row>
    <row r="5" spans="1:5" s="197" customFormat="1" x14ac:dyDescent="0.25">
      <c r="A5" s="195"/>
      <c r="B5" s="196"/>
      <c r="E5" s="675"/>
    </row>
    <row r="6" spans="1:5" s="197" customFormat="1" ht="48" customHeight="1" x14ac:dyDescent="0.25">
      <c r="A6" s="723" t="s">
        <v>1030</v>
      </c>
      <c r="B6" s="723"/>
      <c r="C6" s="723"/>
      <c r="D6" s="723"/>
      <c r="E6" s="723"/>
    </row>
    <row r="7" spans="1:5" s="197" customFormat="1" ht="21.75" customHeight="1" x14ac:dyDescent="0.25">
      <c r="A7" s="198"/>
      <c r="E7" s="675"/>
    </row>
    <row r="8" spans="1:5" s="486" customFormat="1" ht="75.95" customHeight="1" x14ac:dyDescent="0.2">
      <c r="A8" s="430" t="s">
        <v>68</v>
      </c>
      <c r="B8" s="565" t="s">
        <v>69</v>
      </c>
      <c r="C8" s="565" t="s">
        <v>1056</v>
      </c>
      <c r="D8" s="618" t="s">
        <v>1029</v>
      </c>
      <c r="E8" s="676" t="s">
        <v>1057</v>
      </c>
    </row>
    <row r="9" spans="1:5" s="490" customFormat="1" ht="14.25" x14ac:dyDescent="0.2">
      <c r="A9" s="575">
        <v>100</v>
      </c>
      <c r="B9" s="576" t="s">
        <v>71</v>
      </c>
      <c r="C9" s="493">
        <f>SUM(C10:C22)</f>
        <v>30048250</v>
      </c>
      <c r="D9" s="493">
        <f t="shared" ref="D9" si="0">SUM(D10:D22)</f>
        <v>16952441.84</v>
      </c>
      <c r="E9" s="677">
        <f>D9/C9*100</f>
        <v>56.417401479287477</v>
      </c>
    </row>
    <row r="10" spans="1:5" s="490" customFormat="1" hidden="1" x14ac:dyDescent="0.25">
      <c r="A10" s="577">
        <v>101</v>
      </c>
      <c r="B10" s="487" t="s">
        <v>72</v>
      </c>
      <c r="C10" s="494">
        <f>SUMIF(Пр11!C10:C260,101,Пр11!G10:G260)</f>
        <v>0</v>
      </c>
      <c r="D10" s="494">
        <f>SUMIF(Пр11!D10:D260,101,Пр11!H10:H260)</f>
        <v>0</v>
      </c>
      <c r="E10" s="678" t="e">
        <f t="shared" ref="E10:E73" si="1">D10/C10*100</f>
        <v>#DIV/0!</v>
      </c>
    </row>
    <row r="11" spans="1:5" s="490" customFormat="1" ht="30" hidden="1" x14ac:dyDescent="0.25">
      <c r="A11" s="577">
        <v>102</v>
      </c>
      <c r="B11" s="488" t="s">
        <v>73</v>
      </c>
      <c r="C11" s="494">
        <f>SUMIF(Пр11!C7:C278,102,Пр11!G7:G278)</f>
        <v>0</v>
      </c>
      <c r="D11" s="494">
        <f>SUMIF(Пр11!D7:D278,102,Пр11!H7:H278)</f>
        <v>0</v>
      </c>
      <c r="E11" s="678" t="e">
        <f t="shared" si="1"/>
        <v>#DIV/0!</v>
      </c>
    </row>
    <row r="12" spans="1:5" s="490" customFormat="1" ht="45" x14ac:dyDescent="0.25">
      <c r="A12" s="577">
        <v>103</v>
      </c>
      <c r="B12" s="488" t="s">
        <v>74</v>
      </c>
      <c r="C12" s="494">
        <f>SUMIF(Пр11!C8:C279,103,Пр11!G8:G279)</f>
        <v>1024716</v>
      </c>
      <c r="D12" s="494">
        <f>SUMIF(Пр11!$C7:$C278,103,Пр11!H7:H278)</f>
        <v>414354.88</v>
      </c>
      <c r="E12" s="678">
        <f t="shared" si="1"/>
        <v>40.436070091615626</v>
      </c>
    </row>
    <row r="13" spans="1:5" ht="45" hidden="1" x14ac:dyDescent="0.25">
      <c r="A13" s="577">
        <v>104</v>
      </c>
      <c r="B13" s="488" t="s">
        <v>75</v>
      </c>
      <c r="C13" s="494">
        <f>SUMIF(Пр11!$C9:$C280,104,Пр11!G9:G280)</f>
        <v>0</v>
      </c>
      <c r="D13" s="494">
        <f>SUMIF(Пр11!$C9:$C280,104,Пр11!H9:H280)</f>
        <v>0</v>
      </c>
      <c r="E13" s="678" t="e">
        <f t="shared" si="1"/>
        <v>#DIV/0!</v>
      </c>
    </row>
    <row r="14" spans="1:5" hidden="1" x14ac:dyDescent="0.25">
      <c r="A14" s="577">
        <v>105</v>
      </c>
      <c r="B14" s="488" t="s">
        <v>76</v>
      </c>
      <c r="C14" s="494">
        <f>SUMIF(Пр11!C7:C260,105,Пр11!G7:G260)</f>
        <v>0</v>
      </c>
      <c r="D14" s="494">
        <f>SUMIF(Пр11!C10:C281,105,Пр11!H10:H281)</f>
        <v>0</v>
      </c>
      <c r="E14" s="678" t="e">
        <f t="shared" si="1"/>
        <v>#DIV/0!</v>
      </c>
    </row>
    <row r="15" spans="1:5" ht="33.75" customHeight="1" x14ac:dyDescent="0.25">
      <c r="A15" s="577">
        <v>106</v>
      </c>
      <c r="B15" s="488" t="s">
        <v>77</v>
      </c>
      <c r="C15" s="494">
        <f>SUMIF(Пр11!$C10:$C281,106,Пр11!G10:G281)</f>
        <v>53095</v>
      </c>
      <c r="D15" s="494">
        <f>SUMIF(Пр11!$C10:$C281,106,Пр11!H10:H281)</f>
        <v>48268</v>
      </c>
      <c r="E15" s="678">
        <f t="shared" si="1"/>
        <v>90.908748469724074</v>
      </c>
    </row>
    <row r="16" spans="1:5" hidden="1" x14ac:dyDescent="0.25">
      <c r="A16" s="577">
        <v>107</v>
      </c>
      <c r="B16" s="488" t="s">
        <v>78</v>
      </c>
      <c r="C16" s="494">
        <f>SUMIF(Пр11!C10:C260,107,Пр11!G10:G260)</f>
        <v>0</v>
      </c>
      <c r="D16" s="494">
        <f>SUMIF(Пр11!D10:D260,107,Пр11!H10:H260)</f>
        <v>0</v>
      </c>
      <c r="E16" s="678" t="e">
        <f t="shared" si="1"/>
        <v>#DIV/0!</v>
      </c>
    </row>
    <row r="17" spans="1:5" s="490" customFormat="1" hidden="1" x14ac:dyDescent="0.25">
      <c r="A17" s="577">
        <v>108</v>
      </c>
      <c r="B17" s="488" t="s">
        <v>79</v>
      </c>
      <c r="C17" s="494">
        <f>SUMIF(Пр11!C10:C260,108,Пр11!G10:G260)</f>
        <v>0</v>
      </c>
      <c r="D17" s="494">
        <f>SUMIF(Пр11!D10:D260,108,Пр11!H10:H260)</f>
        <v>0</v>
      </c>
      <c r="E17" s="678" t="e">
        <f t="shared" si="1"/>
        <v>#DIV/0!</v>
      </c>
    </row>
    <row r="18" spans="1:5" hidden="1" x14ac:dyDescent="0.25">
      <c r="A18" s="577">
        <v>109</v>
      </c>
      <c r="B18" s="488" t="s">
        <v>80</v>
      </c>
      <c r="C18" s="494">
        <f>SUMIF(Пр11!C10:C260,109,Пр11!G10:G260)</f>
        <v>0</v>
      </c>
      <c r="D18" s="494">
        <f>SUMIF(Пр11!D10:D260,109,Пр11!H10:H260)</f>
        <v>0</v>
      </c>
      <c r="E18" s="678" t="e">
        <f t="shared" si="1"/>
        <v>#DIV/0!</v>
      </c>
    </row>
    <row r="19" spans="1:5" hidden="1" x14ac:dyDescent="0.25">
      <c r="A19" s="577">
        <v>110</v>
      </c>
      <c r="B19" s="488" t="s">
        <v>81</v>
      </c>
      <c r="C19" s="494">
        <f>SUMIF(Пр11!C10:C260,110,Пр11!G10:G260)</f>
        <v>0</v>
      </c>
      <c r="D19" s="494">
        <f>SUMIF(Пр11!D10:D260,110,Пр11!H10:H260)</f>
        <v>0</v>
      </c>
      <c r="E19" s="678" t="e">
        <f t="shared" si="1"/>
        <v>#DIV/0!</v>
      </c>
    </row>
    <row r="20" spans="1:5" s="490" customFormat="1" hidden="1" x14ac:dyDescent="0.25">
      <c r="A20" s="577">
        <v>111</v>
      </c>
      <c r="B20" s="488" t="s">
        <v>82</v>
      </c>
      <c r="C20" s="494">
        <f>SUMIF(Пр11!$C10:$C260,111,Пр11!G10:G260)</f>
        <v>0</v>
      </c>
      <c r="D20" s="494">
        <f>SUMIF(Пр11!$C10:$C260,111,Пр11!H10:H260)</f>
        <v>0</v>
      </c>
      <c r="E20" s="678" t="e">
        <f t="shared" si="1"/>
        <v>#DIV/0!</v>
      </c>
    </row>
    <row r="21" spans="1:5" ht="30" hidden="1" x14ac:dyDescent="0.25">
      <c r="A21" s="577">
        <v>112</v>
      </c>
      <c r="B21" s="488" t="s">
        <v>83</v>
      </c>
      <c r="C21" s="494">
        <f>SUMIF(Пр11!C10:C260,112,Пр11!G10:G260)</f>
        <v>0</v>
      </c>
      <c r="D21" s="494">
        <f>SUMIF(Пр11!D10:D260,112,Пр11!H10:H260)</f>
        <v>0</v>
      </c>
      <c r="E21" s="678" t="e">
        <f t="shared" si="1"/>
        <v>#DIV/0!</v>
      </c>
    </row>
    <row r="22" spans="1:5" x14ac:dyDescent="0.25">
      <c r="A22" s="577">
        <v>113</v>
      </c>
      <c r="B22" s="488" t="s">
        <v>84</v>
      </c>
      <c r="C22" s="494">
        <f>SUMIF(Пр11!$C10:$C278,113,Пр11!G10:G278)</f>
        <v>28970439</v>
      </c>
      <c r="D22" s="494">
        <f>SUMIF(Пр11!$C10:$C278,113,Пр11!H10:H278)</f>
        <v>16489818.960000001</v>
      </c>
      <c r="E22" s="678">
        <f t="shared" si="1"/>
        <v>56.919465252148925</v>
      </c>
    </row>
    <row r="23" spans="1:5" hidden="1" x14ac:dyDescent="0.25">
      <c r="A23" s="575">
        <v>200</v>
      </c>
      <c r="B23" s="495" t="s">
        <v>85</v>
      </c>
      <c r="C23" s="493">
        <f>SUM(C24:C32)</f>
        <v>0</v>
      </c>
      <c r="D23" s="493">
        <f t="shared" ref="D23" si="2">SUM(D24:D32)</f>
        <v>0</v>
      </c>
      <c r="E23" s="677" t="e">
        <f t="shared" si="1"/>
        <v>#DIV/0!</v>
      </c>
    </row>
    <row r="24" spans="1:5" hidden="1" x14ac:dyDescent="0.25">
      <c r="A24" s="577">
        <v>201</v>
      </c>
      <c r="B24" s="488" t="s">
        <v>86</v>
      </c>
      <c r="C24" s="494">
        <f>SUMIF(Пр11!C10:C260,201,Пр11!G10:G260)</f>
        <v>0</v>
      </c>
      <c r="D24" s="494">
        <f>SUMIF(Пр11!D10:D260,201,Пр11!H10:H260)</f>
        <v>0</v>
      </c>
      <c r="E24" s="678" t="e">
        <f t="shared" si="1"/>
        <v>#DIV/0!</v>
      </c>
    </row>
    <row r="25" spans="1:5" s="490" customFormat="1" ht="30" hidden="1" x14ac:dyDescent="0.25">
      <c r="A25" s="577">
        <v>202</v>
      </c>
      <c r="B25" s="488" t="s">
        <v>87</v>
      </c>
      <c r="C25" s="494">
        <f>SUMIF(Пр11!C10:C260,202,Пр11!G10:G260)</f>
        <v>0</v>
      </c>
      <c r="D25" s="494">
        <f>SUMIF(Пр11!D10:D260,202,Пр11!H10:H260)</f>
        <v>0</v>
      </c>
      <c r="E25" s="678" t="e">
        <f t="shared" si="1"/>
        <v>#DIV/0!</v>
      </c>
    </row>
    <row r="26" spans="1:5" s="490" customFormat="1" hidden="1" x14ac:dyDescent="0.25">
      <c r="A26" s="577">
        <v>203</v>
      </c>
      <c r="B26" s="488" t="s">
        <v>88</v>
      </c>
      <c r="C26" s="494">
        <f>SUMIF(Пр11!$C10:$C260,203,Пр11!G10:G260)</f>
        <v>0</v>
      </c>
      <c r="D26" s="494">
        <f>SUMIF(Пр11!$C10:$C260,203,Пр11!H10:H260)</f>
        <v>0</v>
      </c>
      <c r="E26" s="678" t="e">
        <f t="shared" si="1"/>
        <v>#DIV/0!</v>
      </c>
    </row>
    <row r="27" spans="1:5" hidden="1" x14ac:dyDescent="0.25">
      <c r="A27" s="577">
        <v>204</v>
      </c>
      <c r="B27" s="488" t="s">
        <v>89</v>
      </c>
      <c r="C27" s="494">
        <f>SUMIF(Пр11!C10:C260,204,Пр11!G10:G260)</f>
        <v>0</v>
      </c>
      <c r="D27" s="494">
        <f>SUMIF(Пр11!D10:D260,204,Пр11!H10:H260)</f>
        <v>0</v>
      </c>
      <c r="E27" s="678" t="e">
        <f t="shared" si="1"/>
        <v>#DIV/0!</v>
      </c>
    </row>
    <row r="28" spans="1:5" ht="30" hidden="1" x14ac:dyDescent="0.25">
      <c r="A28" s="577">
        <v>205</v>
      </c>
      <c r="B28" s="488" t="s">
        <v>90</v>
      </c>
      <c r="C28" s="494">
        <f>SUMIF(Пр11!C10:C260,205,Пр11!G10:G260)</f>
        <v>0</v>
      </c>
      <c r="D28" s="494">
        <f>SUMIF(Пр11!D10:D260,205,Пр11!H10:H260)</f>
        <v>0</v>
      </c>
      <c r="E28" s="678" t="e">
        <f t="shared" si="1"/>
        <v>#DIV/0!</v>
      </c>
    </row>
    <row r="29" spans="1:5" hidden="1" x14ac:dyDescent="0.25">
      <c r="A29" s="577">
        <v>206</v>
      </c>
      <c r="B29" s="488" t="s">
        <v>91</v>
      </c>
      <c r="C29" s="494">
        <f>SUMIF(Пр11!C10:C260,206,Пр11!G10:G260)</f>
        <v>0</v>
      </c>
      <c r="D29" s="494">
        <f>SUMIF(Пр11!D10:D260,206,Пр11!H10:H260)</f>
        <v>0</v>
      </c>
      <c r="E29" s="678" t="e">
        <f t="shared" si="1"/>
        <v>#DIV/0!</v>
      </c>
    </row>
    <row r="30" spans="1:5" s="490" customFormat="1" ht="30" hidden="1" x14ac:dyDescent="0.25">
      <c r="A30" s="577">
        <v>207</v>
      </c>
      <c r="B30" s="488" t="s">
        <v>92</v>
      </c>
      <c r="C30" s="494">
        <f>SUMIF(Пр11!C10:C260,207,Пр11!G10:G260)</f>
        <v>0</v>
      </c>
      <c r="D30" s="494">
        <f>SUMIF(Пр11!D10:D260,207,Пр11!H10:H260)</f>
        <v>0</v>
      </c>
      <c r="E30" s="678" t="e">
        <f t="shared" si="1"/>
        <v>#DIV/0!</v>
      </c>
    </row>
    <row r="31" spans="1:5" ht="30" hidden="1" x14ac:dyDescent="0.25">
      <c r="A31" s="577">
        <v>208</v>
      </c>
      <c r="B31" s="488" t="s">
        <v>93</v>
      </c>
      <c r="C31" s="494">
        <f>SUMIF(Пр11!C10:C260,208,Пр11!G10:G260)</f>
        <v>0</v>
      </c>
      <c r="D31" s="494">
        <f>SUMIF(Пр11!D10:D260,208,Пр11!H10:H260)</f>
        <v>0</v>
      </c>
      <c r="E31" s="678" t="e">
        <f t="shared" si="1"/>
        <v>#DIV/0!</v>
      </c>
    </row>
    <row r="32" spans="1:5" hidden="1" x14ac:dyDescent="0.25">
      <c r="A32" s="577">
        <v>209</v>
      </c>
      <c r="B32" s="488" t="s">
        <v>94</v>
      </c>
      <c r="C32" s="494">
        <f>SUMIF(Пр11!C10:C260,209,Пр11!G10:G260)</f>
        <v>0</v>
      </c>
      <c r="D32" s="494">
        <f>SUMIF(Пр11!D10:D260,209,Пр11!H10:H260)</f>
        <v>0</v>
      </c>
      <c r="E32" s="678" t="e">
        <f t="shared" si="1"/>
        <v>#DIV/0!</v>
      </c>
    </row>
    <row r="33" spans="1:5" ht="28.5" x14ac:dyDescent="0.25">
      <c r="A33" s="575">
        <v>300</v>
      </c>
      <c r="B33" s="495" t="s">
        <v>95</v>
      </c>
      <c r="C33" s="493">
        <f>SUM(C34:C45)</f>
        <v>2992975</v>
      </c>
      <c r="D33" s="493">
        <f t="shared" ref="D33" si="3">SUM(D34:D45)</f>
        <v>1157869.3600000001</v>
      </c>
      <c r="E33" s="677">
        <f t="shared" si="1"/>
        <v>38.686235601700652</v>
      </c>
    </row>
    <row r="34" spans="1:5" hidden="1" x14ac:dyDescent="0.25">
      <c r="A34" s="577">
        <v>303</v>
      </c>
      <c r="B34" s="487" t="s">
        <v>977</v>
      </c>
      <c r="C34" s="494">
        <f>SUMIF(Пр11!C10:C260,303,Пр11!G10:G260)</f>
        <v>0</v>
      </c>
      <c r="D34" s="494">
        <f>SUMIF(Пр11!D10:D260,303,Пр11!H10:H260)</f>
        <v>0</v>
      </c>
      <c r="E34" s="678" t="e">
        <f t="shared" si="1"/>
        <v>#DIV/0!</v>
      </c>
    </row>
    <row r="35" spans="1:5" s="490" customFormat="1" hidden="1" x14ac:dyDescent="0.25">
      <c r="A35" s="577">
        <v>304</v>
      </c>
      <c r="B35" s="487" t="s">
        <v>97</v>
      </c>
      <c r="C35" s="494">
        <f>SUMIF(Пр11!C10:C260,304,Пр11!G10:G260)</f>
        <v>0</v>
      </c>
      <c r="D35" s="494">
        <f>SUMIF(Пр11!D10:D260,304,Пр11!H10:H260)</f>
        <v>0</v>
      </c>
      <c r="E35" s="678" t="e">
        <f t="shared" si="1"/>
        <v>#DIV/0!</v>
      </c>
    </row>
    <row r="36" spans="1:5" hidden="1" x14ac:dyDescent="0.25">
      <c r="A36" s="577">
        <v>305</v>
      </c>
      <c r="B36" s="487" t="s">
        <v>98</v>
      </c>
      <c r="C36" s="494">
        <f>SUMIF(Пр11!C10:C260,305,Пр11!G10:G260)</f>
        <v>0</v>
      </c>
      <c r="D36" s="494">
        <f>SUMIF(Пр11!D10:D260,305,Пр11!H10:H260)</f>
        <v>0</v>
      </c>
      <c r="E36" s="678" t="e">
        <f t="shared" si="1"/>
        <v>#DIV/0!</v>
      </c>
    </row>
    <row r="37" spans="1:5" hidden="1" x14ac:dyDescent="0.25">
      <c r="A37" s="577">
        <v>306</v>
      </c>
      <c r="B37" s="487" t="s">
        <v>99</v>
      </c>
      <c r="C37" s="494">
        <f>SUMIF(Пр11!C10:C260,306,Пр11!G10:G260)</f>
        <v>0</v>
      </c>
      <c r="D37" s="494">
        <f>SUMIF(Пр11!D10:D260,306,Пр11!H10:H260)</f>
        <v>0</v>
      </c>
      <c r="E37" s="678" t="e">
        <f t="shared" si="1"/>
        <v>#DIV/0!</v>
      </c>
    </row>
    <row r="38" spans="1:5" hidden="1" x14ac:dyDescent="0.25">
      <c r="A38" s="577">
        <v>307</v>
      </c>
      <c r="B38" s="487" t="s">
        <v>100</v>
      </c>
      <c r="C38" s="494">
        <f>SUMIF(Пр11!C10:C260,307,Пр11!G10:G260)</f>
        <v>0</v>
      </c>
      <c r="D38" s="494">
        <f>SUMIF(Пр11!D10:D260,307,Пр11!H10:H260)</f>
        <v>0</v>
      </c>
      <c r="E38" s="678" t="e">
        <f t="shared" si="1"/>
        <v>#DIV/0!</v>
      </c>
    </row>
    <row r="39" spans="1:5" s="490" customFormat="1" ht="30" hidden="1" x14ac:dyDescent="0.25">
      <c r="A39" s="577">
        <v>308</v>
      </c>
      <c r="B39" s="488" t="s">
        <v>101</v>
      </c>
      <c r="C39" s="494">
        <f>SUMIF(Пр11!C10:C260,308,Пр11!G10:G260)</f>
        <v>0</v>
      </c>
      <c r="D39" s="494">
        <f>SUMIF(Пр11!D10:D260,308,Пр11!H10:H260)</f>
        <v>0</v>
      </c>
      <c r="E39" s="678" t="e">
        <f t="shared" si="1"/>
        <v>#DIV/0!</v>
      </c>
    </row>
    <row r="40" spans="1:5" hidden="1" x14ac:dyDescent="0.25">
      <c r="A40" s="577">
        <v>309</v>
      </c>
      <c r="B40" s="487" t="s">
        <v>978</v>
      </c>
      <c r="C40" s="494">
        <f>SUMIF(Пр11!C10:C260,309,Пр11!G10:G260)</f>
        <v>0</v>
      </c>
      <c r="D40" s="494">
        <f>SUMIF(Пр11!$C10:$C260,309,Пр11!H10:H260)</f>
        <v>0</v>
      </c>
      <c r="E40" s="678" t="e">
        <f t="shared" si="1"/>
        <v>#DIV/0!</v>
      </c>
    </row>
    <row r="41" spans="1:5" ht="30" x14ac:dyDescent="0.25">
      <c r="A41" s="577">
        <v>310</v>
      </c>
      <c r="B41" s="487" t="s">
        <v>979</v>
      </c>
      <c r="C41" s="494">
        <f>SUMIF(Пр11!C10:C260,310,Пр11!G10:G260)</f>
        <v>2842975</v>
      </c>
      <c r="D41" s="494">
        <f>Пр11!H56</f>
        <v>1071748.56</v>
      </c>
      <c r="E41" s="678">
        <f t="shared" si="1"/>
        <v>37.698135228062156</v>
      </c>
    </row>
    <row r="42" spans="1:5" hidden="1" x14ac:dyDescent="0.25">
      <c r="A42" s="577">
        <v>311</v>
      </c>
      <c r="B42" s="487" t="s">
        <v>103</v>
      </c>
      <c r="C42" s="494">
        <f>SUMIF(Пр11!C10:C260,311,Пр11!G10:G260)</f>
        <v>0</v>
      </c>
      <c r="D42" s="494">
        <f>SUMIF(Пр11!$C69:$C308,314,Пр11!H69:H308)</f>
        <v>0</v>
      </c>
      <c r="E42" s="678" t="e">
        <f t="shared" si="1"/>
        <v>#DIV/0!</v>
      </c>
    </row>
    <row r="43" spans="1:5" ht="30" hidden="1" x14ac:dyDescent="0.25">
      <c r="A43" s="577">
        <v>312</v>
      </c>
      <c r="B43" s="487" t="s">
        <v>105</v>
      </c>
      <c r="C43" s="494">
        <f>SUMIF(Пр11!C10:C260,312,Пр11!G10:G260)</f>
        <v>0</v>
      </c>
      <c r="D43" s="494">
        <f>SUMIF(Пр11!$C70:$C309,314,Пр11!H70:H309)</f>
        <v>0</v>
      </c>
      <c r="E43" s="678" t="e">
        <f t="shared" si="1"/>
        <v>#DIV/0!</v>
      </c>
    </row>
    <row r="44" spans="1:5" ht="30" hidden="1" x14ac:dyDescent="0.25">
      <c r="A44" s="577">
        <v>313</v>
      </c>
      <c r="B44" s="487" t="s">
        <v>106</v>
      </c>
      <c r="C44" s="494">
        <f>SUMIF(Пр11!C10:C260,313,Пр11!G10:G260)</f>
        <v>0</v>
      </c>
      <c r="D44" s="494">
        <f>SUMIF(Пр11!$C71:$C310,314,Пр11!H71:H310)</f>
        <v>0</v>
      </c>
      <c r="E44" s="678" t="e">
        <f t="shared" si="1"/>
        <v>#DIV/0!</v>
      </c>
    </row>
    <row r="45" spans="1:5" ht="30" x14ac:dyDescent="0.25">
      <c r="A45" s="577">
        <v>314</v>
      </c>
      <c r="B45" s="488" t="s">
        <v>106</v>
      </c>
      <c r="C45" s="494">
        <f>SUMIF(Пр11!C10:C260,314,Пр11!G10:G260)</f>
        <v>150000</v>
      </c>
      <c r="D45" s="494">
        <f>Пр11!H67</f>
        <v>86120.8</v>
      </c>
      <c r="E45" s="678">
        <f t="shared" si="1"/>
        <v>57.413866666666671</v>
      </c>
    </row>
    <row r="46" spans="1:5" x14ac:dyDescent="0.25">
      <c r="A46" s="575">
        <v>400</v>
      </c>
      <c r="B46" s="495" t="s">
        <v>107</v>
      </c>
      <c r="C46" s="493">
        <f>C48+C51+C54+C55+C58+C52</f>
        <v>188906850</v>
      </c>
      <c r="D46" s="493">
        <f t="shared" ref="D46" si="4">D48+D51+D54+D55+D58+D52</f>
        <v>19378444.949999999</v>
      </c>
      <c r="E46" s="677">
        <f t="shared" si="1"/>
        <v>10.258201303976007</v>
      </c>
    </row>
    <row r="47" spans="1:5" hidden="1" x14ac:dyDescent="0.25">
      <c r="A47" s="577">
        <v>401</v>
      </c>
      <c r="B47" s="578" t="s">
        <v>108</v>
      </c>
      <c r="C47" s="494">
        <f>SUMIF(Пр11!C10:C260,401,Пр11!G10:G260)</f>
        <v>0</v>
      </c>
      <c r="D47" s="494">
        <f>SUMIF(Пр11!D10:D260,401,Пр11!H10:H260)</f>
        <v>0</v>
      </c>
      <c r="E47" s="678" t="e">
        <f t="shared" si="1"/>
        <v>#DIV/0!</v>
      </c>
    </row>
    <row r="48" spans="1:5" hidden="1" x14ac:dyDescent="0.25">
      <c r="A48" s="577">
        <v>402</v>
      </c>
      <c r="B48" s="487" t="s">
        <v>109</v>
      </c>
      <c r="C48" s="494">
        <f>SUMIF(Пр11!$C10:$C260,402,Пр11!G10:G260)</f>
        <v>0</v>
      </c>
      <c r="D48" s="494">
        <f>SUMIF(Пр11!$C10:$C260,402,Пр11!H10:H260)</f>
        <v>0</v>
      </c>
      <c r="E48" s="678" t="e">
        <f t="shared" si="1"/>
        <v>#DIV/0!</v>
      </c>
    </row>
    <row r="49" spans="1:5" hidden="1" x14ac:dyDescent="0.25">
      <c r="A49" s="577">
        <v>403</v>
      </c>
      <c r="B49" s="488" t="s">
        <v>110</v>
      </c>
      <c r="C49" s="494">
        <f>SUMIF(Пр11!C10:C260,403,Пр11!G10:G260)</f>
        <v>0</v>
      </c>
      <c r="D49" s="494">
        <f>SUMIF(Пр11!D10:D260,403,Пр11!H10:H260)</f>
        <v>0</v>
      </c>
      <c r="E49" s="678" t="e">
        <f t="shared" si="1"/>
        <v>#DIV/0!</v>
      </c>
    </row>
    <row r="50" spans="1:5" hidden="1" x14ac:dyDescent="0.25">
      <c r="A50" s="577">
        <v>404</v>
      </c>
      <c r="B50" s="488" t="s">
        <v>111</v>
      </c>
      <c r="C50" s="494">
        <f>SUMIF(Пр11!C10:C260,404,Пр11!G10:G260)</f>
        <v>0</v>
      </c>
      <c r="D50" s="494">
        <f>SUMIF(Пр11!D10:D260,404,Пр11!H10:H260)</f>
        <v>0</v>
      </c>
      <c r="E50" s="678" t="e">
        <f t="shared" si="1"/>
        <v>#DIV/0!</v>
      </c>
    </row>
    <row r="51" spans="1:5" hidden="1" x14ac:dyDescent="0.25">
      <c r="A51" s="577">
        <v>405</v>
      </c>
      <c r="B51" s="488" t="s">
        <v>112</v>
      </c>
      <c r="C51" s="494">
        <f>SUMIF(Пр11!$C10:$C260,405,Пр11!G10:G260)</f>
        <v>0</v>
      </c>
      <c r="D51" s="494">
        <f>SUMIF(Пр11!$C10:$C260,405,Пр11!H10:H260)</f>
        <v>0</v>
      </c>
      <c r="E51" s="678" t="e">
        <f t="shared" si="1"/>
        <v>#DIV/0!</v>
      </c>
    </row>
    <row r="52" spans="1:5" hidden="1" x14ac:dyDescent="0.25">
      <c r="A52" s="577">
        <v>406</v>
      </c>
      <c r="B52" s="488" t="s">
        <v>113</v>
      </c>
      <c r="C52" s="494">
        <f>SUMIF(Пр11!$C10:$C260,406,Пр11!G10:G260)</f>
        <v>0</v>
      </c>
      <c r="D52" s="494">
        <f>SUMIF(Пр11!$C10:$C260,406,Пр11!H10:H260)</f>
        <v>0</v>
      </c>
      <c r="E52" s="678" t="e">
        <f t="shared" si="1"/>
        <v>#DIV/0!</v>
      </c>
    </row>
    <row r="53" spans="1:5" hidden="1" x14ac:dyDescent="0.25">
      <c r="A53" s="577">
        <v>407</v>
      </c>
      <c r="B53" s="488" t="s">
        <v>114</v>
      </c>
      <c r="C53" s="494">
        <f>SUMIF(Пр11!C10:C260,407,Пр11!G10:G260)</f>
        <v>0</v>
      </c>
      <c r="D53" s="494">
        <f>SUMIF(Пр11!D10:D260,407,Пр11!H10:H260)</f>
        <v>0</v>
      </c>
      <c r="E53" s="678" t="e">
        <f t="shared" si="1"/>
        <v>#DIV/0!</v>
      </c>
    </row>
    <row r="54" spans="1:5" x14ac:dyDescent="0.25">
      <c r="A54" s="577">
        <v>408</v>
      </c>
      <c r="B54" s="488" t="s">
        <v>115</v>
      </c>
      <c r="C54" s="494">
        <f>SUMIF(Пр11!$C10:$C260,408,Пр11!G10:G260)</f>
        <v>755130</v>
      </c>
      <c r="D54" s="494">
        <f>SUMIF(Пр11!$C10:$C260,408,Пр11!H10:H260)</f>
        <v>465668.96</v>
      </c>
      <c r="E54" s="678">
        <f t="shared" si="1"/>
        <v>61.667389720975194</v>
      </c>
    </row>
    <row r="55" spans="1:5" x14ac:dyDescent="0.25">
      <c r="A55" s="577">
        <v>409</v>
      </c>
      <c r="B55" s="488" t="s">
        <v>116</v>
      </c>
      <c r="C55" s="494">
        <f>SUMIF(Пр11!$C10:$C260,409,Пр11!G10:G260)</f>
        <v>187651720</v>
      </c>
      <c r="D55" s="494">
        <f>SUMIF(Пр11!$C10:$C260,409,Пр11!H10:H260)</f>
        <v>18856957.109999999</v>
      </c>
      <c r="E55" s="678">
        <f t="shared" si="1"/>
        <v>10.04891247999219</v>
      </c>
    </row>
    <row r="56" spans="1:5" hidden="1" x14ac:dyDescent="0.25">
      <c r="A56" s="577">
        <v>410</v>
      </c>
      <c r="B56" s="488" t="s">
        <v>117</v>
      </c>
      <c r="C56" s="494">
        <f>SUMIF(Пр11!C10:C260,410,Пр11!G10:G260)</f>
        <v>0</v>
      </c>
      <c r="D56" s="494">
        <f>SUMIF(Пр11!D10:D260,410,Пр11!H10:H260)</f>
        <v>0</v>
      </c>
      <c r="E56" s="678" t="e">
        <f t="shared" si="1"/>
        <v>#DIV/0!</v>
      </c>
    </row>
    <row r="57" spans="1:5" ht="30" hidden="1" x14ac:dyDescent="0.25">
      <c r="A57" s="577">
        <v>411</v>
      </c>
      <c r="B57" s="488" t="s">
        <v>118</v>
      </c>
      <c r="C57" s="494">
        <f>SUMIF(Пр11!C10:C260,411,Пр11!G10:G260)</f>
        <v>0</v>
      </c>
      <c r="D57" s="494">
        <f>SUMIF(Пр11!D10:D260,411,Пр11!H10:H260)</f>
        <v>0</v>
      </c>
      <c r="E57" s="678" t="e">
        <f t="shared" si="1"/>
        <v>#DIV/0!</v>
      </c>
    </row>
    <row r="58" spans="1:5" x14ac:dyDescent="0.25">
      <c r="A58" s="577">
        <v>412</v>
      </c>
      <c r="B58" s="488" t="s">
        <v>119</v>
      </c>
      <c r="C58" s="494">
        <f>SUMIF(Пр11!$C10:$C260,412,Пр11!G10:G260)</f>
        <v>500000</v>
      </c>
      <c r="D58" s="494">
        <f>SUMIF(Пр11!$C10:$C260,412,Пр11!H10:H260)</f>
        <v>55818.879999999997</v>
      </c>
      <c r="E58" s="678">
        <f t="shared" si="1"/>
        <v>11.163775999999999</v>
      </c>
    </row>
    <row r="59" spans="1:5" x14ac:dyDescent="0.25">
      <c r="A59" s="575">
        <v>500</v>
      </c>
      <c r="B59" s="495" t="s">
        <v>120</v>
      </c>
      <c r="C59" s="493">
        <f>C60+C61+C62+C63+C64</f>
        <v>281007956</v>
      </c>
      <c r="D59" s="493">
        <f t="shared" ref="D59" si="5">D60+D61+D62+D63+D64</f>
        <v>70219664.530000001</v>
      </c>
      <c r="E59" s="677">
        <f t="shared" si="1"/>
        <v>24.98849695558086</v>
      </c>
    </row>
    <row r="60" spans="1:5" x14ac:dyDescent="0.25">
      <c r="A60" s="577">
        <v>501</v>
      </c>
      <c r="B60" s="488" t="s">
        <v>121</v>
      </c>
      <c r="C60" s="494">
        <f>SUMIF(Пр11!$C10:$C260,501,Пр11!G10:G260)</f>
        <v>102944193</v>
      </c>
      <c r="D60" s="494">
        <f>SUMIF(Пр11!$C10:$C260,501,Пр11!H10:H260)</f>
        <v>40647363.140000001</v>
      </c>
      <c r="E60" s="678">
        <f t="shared" si="1"/>
        <v>39.484852865862962</v>
      </c>
    </row>
    <row r="61" spans="1:5" x14ac:dyDescent="0.25">
      <c r="A61" s="577">
        <v>502</v>
      </c>
      <c r="B61" s="488" t="s">
        <v>122</v>
      </c>
      <c r="C61" s="494">
        <f>SUMIF(Пр11!$C10:$C260,502,Пр11!G10:G260)</f>
        <v>5736707</v>
      </c>
      <c r="D61" s="494">
        <f>SUMIF(Пр11!$C10:$C260,502,Пр11!H10:H260)</f>
        <v>2043017</v>
      </c>
      <c r="E61" s="678">
        <f t="shared" si="1"/>
        <v>35.613061639717699</v>
      </c>
    </row>
    <row r="62" spans="1:5" x14ac:dyDescent="0.25">
      <c r="A62" s="577">
        <v>503</v>
      </c>
      <c r="B62" s="487" t="s">
        <v>123</v>
      </c>
      <c r="C62" s="494">
        <f>SUMIF(Пр11!$C10:$C260,503,Пр11!G10:G260)</f>
        <v>172327056</v>
      </c>
      <c r="D62" s="494">
        <f>SUMIF(Пр11!$C10:$C260,503,Пр11!H10:H260)</f>
        <v>27529284.389999997</v>
      </c>
      <c r="E62" s="678">
        <f t="shared" si="1"/>
        <v>15.97502158337806</v>
      </c>
    </row>
    <row r="63" spans="1:5" ht="30" hidden="1" x14ac:dyDescent="0.25">
      <c r="A63" s="577">
        <v>504</v>
      </c>
      <c r="B63" s="488" t="s">
        <v>124</v>
      </c>
      <c r="C63" s="494">
        <f>SUMIF(Пр11!C10:C260,504,Пр11!G10:G260)</f>
        <v>0</v>
      </c>
      <c r="D63" s="494">
        <f>SUMIF(Пр11!D10:D260,504,Пр11!H10:H260)</f>
        <v>0</v>
      </c>
      <c r="E63" s="678" t="e">
        <f t="shared" si="1"/>
        <v>#DIV/0!</v>
      </c>
    </row>
    <row r="64" spans="1:5" hidden="1" x14ac:dyDescent="0.25">
      <c r="A64" s="577">
        <v>505</v>
      </c>
      <c r="B64" s="488" t="s">
        <v>125</v>
      </c>
      <c r="C64" s="494">
        <f>SUMIF(Пр11!$C10:$C260,505,Пр11!G10:G260)</f>
        <v>0</v>
      </c>
      <c r="D64" s="494">
        <f>SUMIF(Пр11!$C10:$C260,505,Пр11!H10:H260)</f>
        <v>0</v>
      </c>
      <c r="E64" s="678" t="e">
        <f t="shared" si="1"/>
        <v>#DIV/0!</v>
      </c>
    </row>
    <row r="65" spans="1:5" hidden="1" x14ac:dyDescent="0.25">
      <c r="A65" s="575">
        <v>600</v>
      </c>
      <c r="B65" s="579" t="s">
        <v>126</v>
      </c>
      <c r="C65" s="493">
        <f>SUM(C66:C70)</f>
        <v>100000</v>
      </c>
      <c r="D65" s="493">
        <f t="shared" ref="D65" si="6">SUM(D66:D70)</f>
        <v>0</v>
      </c>
      <c r="E65" s="677">
        <f t="shared" si="1"/>
        <v>0</v>
      </c>
    </row>
    <row r="66" spans="1:5" hidden="1" x14ac:dyDescent="0.25">
      <c r="A66" s="577">
        <v>601</v>
      </c>
      <c r="B66" s="487" t="s">
        <v>127</v>
      </c>
      <c r="C66" s="494">
        <f>SUMIF(Пр11!C10:C260,601,Пр11!G10:G260)</f>
        <v>0</v>
      </c>
      <c r="D66" s="494">
        <f>SUMIF(Пр11!D10:D260,601,Пр11!H10:H260)</f>
        <v>0</v>
      </c>
      <c r="E66" s="678" t="e">
        <f t="shared" si="1"/>
        <v>#DIV/0!</v>
      </c>
    </row>
    <row r="67" spans="1:5" hidden="1" x14ac:dyDescent="0.25">
      <c r="A67" s="577">
        <v>602</v>
      </c>
      <c r="B67" s="488" t="s">
        <v>128</v>
      </c>
      <c r="C67" s="494">
        <f>SUMIF(Пр11!C10:C260,602,Пр11!G10:G260)</f>
        <v>0</v>
      </c>
      <c r="D67" s="494">
        <f>SUMIF(Пр11!D10:D260,602,Пр11!H10:H260)</f>
        <v>0</v>
      </c>
      <c r="E67" s="678" t="e">
        <f t="shared" si="1"/>
        <v>#DIV/0!</v>
      </c>
    </row>
    <row r="68" spans="1:5" ht="30" hidden="1" x14ac:dyDescent="0.25">
      <c r="A68" s="577">
        <v>603</v>
      </c>
      <c r="B68" s="488" t="s">
        <v>129</v>
      </c>
      <c r="C68" s="494">
        <f>SUMIF(Пр11!C10:C260,603,Пр11!G10:G260)</f>
        <v>0</v>
      </c>
      <c r="D68" s="494">
        <f>SUMIF(Пр11!D10:D260,603,Пр11!H10:H260)</f>
        <v>0</v>
      </c>
      <c r="E68" s="678" t="e">
        <f t="shared" si="1"/>
        <v>#DIV/0!</v>
      </c>
    </row>
    <row r="69" spans="1:5" ht="30" hidden="1" x14ac:dyDescent="0.25">
      <c r="A69" s="577">
        <v>604</v>
      </c>
      <c r="B69" s="488" t="s">
        <v>130</v>
      </c>
      <c r="C69" s="494">
        <f>SUMIF(Пр11!C10:C260,604,Пр11!G10:G260)</f>
        <v>0</v>
      </c>
      <c r="D69" s="494">
        <f>SUMIF(Пр11!D10:D260,604,Пр11!H10:H260)</f>
        <v>0</v>
      </c>
      <c r="E69" s="678" t="e">
        <f t="shared" si="1"/>
        <v>#DIV/0!</v>
      </c>
    </row>
    <row r="70" spans="1:5" hidden="1" x14ac:dyDescent="0.25">
      <c r="A70" s="577">
        <v>605</v>
      </c>
      <c r="B70" s="488" t="s">
        <v>131</v>
      </c>
      <c r="C70" s="494">
        <f>SUMIF(Пр11!$C10:$C260,605,Пр11!G10:G260)</f>
        <v>100000</v>
      </c>
      <c r="D70" s="494">
        <f>SUMIF(Пр11!$C10:$C260,605,Пр11!H10:H260)</f>
        <v>0</v>
      </c>
      <c r="E70" s="678">
        <f t="shared" si="1"/>
        <v>0</v>
      </c>
    </row>
    <row r="71" spans="1:5" hidden="1" x14ac:dyDescent="0.25">
      <c r="A71" s="575">
        <v>700</v>
      </c>
      <c r="B71" s="579" t="s">
        <v>132</v>
      </c>
      <c r="C71" s="493">
        <f>C72+C73+C78+C80+C74+C76</f>
        <v>0</v>
      </c>
      <c r="D71" s="493">
        <f>D72+D73+D78+D80+D74+D76</f>
        <v>0</v>
      </c>
      <c r="E71" s="677" t="e">
        <f t="shared" si="1"/>
        <v>#DIV/0!</v>
      </c>
    </row>
    <row r="72" spans="1:5" hidden="1" x14ac:dyDescent="0.25">
      <c r="A72" s="577">
        <v>701</v>
      </c>
      <c r="B72" s="488" t="s">
        <v>133</v>
      </c>
      <c r="C72" s="494">
        <f>SUMIF(Пр11!$C10:$C260,701,Пр11!G10:G260)</f>
        <v>0</v>
      </c>
      <c r="D72" s="494">
        <f>SUMIF(Пр11!$C10:$C260,701,Пр11!H10:H260)</f>
        <v>0</v>
      </c>
      <c r="E72" s="678" t="e">
        <f t="shared" si="1"/>
        <v>#DIV/0!</v>
      </c>
    </row>
    <row r="73" spans="1:5" hidden="1" x14ac:dyDescent="0.25">
      <c r="A73" s="577">
        <v>702</v>
      </c>
      <c r="B73" s="488" t="s">
        <v>134</v>
      </c>
      <c r="C73" s="494">
        <f>SUMIF(Пр11!$C10:$C260,702,Пр11!G10:G260)</f>
        <v>0</v>
      </c>
      <c r="D73" s="494">
        <f>SUMIF(Пр11!$C10:$C260,702,Пр11!H10:H260)</f>
        <v>0</v>
      </c>
      <c r="E73" s="678" t="e">
        <f t="shared" si="1"/>
        <v>#DIV/0!</v>
      </c>
    </row>
    <row r="74" spans="1:5" hidden="1" x14ac:dyDescent="0.25">
      <c r="A74" s="577">
        <v>703</v>
      </c>
      <c r="B74" s="488" t="s">
        <v>514</v>
      </c>
      <c r="C74" s="494">
        <f>SUMIF(Пр11!$C10:$C260,703,Пр11!G10:G260)</f>
        <v>0</v>
      </c>
      <c r="D74" s="494">
        <f>SUMIF(Пр11!$C10:$C260,703,Пр11!H10:H260)</f>
        <v>0</v>
      </c>
      <c r="E74" s="678" t="e">
        <f t="shared" ref="E74:E119" si="7">D74/C74*100</f>
        <v>#DIV/0!</v>
      </c>
    </row>
    <row r="75" spans="1:5" hidden="1" x14ac:dyDescent="0.25">
      <c r="A75" s="577">
        <v>704</v>
      </c>
      <c r="B75" s="488" t="s">
        <v>135</v>
      </c>
      <c r="C75" s="494">
        <f>SUMIF(Пр11!C10:C260,704,Пр11!G10:G260)</f>
        <v>0</v>
      </c>
      <c r="D75" s="494">
        <f>SUMIF(Пр11!D10:D260,704,Пр11!H10:H260)</f>
        <v>0</v>
      </c>
      <c r="E75" s="678" t="e">
        <f t="shared" si="7"/>
        <v>#DIV/0!</v>
      </c>
    </row>
    <row r="76" spans="1:5" ht="30" hidden="1" x14ac:dyDescent="0.25">
      <c r="A76" s="577">
        <v>705</v>
      </c>
      <c r="B76" s="488" t="s">
        <v>136</v>
      </c>
      <c r="C76" s="496">
        <f>SUMIF(Пр11!C10:C260,705,Пр11!G10:G260)</f>
        <v>0</v>
      </c>
      <c r="D76" s="496">
        <f>SUMIF(Пр11!D10:D260,705,Пр11!H10:H260)</f>
        <v>0</v>
      </c>
      <c r="E76" s="679" t="e">
        <f t="shared" si="7"/>
        <v>#DIV/0!</v>
      </c>
    </row>
    <row r="77" spans="1:5" hidden="1" x14ac:dyDescent="0.25">
      <c r="A77" s="580">
        <v>706</v>
      </c>
      <c r="B77" s="487" t="s">
        <v>980</v>
      </c>
      <c r="C77" s="494">
        <f>SUMIF(Пр11!C10:C260,706,Пр11!G10:G260)</f>
        <v>0</v>
      </c>
      <c r="D77" s="494">
        <f>SUMIF(Пр11!D10:D260,706,Пр11!H10:H260)</f>
        <v>0</v>
      </c>
      <c r="E77" s="678" t="e">
        <f t="shared" si="7"/>
        <v>#DIV/0!</v>
      </c>
    </row>
    <row r="78" spans="1:5" hidden="1" x14ac:dyDescent="0.25">
      <c r="A78" s="577">
        <v>707</v>
      </c>
      <c r="B78" s="488" t="s">
        <v>515</v>
      </c>
      <c r="C78" s="494">
        <f>SUMIF(Пр11!$C10:$C260,707,Пр11!G10:G260)</f>
        <v>0</v>
      </c>
      <c r="D78" s="494">
        <f>SUMIF(Пр11!$C10:$C260,707,Пр11!H10:H260)</f>
        <v>0</v>
      </c>
      <c r="E78" s="678" t="e">
        <f t="shared" si="7"/>
        <v>#DIV/0!</v>
      </c>
    </row>
    <row r="79" spans="1:5" hidden="1" x14ac:dyDescent="0.25">
      <c r="A79" s="577">
        <v>708</v>
      </c>
      <c r="B79" s="488" t="s">
        <v>137</v>
      </c>
      <c r="C79" s="494">
        <f>SUMIF(Пр11!C10:C260,708,Пр11!G10:G260)</f>
        <v>0</v>
      </c>
      <c r="D79" s="494">
        <f>SUMIF(Пр11!D10:D260,708,Пр11!H10:H260)</f>
        <v>0</v>
      </c>
      <c r="E79" s="678" t="e">
        <f t="shared" si="7"/>
        <v>#DIV/0!</v>
      </c>
    </row>
    <row r="80" spans="1:5" hidden="1" x14ac:dyDescent="0.25">
      <c r="A80" s="577">
        <v>709</v>
      </c>
      <c r="B80" s="488" t="s">
        <v>138</v>
      </c>
      <c r="C80" s="494">
        <f>SUMIF(Пр11!$C10:$C260,709,Пр11!G10:G260)</f>
        <v>0</v>
      </c>
      <c r="D80" s="494">
        <f>SUMIF(Пр11!$C10:$C260,709,Пр11!H10:H260)</f>
        <v>0</v>
      </c>
      <c r="E80" s="678" t="e">
        <f t="shared" si="7"/>
        <v>#DIV/0!</v>
      </c>
    </row>
    <row r="81" spans="1:5" x14ac:dyDescent="0.25">
      <c r="A81" s="575">
        <v>800</v>
      </c>
      <c r="B81" s="579" t="s">
        <v>139</v>
      </c>
      <c r="C81" s="493">
        <f>C82+C85</f>
        <v>1500000</v>
      </c>
      <c r="D81" s="493">
        <f t="shared" ref="D81" si="8">D82+D85</f>
        <v>56174</v>
      </c>
      <c r="E81" s="677">
        <f t="shared" si="7"/>
        <v>3.7449333333333334</v>
      </c>
    </row>
    <row r="82" spans="1:5" x14ac:dyDescent="0.25">
      <c r="A82" s="577">
        <v>801</v>
      </c>
      <c r="B82" s="488" t="s">
        <v>140</v>
      </c>
      <c r="C82" s="494">
        <f>SUMIF(Пр11!$C10:$C260,801,Пр11!G10:G260)</f>
        <v>1500000</v>
      </c>
      <c r="D82" s="494">
        <f>SUMIF(Пр11!$C10:$C260,801,Пр11!H10:H260)</f>
        <v>56174</v>
      </c>
      <c r="E82" s="678">
        <f t="shared" si="7"/>
        <v>3.7449333333333334</v>
      </c>
    </row>
    <row r="83" spans="1:5" hidden="1" x14ac:dyDescent="0.25">
      <c r="A83" s="577">
        <v>802</v>
      </c>
      <c r="B83" s="488" t="s">
        <v>141</v>
      </c>
      <c r="C83" s="494">
        <f>SUMIF(Пр11!C10:C260,802,Пр11!G10:G260)</f>
        <v>0</v>
      </c>
      <c r="D83" s="494">
        <f>SUMIF(Пр11!D10:D260,802,Пр11!H10:H260)</f>
        <v>0</v>
      </c>
      <c r="E83" s="678" t="e">
        <f t="shared" si="7"/>
        <v>#DIV/0!</v>
      </c>
    </row>
    <row r="84" spans="1:5" ht="30" hidden="1" x14ac:dyDescent="0.25">
      <c r="A84" s="577">
        <v>803</v>
      </c>
      <c r="B84" s="488" t="s">
        <v>142</v>
      </c>
      <c r="C84" s="494">
        <f>SUMIF(Пр11!C10:C260,803,Пр11!G10:G260)</f>
        <v>0</v>
      </c>
      <c r="D84" s="494">
        <f>SUMIF(Пр11!D10:D260,803,Пр11!H10:H260)</f>
        <v>0</v>
      </c>
      <c r="E84" s="678" t="e">
        <f t="shared" si="7"/>
        <v>#DIV/0!</v>
      </c>
    </row>
    <row r="85" spans="1:5" hidden="1" x14ac:dyDescent="0.25">
      <c r="A85" s="577">
        <v>804</v>
      </c>
      <c r="B85" s="488" t="s">
        <v>143</v>
      </c>
      <c r="C85" s="494">
        <f>SUMIF(Пр11!$C10:$C260,804,Пр11!G10:G260)</f>
        <v>0</v>
      </c>
      <c r="D85" s="494">
        <f>SUMIF(Пр11!$C10:$C260,804,Пр11!H10:H260)</f>
        <v>0</v>
      </c>
      <c r="E85" s="678" t="e">
        <f t="shared" si="7"/>
        <v>#DIV/0!</v>
      </c>
    </row>
    <row r="86" spans="1:5" hidden="1" x14ac:dyDescent="0.25">
      <c r="A86" s="575">
        <v>900</v>
      </c>
      <c r="B86" s="579" t="s">
        <v>144</v>
      </c>
      <c r="C86" s="493">
        <f>SUM(C87:C95)</f>
        <v>0</v>
      </c>
      <c r="D86" s="493">
        <f t="shared" ref="D86" si="9">SUM(D87:D95)</f>
        <v>0</v>
      </c>
      <c r="E86" s="677" t="e">
        <f t="shared" si="7"/>
        <v>#DIV/0!</v>
      </c>
    </row>
    <row r="87" spans="1:5" hidden="1" x14ac:dyDescent="0.25">
      <c r="A87" s="577">
        <v>901</v>
      </c>
      <c r="B87" s="488" t="s">
        <v>145</v>
      </c>
      <c r="C87" s="494">
        <f>SUMIF(Пр11!C10:C260,901,Пр11!G10:G260)</f>
        <v>0</v>
      </c>
      <c r="D87" s="494">
        <f>SUMIF(Пр11!D10:D260,901,Пр11!H10:H260)</f>
        <v>0</v>
      </c>
      <c r="E87" s="678" t="e">
        <f t="shared" si="7"/>
        <v>#DIV/0!</v>
      </c>
    </row>
    <row r="88" spans="1:5" hidden="1" x14ac:dyDescent="0.25">
      <c r="A88" s="577">
        <v>902</v>
      </c>
      <c r="B88" s="488" t="s">
        <v>146</v>
      </c>
      <c r="C88" s="494">
        <f>SUMIF(Пр11!C10:C260,902,Пр11!G10:G260)</f>
        <v>0</v>
      </c>
      <c r="D88" s="494">
        <f>SUMIF(Пр11!D10:D260,902,Пр11!H10:H260)</f>
        <v>0</v>
      </c>
      <c r="E88" s="678" t="e">
        <f t="shared" si="7"/>
        <v>#DIV/0!</v>
      </c>
    </row>
    <row r="89" spans="1:5" hidden="1" x14ac:dyDescent="0.25">
      <c r="A89" s="577">
        <v>903</v>
      </c>
      <c r="B89" s="488" t="s">
        <v>147</v>
      </c>
      <c r="C89" s="494">
        <f>SUMIF(Пр11!C10:C260,903,Пр11!G10:G260)</f>
        <v>0</v>
      </c>
      <c r="D89" s="494">
        <f>SUMIF(Пр11!D10:D260,903,Пр11!H10:H260)</f>
        <v>0</v>
      </c>
      <c r="E89" s="678" t="e">
        <f t="shared" si="7"/>
        <v>#DIV/0!</v>
      </c>
    </row>
    <row r="90" spans="1:5" hidden="1" x14ac:dyDescent="0.25">
      <c r="A90" s="577">
        <v>904</v>
      </c>
      <c r="B90" s="488" t="s">
        <v>148</v>
      </c>
      <c r="C90" s="494">
        <f>SUMIF(Пр11!C10:C260,904,Пр11!G10:G260)</f>
        <v>0</v>
      </c>
      <c r="D90" s="494">
        <f>SUMIF(Пр11!D10:D260,904,Пр11!H10:H260)</f>
        <v>0</v>
      </c>
      <c r="E90" s="678" t="e">
        <f t="shared" si="7"/>
        <v>#DIV/0!</v>
      </c>
    </row>
    <row r="91" spans="1:5" hidden="1" x14ac:dyDescent="0.25">
      <c r="A91" s="577">
        <v>905</v>
      </c>
      <c r="B91" s="497" t="s">
        <v>149</v>
      </c>
      <c r="C91" s="494">
        <f>SUMIF(Пр11!C10:C260,905,Пр11!G10:G260)</f>
        <v>0</v>
      </c>
      <c r="D91" s="494">
        <f>SUMIF(Пр11!D10:D260,905,Пр11!H10:H260)</f>
        <v>0</v>
      </c>
      <c r="E91" s="678" t="e">
        <f t="shared" si="7"/>
        <v>#DIV/0!</v>
      </c>
    </row>
    <row r="92" spans="1:5" ht="30" hidden="1" x14ac:dyDescent="0.25">
      <c r="A92" s="577">
        <v>906</v>
      </c>
      <c r="B92" s="497" t="s">
        <v>150</v>
      </c>
      <c r="C92" s="494">
        <f>SUMIF(Пр11!C10:C260,906,Пр11!G10:G260)</f>
        <v>0</v>
      </c>
      <c r="D92" s="494">
        <f>SUMIF(Пр11!D10:D260,906,Пр11!H10:H260)</f>
        <v>0</v>
      </c>
      <c r="E92" s="678" t="e">
        <f t="shared" si="7"/>
        <v>#DIV/0!</v>
      </c>
    </row>
    <row r="93" spans="1:5" hidden="1" x14ac:dyDescent="0.25">
      <c r="A93" s="577">
        <v>907</v>
      </c>
      <c r="B93" s="488" t="s">
        <v>151</v>
      </c>
      <c r="C93" s="494">
        <f>SUMIF(Пр11!C10:C260,907,Пр11!G10:G260)</f>
        <v>0</v>
      </c>
      <c r="D93" s="494">
        <f>SUMIF(Пр11!D10:D260,907,Пр11!H10:H260)</f>
        <v>0</v>
      </c>
      <c r="E93" s="678" t="e">
        <f t="shared" si="7"/>
        <v>#DIV/0!</v>
      </c>
    </row>
    <row r="94" spans="1:5" hidden="1" x14ac:dyDescent="0.25">
      <c r="A94" s="577">
        <v>908</v>
      </c>
      <c r="B94" s="487" t="s">
        <v>152</v>
      </c>
      <c r="C94" s="494">
        <f>SUMIF(Пр11!C10:C260,908,Пр11!G10:G260)</f>
        <v>0</v>
      </c>
      <c r="D94" s="494">
        <f>SUMIF(Пр11!D10:D260,908,Пр11!H10:H260)</f>
        <v>0</v>
      </c>
      <c r="E94" s="678" t="e">
        <f t="shared" si="7"/>
        <v>#DIV/0!</v>
      </c>
    </row>
    <row r="95" spans="1:5" hidden="1" x14ac:dyDescent="0.25">
      <c r="A95" s="577">
        <v>909</v>
      </c>
      <c r="B95" s="488" t="s">
        <v>153</v>
      </c>
      <c r="C95" s="494">
        <f>SUMIF(Пр11!C10:C260,909,Пр11!G10:G260)</f>
        <v>0</v>
      </c>
      <c r="D95" s="494">
        <f>SUMIF(Пр11!D10:D260,909,Пр11!H10:H260)</f>
        <v>0</v>
      </c>
      <c r="E95" s="678" t="e">
        <f t="shared" si="7"/>
        <v>#DIV/0!</v>
      </c>
    </row>
    <row r="96" spans="1:5" x14ac:dyDescent="0.25">
      <c r="A96" s="575">
        <v>1000</v>
      </c>
      <c r="B96" s="579" t="s">
        <v>154</v>
      </c>
      <c r="C96" s="493">
        <f>C97+C98+C99+C100+C102</f>
        <v>5566003</v>
      </c>
      <c r="D96" s="493">
        <f t="shared" ref="D96" si="10">D97+D98+D99+D100+D102</f>
        <v>3122292.24</v>
      </c>
      <c r="E96" s="677">
        <f t="shared" si="7"/>
        <v>56.095769980720455</v>
      </c>
    </row>
    <row r="97" spans="1:5" x14ac:dyDescent="0.25">
      <c r="A97" s="577">
        <v>1001</v>
      </c>
      <c r="B97" s="488" t="s">
        <v>155</v>
      </c>
      <c r="C97" s="494">
        <f>SUMIF(Пр11!$C10:$C260,1001,Пр11!G10:G260)</f>
        <v>650346</v>
      </c>
      <c r="D97" s="494">
        <f>SUMIF(Пр11!$C10:$C260,1001,Пр11!H10:H260)</f>
        <v>303157.49</v>
      </c>
      <c r="E97" s="678">
        <f t="shared" si="7"/>
        <v>46.614800429309931</v>
      </c>
    </row>
    <row r="98" spans="1:5" hidden="1" x14ac:dyDescent="0.25">
      <c r="A98" s="577">
        <v>1002</v>
      </c>
      <c r="B98" s="488" t="s">
        <v>156</v>
      </c>
      <c r="C98" s="494">
        <f>SUMIF(Пр11!$C10:$C260,1002,Пр11!G10:G260)</f>
        <v>0</v>
      </c>
      <c r="D98" s="494">
        <f>SUMIF(Пр11!$C10:$C260,1002,Пр11!H10:H260)</f>
        <v>0</v>
      </c>
      <c r="E98" s="678" t="e">
        <f t="shared" si="7"/>
        <v>#DIV/0!</v>
      </c>
    </row>
    <row r="99" spans="1:5" x14ac:dyDescent="0.25">
      <c r="A99" s="577">
        <v>1003</v>
      </c>
      <c r="B99" s="488" t="s">
        <v>157</v>
      </c>
      <c r="C99" s="494">
        <f>SUMIF(Пр11!$C10:$C260,1003,Пр11!G10:G260)</f>
        <v>4915657</v>
      </c>
      <c r="D99" s="494">
        <f>SUMIF(Пр11!$C10:$C260,1003,Пр11!H10:H260)</f>
        <v>2819134.75</v>
      </c>
      <c r="E99" s="678">
        <f t="shared" si="7"/>
        <v>57.350111083828672</v>
      </c>
    </row>
    <row r="100" spans="1:5" hidden="1" x14ac:dyDescent="0.25">
      <c r="A100" s="577">
        <v>1004</v>
      </c>
      <c r="B100" s="487" t="s">
        <v>158</v>
      </c>
      <c r="C100" s="494">
        <f>SUMIF(Пр11!$C10:$C260,1004,Пр11!G10:G260)</f>
        <v>0</v>
      </c>
      <c r="D100" s="494">
        <f>SUMIF(Пр11!$C10:$C260,1004,Пр11!H10:H260)</f>
        <v>0</v>
      </c>
      <c r="E100" s="678" t="e">
        <f t="shared" si="7"/>
        <v>#DIV/0!</v>
      </c>
    </row>
    <row r="101" spans="1:5" ht="30" hidden="1" x14ac:dyDescent="0.25">
      <c r="A101" s="577">
        <v>1005</v>
      </c>
      <c r="B101" s="488" t="s">
        <v>159</v>
      </c>
      <c r="C101" s="494">
        <f>SUMIF(Пр11!C10:C260,1005,Пр11!G10:G260)</f>
        <v>0</v>
      </c>
      <c r="D101" s="494">
        <f>SUMIF(Пр11!D10:D260,1005,Пр11!H10:H260)</f>
        <v>0</v>
      </c>
      <c r="E101" s="678" t="e">
        <f t="shared" si="7"/>
        <v>#DIV/0!</v>
      </c>
    </row>
    <row r="102" spans="1:5" hidden="1" x14ac:dyDescent="0.25">
      <c r="A102" s="577">
        <v>1006</v>
      </c>
      <c r="B102" s="488" t="s">
        <v>160</v>
      </c>
      <c r="C102" s="494">
        <f>SUMIF(Пр11!$C10:$C260,1006,Пр11!G10:G260)</f>
        <v>0</v>
      </c>
      <c r="D102" s="494">
        <f>SUMIF(Пр11!$C10:$C260,1006,Пр11!H10:H260)</f>
        <v>0</v>
      </c>
      <c r="E102" s="678" t="e">
        <f t="shared" si="7"/>
        <v>#DIV/0!</v>
      </c>
    </row>
    <row r="103" spans="1:5" x14ac:dyDescent="0.25">
      <c r="A103" s="575">
        <v>1100</v>
      </c>
      <c r="B103" s="579" t="s">
        <v>161</v>
      </c>
      <c r="C103" s="493">
        <f>SUM(C104:C105)</f>
        <v>350000</v>
      </c>
      <c r="D103" s="493">
        <f>SUM(D104:D105)</f>
        <v>58421.69</v>
      </c>
      <c r="E103" s="677">
        <f t="shared" si="7"/>
        <v>16.69191142857143</v>
      </c>
    </row>
    <row r="104" spans="1:5" hidden="1" x14ac:dyDescent="0.25">
      <c r="A104" s="577">
        <v>1101</v>
      </c>
      <c r="B104" s="488" t="s">
        <v>162</v>
      </c>
      <c r="C104" s="494">
        <f>SUMIF(Пр11!C10:C260,1101,Пр11!G10:G260)</f>
        <v>0</v>
      </c>
      <c r="D104" s="494">
        <f>SUMIF(Пр11!D10:D260,1101,Пр11!H10:H260)</f>
        <v>0</v>
      </c>
      <c r="E104" s="678" t="e">
        <f t="shared" si="7"/>
        <v>#DIV/0!</v>
      </c>
    </row>
    <row r="105" spans="1:5" x14ac:dyDescent="0.25">
      <c r="A105" s="577">
        <v>1102</v>
      </c>
      <c r="B105" s="497" t="s">
        <v>163</v>
      </c>
      <c r="C105" s="494">
        <f>SUMIF(Пр11!$C10:$C260,1102,Пр11!G10:G260)</f>
        <v>350000</v>
      </c>
      <c r="D105" s="494">
        <f>SUMIF(Пр11!$C10:$C260,1102,Пр11!H10:H260)</f>
        <v>58421.69</v>
      </c>
      <c r="E105" s="678">
        <f t="shared" si="7"/>
        <v>16.69191142857143</v>
      </c>
    </row>
    <row r="106" spans="1:5" hidden="1" x14ac:dyDescent="0.25">
      <c r="A106" s="575">
        <v>1200</v>
      </c>
      <c r="B106" s="579" t="s">
        <v>167</v>
      </c>
      <c r="C106" s="493">
        <f>SUM(C107:C110)</f>
        <v>0</v>
      </c>
      <c r="D106" s="493">
        <f t="shared" ref="D106" si="11">SUM(D107:D110)</f>
        <v>0</v>
      </c>
      <c r="E106" s="677" t="e">
        <f t="shared" si="7"/>
        <v>#DIV/0!</v>
      </c>
    </row>
    <row r="107" spans="1:5" hidden="1" x14ac:dyDescent="0.25">
      <c r="A107" s="577">
        <v>1201</v>
      </c>
      <c r="B107" s="488" t="s">
        <v>168</v>
      </c>
      <c r="C107" s="494">
        <f>SUMIF(Пр11!C10:C260,1201,Пр11!G10:G260)</f>
        <v>0</v>
      </c>
      <c r="D107" s="494">
        <f>SUMIF(Пр11!D10:D260,1201,Пр11!H10:H260)</f>
        <v>0</v>
      </c>
      <c r="E107" s="678" t="e">
        <f t="shared" si="7"/>
        <v>#DIV/0!</v>
      </c>
    </row>
    <row r="108" spans="1:5" hidden="1" x14ac:dyDescent="0.25">
      <c r="A108" s="577">
        <v>1202</v>
      </c>
      <c r="B108" s="488" t="s">
        <v>169</v>
      </c>
      <c r="C108" s="494">
        <f>SUMIF(Пр11!$C10:$C260,1202,Пр11!G10:G260)</f>
        <v>0</v>
      </c>
      <c r="D108" s="494">
        <f>SUMIF(Пр11!$C10:$C260,1202,Пр11!H10:H260)</f>
        <v>0</v>
      </c>
      <c r="E108" s="678" t="e">
        <f t="shared" si="7"/>
        <v>#DIV/0!</v>
      </c>
    </row>
    <row r="109" spans="1:5" ht="30" hidden="1" x14ac:dyDescent="0.25">
      <c r="A109" s="577">
        <v>1203</v>
      </c>
      <c r="B109" s="488" t="s">
        <v>170</v>
      </c>
      <c r="C109" s="494">
        <f>SUMIF(Пр11!C10:C260,1203,Пр11!G10:G260)</f>
        <v>0</v>
      </c>
      <c r="D109" s="494">
        <f>SUMIF(Пр11!D10:D260,1203,Пр11!H10:H260)</f>
        <v>0</v>
      </c>
      <c r="E109" s="678" t="e">
        <f t="shared" si="7"/>
        <v>#DIV/0!</v>
      </c>
    </row>
    <row r="110" spans="1:5" hidden="1" x14ac:dyDescent="0.25">
      <c r="A110" s="577">
        <v>1204</v>
      </c>
      <c r="B110" s="488" t="s">
        <v>171</v>
      </c>
      <c r="C110" s="494">
        <f>SUMIF(Пр11!C10:C260,1204,Пр11!G10:G260)</f>
        <v>0</v>
      </c>
      <c r="D110" s="494">
        <f>SUMIF(Пр11!D10:D260,1204,Пр11!H10:H260)</f>
        <v>0</v>
      </c>
      <c r="E110" s="678" t="e">
        <f t="shared" si="7"/>
        <v>#DIV/0!</v>
      </c>
    </row>
    <row r="111" spans="1:5" ht="28.5" x14ac:dyDescent="0.25">
      <c r="A111" s="575">
        <v>1300</v>
      </c>
      <c r="B111" s="579" t="s">
        <v>172</v>
      </c>
      <c r="C111" s="493">
        <f>SUM(C112:C113)</f>
        <v>1340000</v>
      </c>
      <c r="D111" s="493">
        <f t="shared" ref="D111" si="12">SUM(D112:D113)</f>
        <v>98930.14</v>
      </c>
      <c r="E111" s="677">
        <f t="shared" si="7"/>
        <v>7.3828462686567162</v>
      </c>
    </row>
    <row r="112" spans="1:5" ht="30" x14ac:dyDescent="0.25">
      <c r="A112" s="577">
        <v>1301</v>
      </c>
      <c r="B112" s="487" t="s">
        <v>981</v>
      </c>
      <c r="C112" s="494">
        <f>SUMIF(Пр11!$C10:$C260,1301,Пр11!G10:G260)</f>
        <v>1340000</v>
      </c>
      <c r="D112" s="494">
        <f>SUMIF(Пр11!$C10:$C260,1301,Пр11!H10:H260)</f>
        <v>98930.14</v>
      </c>
      <c r="E112" s="678">
        <f t="shared" si="7"/>
        <v>7.3828462686567162</v>
      </c>
    </row>
    <row r="113" spans="1:5" ht="30" hidden="1" x14ac:dyDescent="0.25">
      <c r="A113" s="577">
        <v>1302</v>
      </c>
      <c r="B113" s="487" t="s">
        <v>982</v>
      </c>
      <c r="C113" s="494">
        <f>SUMIF(Пр11!C10:C260,1302,Пр11!G10:G260)</f>
        <v>0</v>
      </c>
      <c r="D113" s="494">
        <f>SUMIF(Пр11!D10:D260,1302,Пр11!H10:H260)</f>
        <v>0</v>
      </c>
      <c r="E113" s="678" t="e">
        <f t="shared" si="7"/>
        <v>#DIV/0!</v>
      </c>
    </row>
    <row r="114" spans="1:5" ht="57" hidden="1" x14ac:dyDescent="0.25">
      <c r="A114" s="575">
        <v>1400</v>
      </c>
      <c r="B114" s="579" t="s">
        <v>174</v>
      </c>
      <c r="C114" s="493">
        <f>SUM(C115:C117)</f>
        <v>0</v>
      </c>
      <c r="D114" s="493">
        <f t="shared" ref="D114" si="13">SUM(D115:D117)</f>
        <v>0</v>
      </c>
      <c r="E114" s="677" t="e">
        <f t="shared" si="7"/>
        <v>#DIV/0!</v>
      </c>
    </row>
    <row r="115" spans="1:5" ht="33.75" hidden="1" customHeight="1" x14ac:dyDescent="0.25">
      <c r="A115" s="577">
        <v>1401</v>
      </c>
      <c r="B115" s="488" t="s">
        <v>175</v>
      </c>
      <c r="C115" s="494">
        <f>SUMIF(Пр11!$C10:$C260,1401,Пр11!G10:G260)</f>
        <v>0</v>
      </c>
      <c r="D115" s="494">
        <f>SUMIF(Пр11!$C10:$C260,1401,Пр11!H10:H260)</f>
        <v>0</v>
      </c>
      <c r="E115" s="678" t="e">
        <f t="shared" si="7"/>
        <v>#DIV/0!</v>
      </c>
    </row>
    <row r="116" spans="1:5" hidden="1" x14ac:dyDescent="0.25">
      <c r="A116" s="577">
        <v>1402</v>
      </c>
      <c r="B116" s="488" t="s">
        <v>176</v>
      </c>
      <c r="C116" s="494">
        <f>SUMIF(Пр11!C10:C260,1402,Пр11!G10:G260)</f>
        <v>0</v>
      </c>
      <c r="D116" s="494">
        <f>SUMIF(Пр11!D10:D260,1402,Пр11!H10:H260)</f>
        <v>0</v>
      </c>
      <c r="E116" s="678" t="e">
        <f t="shared" si="7"/>
        <v>#DIV/0!</v>
      </c>
    </row>
    <row r="117" spans="1:5" hidden="1" x14ac:dyDescent="0.25">
      <c r="A117" s="577">
        <v>1403</v>
      </c>
      <c r="B117" s="487" t="s">
        <v>983</v>
      </c>
      <c r="C117" s="494">
        <f>SUMIF(Пр11!C10:C260,1403,Пр11!G10:G260)</f>
        <v>0</v>
      </c>
      <c r="D117" s="494">
        <f>SUMIF(Пр11!D10:D260,1403,Пр11!H10:H260)</f>
        <v>0</v>
      </c>
      <c r="E117" s="678" t="e">
        <f t="shared" si="7"/>
        <v>#DIV/0!</v>
      </c>
    </row>
    <row r="118" spans="1:5" x14ac:dyDescent="0.25">
      <c r="A118" s="719" t="s">
        <v>62</v>
      </c>
      <c r="B118" s="719"/>
      <c r="C118" s="581">
        <f>C9+C23+C33+C46+C59+C65+C71+C81+C96+C103+C106+C111+C114</f>
        <v>511812034</v>
      </c>
      <c r="D118" s="581">
        <f t="shared" ref="D118" si="14">D9+D23+D33+D46+D59+D65+D71+D81+D96+D103+D106+D111+D114</f>
        <v>111044238.75</v>
      </c>
      <c r="E118" s="680">
        <f t="shared" si="7"/>
        <v>21.696293047693366</v>
      </c>
    </row>
    <row r="119" spans="1:5" x14ac:dyDescent="0.25">
      <c r="A119" s="720" t="s">
        <v>177</v>
      </c>
      <c r="B119" s="720"/>
      <c r="C119" s="582">
        <f>Пр2!J84-Пр11!G261</f>
        <v>-55022684</v>
      </c>
      <c r="D119" s="582">
        <f>Пр2!K84-Пр11!H261</f>
        <v>-22101451.109999985</v>
      </c>
      <c r="E119" s="681">
        <f t="shared" si="7"/>
        <v>40.167889865205389</v>
      </c>
    </row>
  </sheetData>
  <mergeCells count="7">
    <mergeCell ref="A118:B118"/>
    <mergeCell ref="A119:B119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scale="79" fitToHeight="0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4"/>
  <sheetViews>
    <sheetView showGridLines="0" view="pageBreakPreview" topLeftCell="A4" zoomScale="115" zoomScaleSheetLayoutView="115" workbookViewId="0">
      <selection activeCell="A4" sqref="A4:H4"/>
    </sheetView>
  </sheetViews>
  <sheetFormatPr defaultColWidth="9.140625" defaultRowHeight="15" x14ac:dyDescent="0.25"/>
  <cols>
    <col min="1" max="1" width="10.7109375" style="499" customWidth="1"/>
    <col min="2" max="2" width="50.28515625" style="500" customWidth="1"/>
    <col min="3" max="3" width="15" style="501" hidden="1" customWidth="1"/>
    <col min="4" max="4" width="14.28515625" style="501" hidden="1" customWidth="1"/>
    <col min="5" max="5" width="14.5703125" style="502" customWidth="1"/>
    <col min="6" max="6" width="12.85546875" style="502" hidden="1" customWidth="1"/>
    <col min="7" max="7" width="12.28515625" style="502" hidden="1" customWidth="1"/>
    <col min="8" max="8" width="14.28515625" style="502" customWidth="1"/>
    <col min="9" max="16384" width="9.140625" style="498"/>
  </cols>
  <sheetData>
    <row r="1" spans="1:8" x14ac:dyDescent="0.25">
      <c r="A1" s="726" t="s">
        <v>178</v>
      </c>
      <c r="B1" s="726"/>
      <c r="C1" s="726"/>
      <c r="D1" s="726"/>
      <c r="E1" s="726"/>
      <c r="F1" s="726"/>
      <c r="G1" s="726"/>
      <c r="H1" s="726"/>
    </row>
    <row r="2" spans="1:8" x14ac:dyDescent="0.25">
      <c r="A2" s="726" t="s">
        <v>524</v>
      </c>
      <c r="B2" s="726"/>
      <c r="C2" s="726"/>
      <c r="D2" s="726"/>
      <c r="E2" s="726"/>
      <c r="F2" s="726"/>
      <c r="G2" s="726"/>
      <c r="H2" s="726"/>
    </row>
    <row r="3" spans="1:8" x14ac:dyDescent="0.25">
      <c r="A3" s="726" t="s">
        <v>525</v>
      </c>
      <c r="B3" s="726"/>
      <c r="C3" s="726"/>
      <c r="D3" s="726"/>
      <c r="E3" s="726"/>
      <c r="F3" s="726"/>
      <c r="G3" s="726"/>
      <c r="H3" s="726"/>
    </row>
    <row r="4" spans="1:8" x14ac:dyDescent="0.25">
      <c r="A4" s="726" t="s">
        <v>1021</v>
      </c>
      <c r="B4" s="726"/>
      <c r="C4" s="726"/>
      <c r="D4" s="726"/>
      <c r="E4" s="726"/>
      <c r="F4" s="726"/>
      <c r="G4" s="726"/>
      <c r="H4" s="726"/>
    </row>
    <row r="5" spans="1:8" ht="1.5" customHeight="1" x14ac:dyDescent="0.25">
      <c r="A5" s="723" t="s">
        <v>998</v>
      </c>
      <c r="B5" s="723"/>
      <c r="C5" s="723"/>
      <c r="D5" s="723"/>
      <c r="E5" s="723"/>
      <c r="F5" s="723"/>
      <c r="G5" s="723"/>
      <c r="H5" s="723"/>
    </row>
    <row r="6" spans="1:8" ht="44.25" customHeight="1" x14ac:dyDescent="0.25">
      <c r="A6" s="723"/>
      <c r="B6" s="723"/>
      <c r="C6" s="723"/>
      <c r="D6" s="723"/>
      <c r="E6" s="723"/>
      <c r="F6" s="723"/>
      <c r="G6" s="723"/>
      <c r="H6" s="723"/>
    </row>
    <row r="7" spans="1:8" ht="8.25" customHeight="1" x14ac:dyDescent="0.25">
      <c r="A7" s="199"/>
      <c r="B7" s="200"/>
      <c r="C7" s="725"/>
      <c r="D7" s="725"/>
      <c r="E7" s="725"/>
      <c r="F7" s="725"/>
      <c r="G7" s="725"/>
      <c r="H7" s="725"/>
    </row>
    <row r="8" spans="1:8" ht="30.75" customHeight="1" x14ac:dyDescent="0.25">
      <c r="A8" s="430" t="s">
        <v>68</v>
      </c>
      <c r="B8" s="583" t="s">
        <v>69</v>
      </c>
      <c r="C8" s="584" t="s">
        <v>814</v>
      </c>
      <c r="D8" s="584" t="s">
        <v>249</v>
      </c>
      <c r="E8" s="584" t="s">
        <v>813</v>
      </c>
      <c r="F8" s="584" t="s">
        <v>814</v>
      </c>
      <c r="G8" s="565" t="s">
        <v>249</v>
      </c>
      <c r="H8" s="565" t="s">
        <v>948</v>
      </c>
    </row>
    <row r="9" spans="1:8" x14ac:dyDescent="0.25">
      <c r="A9" s="585">
        <v>100</v>
      </c>
      <c r="B9" s="586" t="s">
        <v>71</v>
      </c>
      <c r="C9" s="587">
        <f>SUM(C10:C22)</f>
        <v>25209125</v>
      </c>
      <c r="D9" s="587">
        <f t="shared" ref="D9:H9" ca="1" si="0">SUM(D10:D22)</f>
        <v>-1600000</v>
      </c>
      <c r="E9" s="588">
        <f t="shared" ca="1" si="0"/>
        <v>23609125</v>
      </c>
      <c r="F9" s="588">
        <f t="shared" si="0"/>
        <v>18313862</v>
      </c>
      <c r="G9" s="588">
        <f t="shared" si="0"/>
        <v>0</v>
      </c>
      <c r="H9" s="588">
        <f t="shared" si="0"/>
        <v>18313862</v>
      </c>
    </row>
    <row r="10" spans="1:8" ht="30" hidden="1" x14ac:dyDescent="0.25">
      <c r="A10" s="577">
        <v>101</v>
      </c>
      <c r="B10" s="589" t="s">
        <v>72</v>
      </c>
      <c r="C10" s="590">
        <f>SUMIF(Пр12!C$10:C$192,101,Пр12!G$10:G$192)</f>
        <v>0</v>
      </c>
      <c r="D10" s="590">
        <f>SUMIF(Пр12!D$10:D$192,101,Пр12!H$10:H$192)</f>
        <v>0</v>
      </c>
      <c r="E10" s="591">
        <f>SUMIF(Пр12!C$10:C$192,101,Пр12!I$10:I$192)</f>
        <v>0</v>
      </c>
      <c r="F10" s="591">
        <f>SUMIF(Пр12!D$10:D$192,101,Пр12!J$10:J$192)</f>
        <v>0</v>
      </c>
      <c r="G10" s="591">
        <f>SUMIF(Пр12!E$10:E$192,101,Пр12!K$10:K$192)</f>
        <v>0</v>
      </c>
      <c r="H10" s="591">
        <f>SUMIF(Пр12!F$10:F$192,101,Пр12!L$10:L$192)</f>
        <v>0</v>
      </c>
    </row>
    <row r="11" spans="1:8" ht="45" hidden="1" x14ac:dyDescent="0.25">
      <c r="A11" s="577">
        <v>102</v>
      </c>
      <c r="B11" s="589" t="s">
        <v>73</v>
      </c>
      <c r="C11" s="590">
        <f>SUMIF(Пр12!C$10:C192,102,Пр12!G$10:G192)</f>
        <v>0</v>
      </c>
      <c r="D11" s="590">
        <f ca="1">SUMIF(Пр12!C$10:D192,102,Пр12!H$10:H192)</f>
        <v>0</v>
      </c>
      <c r="E11" s="591">
        <f ca="1">SUMIF(Пр12!C$10:E192,102,Пр12!I$10:I192)</f>
        <v>0</v>
      </c>
      <c r="F11" s="591">
        <f>SUMIF(Пр12!$C$10:$C192,$A11,Пр12!J$10:J192)</f>
        <v>0</v>
      </c>
      <c r="G11" s="591">
        <f>SUMIF(Пр12!$C$10:$C192,$A11,Пр12!K$10:K192)</f>
        <v>0</v>
      </c>
      <c r="H11" s="591">
        <f>SUMIF(Пр12!$C$10:$C192,$A11,Пр12!L$10:L192)</f>
        <v>0</v>
      </c>
    </row>
    <row r="12" spans="1:8" ht="60" x14ac:dyDescent="0.25">
      <c r="A12" s="577">
        <v>103</v>
      </c>
      <c r="B12" s="589" t="s">
        <v>74</v>
      </c>
      <c r="C12" s="590">
        <f>SUMIF(Пр12!C$10:C193,103,Пр12!G$10:G193)</f>
        <v>1024716</v>
      </c>
      <c r="D12" s="590">
        <f ca="1">SUMIF(Пр12!C$10:D193,103,Пр12!H$10:H193)</f>
        <v>0</v>
      </c>
      <c r="E12" s="591">
        <f>SUMIF(Пр12!$C$10:$C193,$A12,Пр12!I$10:I193)</f>
        <v>1024716</v>
      </c>
      <c r="F12" s="591">
        <f>SUMIF(Пр12!$C$10:$C193,$A12,Пр12!J$10:J193)</f>
        <v>1024716</v>
      </c>
      <c r="G12" s="591">
        <f>SUMIF(Пр12!$C$10:$C193,$A12,Пр12!K$10:K193)</f>
        <v>0</v>
      </c>
      <c r="H12" s="591">
        <f>SUMIF(Пр12!$C$10:$C193,$A12,Пр12!L$10:L193)</f>
        <v>1024716</v>
      </c>
    </row>
    <row r="13" spans="1:8" ht="60" hidden="1" x14ac:dyDescent="0.25">
      <c r="A13" s="577">
        <v>104</v>
      </c>
      <c r="B13" s="589" t="s">
        <v>75</v>
      </c>
      <c r="C13" s="590">
        <f>SUMIF(Пр12!C$10:C194,104,Пр12!G$10:G194)</f>
        <v>0</v>
      </c>
      <c r="D13" s="590">
        <f ca="1">SUMIF(Пр12!C$10:D194,104,Пр12!H$10:H194)</f>
        <v>0</v>
      </c>
      <c r="E13" s="591">
        <f>SUMIF(Пр12!$C$10:$C194,$A13,Пр12!I$10:I194)</f>
        <v>0</v>
      </c>
      <c r="F13" s="591">
        <f>SUMIF(Пр12!$C$10:$C194,$A13,Пр12!J$10:J194)</f>
        <v>0</v>
      </c>
      <c r="G13" s="591">
        <f>SUMIF(Пр12!$C$10:$C194,$A13,Пр12!K$10:K194)</f>
        <v>0</v>
      </c>
      <c r="H13" s="591">
        <f>SUMIF(Пр12!$C$10:$C194,$A13,Пр12!L$10:L194)</f>
        <v>0</v>
      </c>
    </row>
    <row r="14" spans="1:8" hidden="1" x14ac:dyDescent="0.25">
      <c r="A14" s="577">
        <v>105</v>
      </c>
      <c r="B14" s="589" t="s">
        <v>76</v>
      </c>
      <c r="C14" s="590">
        <f>SUMIF(Пр12!C$10:C195,105,Пр12!G$10:G195)</f>
        <v>0</v>
      </c>
      <c r="D14" s="590">
        <f ca="1">SUMIF(Пр12!C$10:D195,105,Пр12!H$10:H195)</f>
        <v>0</v>
      </c>
      <c r="E14" s="591">
        <f>SUMIF(Пр12!$C$10:$C195,$A14,Пр12!I$10:I195)</f>
        <v>0</v>
      </c>
      <c r="F14" s="591">
        <f>SUMIF(Пр12!$C$10:$C195,$A14,Пр12!J$10:J195)</f>
        <v>0</v>
      </c>
      <c r="G14" s="591">
        <f>SUMIF(Пр12!$C$10:$C195,$A14,Пр12!K$10:K195)</f>
        <v>0</v>
      </c>
      <c r="H14" s="591">
        <f>SUMIF(Пр12!$C$10:$C195,$A14,Пр12!L$10:L195)</f>
        <v>0</v>
      </c>
    </row>
    <row r="15" spans="1:8" ht="45" x14ac:dyDescent="0.25">
      <c r="A15" s="577">
        <v>106</v>
      </c>
      <c r="B15" s="589" t="s">
        <v>77</v>
      </c>
      <c r="C15" s="590">
        <f>SUMIF(Пр12!C$10:C196,106,Пр12!G$10:G196)</f>
        <v>53095</v>
      </c>
      <c r="D15" s="590">
        <f ca="1">SUMIF(Пр12!C$10:D196,106,Пр12!H$10:H196)</f>
        <v>0</v>
      </c>
      <c r="E15" s="591">
        <f>SUMIF(Пр12!$C$10:$C196,$A15,Пр12!I$10:I196)</f>
        <v>53095</v>
      </c>
      <c r="F15" s="591">
        <f>SUMIF(Пр12!$C$10:$C196,$A15,Пр12!J$10:J196)</f>
        <v>53095</v>
      </c>
      <c r="G15" s="591">
        <f>SUMIF(Пр12!$C$10:$C196,$A15,Пр12!K$10:K196)</f>
        <v>0</v>
      </c>
      <c r="H15" s="591">
        <f>SUMIF(Пр12!$C$10:$C196,$A15,Пр12!L$10:L196)</f>
        <v>53095</v>
      </c>
    </row>
    <row r="16" spans="1:8" hidden="1" x14ac:dyDescent="0.25">
      <c r="A16" s="577">
        <v>107</v>
      </c>
      <c r="B16" s="589" t="s">
        <v>78</v>
      </c>
      <c r="C16" s="590">
        <f>SUMIF(Пр12!C$10:C197,107,Пр12!G$10:G197)</f>
        <v>0</v>
      </c>
      <c r="D16" s="590">
        <f ca="1">SUMIF(Пр12!C$10:D197,107,Пр12!H$10:H197)</f>
        <v>0</v>
      </c>
      <c r="E16" s="591">
        <f>SUMIF(Пр12!$C$10:$C197,$A16,Пр12!I$10:I197)</f>
        <v>0</v>
      </c>
      <c r="F16" s="591">
        <f>SUMIF(Пр12!$C$10:$C197,$A16,Пр12!J$10:J197)</f>
        <v>0</v>
      </c>
      <c r="G16" s="591">
        <f>SUMIF(Пр12!$C$10:$C197,$A16,Пр12!K$10:K197)</f>
        <v>0</v>
      </c>
      <c r="H16" s="591">
        <f>SUMIF(Пр12!$C$10:$C197,$A16,Пр12!L$10:L197)</f>
        <v>0</v>
      </c>
    </row>
    <row r="17" spans="1:8" ht="30" hidden="1" x14ac:dyDescent="0.25">
      <c r="A17" s="577">
        <v>108</v>
      </c>
      <c r="B17" s="589" t="s">
        <v>79</v>
      </c>
      <c r="C17" s="590">
        <f>SUMIF(Пр12!C$10:C198,108,Пр12!G$10:G198)</f>
        <v>0</v>
      </c>
      <c r="D17" s="590">
        <f ca="1">SUMIF(Пр12!C$10:D198,108,Пр12!H$10:H198)</f>
        <v>0</v>
      </c>
      <c r="E17" s="591">
        <f>SUMIF(Пр12!$C$10:$C198,$A17,Пр12!I$10:I198)</f>
        <v>0</v>
      </c>
      <c r="F17" s="591">
        <f>SUMIF(Пр12!$C$10:$C198,$A17,Пр12!J$10:J198)</f>
        <v>0</v>
      </c>
      <c r="G17" s="591">
        <f>SUMIF(Пр12!$C$10:$C198,$A17,Пр12!K$10:K198)</f>
        <v>0</v>
      </c>
      <c r="H17" s="591">
        <f>SUMIF(Пр12!$C$10:$C198,$A17,Пр12!L$10:L198)</f>
        <v>0</v>
      </c>
    </row>
    <row r="18" spans="1:8" hidden="1" x14ac:dyDescent="0.25">
      <c r="A18" s="577">
        <v>109</v>
      </c>
      <c r="B18" s="589" t="s">
        <v>80</v>
      </c>
      <c r="C18" s="590">
        <f>SUMIF(Пр12!C$10:C199,109,Пр12!G$10:G199)</f>
        <v>0</v>
      </c>
      <c r="D18" s="590">
        <f ca="1">SUMIF(Пр12!C$10:D199,109,Пр12!H$10:H199)</f>
        <v>0</v>
      </c>
      <c r="E18" s="591">
        <f>SUMIF(Пр12!$C$10:$C199,$A18,Пр12!I$10:I199)</f>
        <v>0</v>
      </c>
      <c r="F18" s="591">
        <f>SUMIF(Пр12!$C$10:$C199,$A18,Пр12!J$10:J199)</f>
        <v>0</v>
      </c>
      <c r="G18" s="591">
        <f>SUMIF(Пр12!$C$10:$C199,$A18,Пр12!K$10:K199)</f>
        <v>0</v>
      </c>
      <c r="H18" s="591">
        <f>SUMIF(Пр12!$C$10:$C199,$A18,Пр12!L$10:L199)</f>
        <v>0</v>
      </c>
    </row>
    <row r="19" spans="1:8" hidden="1" x14ac:dyDescent="0.25">
      <c r="A19" s="577">
        <v>110</v>
      </c>
      <c r="B19" s="589" t="s">
        <v>81</v>
      </c>
      <c r="C19" s="590">
        <f>SUMIF(Пр12!C$10:C200,110,Пр12!G$10:G200)</f>
        <v>0</v>
      </c>
      <c r="D19" s="590">
        <f ca="1">SUMIF(Пр12!C$10:D200,110,Пр12!H$10:H200)</f>
        <v>0</v>
      </c>
      <c r="E19" s="591">
        <f>SUMIF(Пр12!$C$10:$C200,$A19,Пр12!I$10:I200)</f>
        <v>0</v>
      </c>
      <c r="F19" s="591">
        <f>SUMIF(Пр12!$C$10:$C200,$A19,Пр12!J$10:J200)</f>
        <v>0</v>
      </c>
      <c r="G19" s="591">
        <f>SUMIF(Пр12!$C$10:$C200,$A19,Пр12!K$10:K200)</f>
        <v>0</v>
      </c>
      <c r="H19" s="591">
        <f>SUMIF(Пр12!$C$10:$C200,$A19,Пр12!L$10:L200)</f>
        <v>0</v>
      </c>
    </row>
    <row r="20" spans="1:8" hidden="1" x14ac:dyDescent="0.25">
      <c r="A20" s="577">
        <v>111</v>
      </c>
      <c r="B20" s="589" t="s">
        <v>82</v>
      </c>
      <c r="C20" s="590">
        <f>SUMIF(Пр12!C$10:C201,111,Пр12!G$10:G201)</f>
        <v>0</v>
      </c>
      <c r="D20" s="590">
        <f ca="1">SUMIF(Пр12!C$10:D201,111,Пр12!H$10:H201)</f>
        <v>0</v>
      </c>
      <c r="E20" s="591">
        <f>SUMIF(Пр12!$C$10:$C201,$A20,Пр12!I$10:I201)</f>
        <v>0</v>
      </c>
      <c r="F20" s="591">
        <f>SUMIF(Пр12!$C$10:$C201,$A20,Пр12!J$10:J201)</f>
        <v>0</v>
      </c>
      <c r="G20" s="591">
        <f>SUMIF(Пр12!$C$10:$C201,$A20,Пр12!K$10:K201)</f>
        <v>0</v>
      </c>
      <c r="H20" s="591">
        <f>SUMIF(Пр12!$C$10:$C201,$A20,Пр12!L$10:L201)</f>
        <v>0</v>
      </c>
    </row>
    <row r="21" spans="1:8" ht="30" hidden="1" x14ac:dyDescent="0.25">
      <c r="A21" s="577">
        <v>112</v>
      </c>
      <c r="B21" s="589" t="s">
        <v>83</v>
      </c>
      <c r="C21" s="590">
        <f>SUMIF(Пр12!C$10:C202,112,Пр12!G$10:G202)</f>
        <v>0</v>
      </c>
      <c r="D21" s="590">
        <f ca="1">SUMIF(Пр12!C$10:D202,112,Пр12!H$10:H202)</f>
        <v>0</v>
      </c>
      <c r="E21" s="591">
        <f ca="1">SUMIF(Пр12!C$10:E202,112,Пр12!I$10:I202)</f>
        <v>0</v>
      </c>
      <c r="F21" s="591">
        <f>SUMIF(Пр12!$C$10:$C202,$A21,Пр12!J$10:J202)</f>
        <v>0</v>
      </c>
      <c r="G21" s="591">
        <f>SUMIF(Пр12!$C$10:$C202,$A21,Пр12!K$10:K202)</f>
        <v>0</v>
      </c>
      <c r="H21" s="591">
        <f>SUMIF(Пр12!$C$10:$C202,$A21,Пр12!L$10:L202)</f>
        <v>0</v>
      </c>
    </row>
    <row r="22" spans="1:8" x14ac:dyDescent="0.25">
      <c r="A22" s="577">
        <v>113</v>
      </c>
      <c r="B22" s="589" t="s">
        <v>84</v>
      </c>
      <c r="C22" s="590">
        <f>SUMIF(Пр12!C$10:C203,113,Пр12!G$10:G203)</f>
        <v>24131314</v>
      </c>
      <c r="D22" s="590">
        <f ca="1">SUMIF(Пр12!C$10:D203,113,Пр12!H$10:H203)</f>
        <v>-1600000</v>
      </c>
      <c r="E22" s="591">
        <f ca="1">SUMIF(Пр12!C$10:E203,113,Пр12!I$10:I203)</f>
        <v>22531314</v>
      </c>
      <c r="F22" s="591">
        <f>SUMIF(Пр12!$C$10:$C203,$A22,Пр12!J$10:J203)</f>
        <v>17236051</v>
      </c>
      <c r="G22" s="591">
        <f>SUMIF(Пр12!$C$10:$C203,$A22,Пр12!K$10:K203)</f>
        <v>0</v>
      </c>
      <c r="H22" s="591">
        <f>SUMIF(Пр12!$C$10:$C203,$A22,Пр12!L$10:L203)</f>
        <v>17236051</v>
      </c>
    </row>
    <row r="23" spans="1:8" hidden="1" x14ac:dyDescent="0.25">
      <c r="A23" s="585">
        <v>200</v>
      </c>
      <c r="B23" s="592" t="s">
        <v>85</v>
      </c>
      <c r="C23" s="587">
        <f ca="1">SUM(C24:C32)</f>
        <v>0</v>
      </c>
      <c r="D23" s="587">
        <f t="shared" ref="D23:E23" ca="1" si="1">SUM(D24:D32)</f>
        <v>0</v>
      </c>
      <c r="E23" s="588">
        <f t="shared" ca="1" si="1"/>
        <v>0</v>
      </c>
      <c r="F23" s="588">
        <f t="shared" ref="F23" ca="1" si="2">SUM(F24:F32)</f>
        <v>0</v>
      </c>
      <c r="G23" s="588">
        <f t="shared" ref="G23" ca="1" si="3">SUM(G24:G32)</f>
        <v>0</v>
      </c>
      <c r="H23" s="588">
        <f t="shared" ref="H23" ca="1" si="4">SUM(H24:H32)</f>
        <v>0</v>
      </c>
    </row>
    <row r="24" spans="1:8" hidden="1" x14ac:dyDescent="0.25">
      <c r="A24" s="577">
        <v>201</v>
      </c>
      <c r="B24" s="589" t="s">
        <v>86</v>
      </c>
      <c r="C24" s="590">
        <f>SUMIF(Пр12!$C10:$C192,201,Пр12!G10:G192)</f>
        <v>0</v>
      </c>
      <c r="D24" s="590">
        <f>SUMIF(Пр12!$C10:$C192,201,Пр12!H10:H192)</f>
        <v>0</v>
      </c>
      <c r="E24" s="591">
        <f>SUMIF(Пр12!$C10:$C192,201,Пр12!I10:I192)</f>
        <v>0</v>
      </c>
      <c r="F24" s="591">
        <f>SUMIF(Пр12!$C10:$C192,201,Пр12!J10:J192)</f>
        <v>0</v>
      </c>
      <c r="G24" s="591">
        <f>SUMIF(Пр12!$C10:$C192,201,Пр12!K10:K192)</f>
        <v>0</v>
      </c>
      <c r="H24" s="591">
        <f>SUMIF(Пр12!$C10:$C192,201,Пр12!L10:L192)</f>
        <v>0</v>
      </c>
    </row>
    <row r="25" spans="1:8" ht="30" hidden="1" x14ac:dyDescent="0.25">
      <c r="A25" s="577">
        <v>202</v>
      </c>
      <c r="B25" s="589" t="s">
        <v>87</v>
      </c>
      <c r="C25" s="590">
        <f>SUMIF(Пр12!$C10:$C192,202,Пр12!G10:G192)</f>
        <v>0</v>
      </c>
      <c r="D25" s="590">
        <f>SUMIF(Пр12!$C10:$C192,202,Пр12!H10:H192)</f>
        <v>0</v>
      </c>
      <c r="E25" s="591">
        <f>SUMIF(Пр12!$C10:$C192,202,Пр12!I10:I192)</f>
        <v>0</v>
      </c>
      <c r="F25" s="591">
        <f>SUMIF(Пр12!$C10:$C192,202,Пр12!J10:J192)</f>
        <v>0</v>
      </c>
      <c r="G25" s="591">
        <f>SUMIF(Пр12!$C10:$C192,202,Пр12!K10:K192)</f>
        <v>0</v>
      </c>
      <c r="H25" s="591">
        <f>SUMIF(Пр12!$C10:$C192,202,Пр12!L10:L192)</f>
        <v>0</v>
      </c>
    </row>
    <row r="26" spans="1:8" hidden="1" x14ac:dyDescent="0.25">
      <c r="A26" s="577">
        <v>203</v>
      </c>
      <c r="B26" s="589" t="s">
        <v>88</v>
      </c>
      <c r="C26" s="590">
        <f>SUMIF(Пр12!$C10:$C192,203,Пр12!G10:G192)</f>
        <v>0</v>
      </c>
      <c r="D26" s="590">
        <f>SUMIF(Пр12!$C10:$C192,203,Пр12!H10:H192)</f>
        <v>0</v>
      </c>
      <c r="E26" s="591">
        <f>SUMIF(Пр12!$C10:$C192,203,Пр12!I10:I192)</f>
        <v>0</v>
      </c>
      <c r="F26" s="591">
        <f>SUMIF(Пр12!$C10:$C192,203,Пр12!J10:J192)</f>
        <v>0</v>
      </c>
      <c r="G26" s="591">
        <f>SUMIF(Пр12!$C10:$C192,203,Пр12!K10:K192)</f>
        <v>0</v>
      </c>
      <c r="H26" s="591">
        <f>SUMIF(Пр12!$C10:$C192,203,Пр12!L10:L192)</f>
        <v>0</v>
      </c>
    </row>
    <row r="27" spans="1:8" hidden="1" x14ac:dyDescent="0.25">
      <c r="A27" s="577">
        <v>204</v>
      </c>
      <c r="B27" s="589" t="s">
        <v>89</v>
      </c>
      <c r="C27" s="590">
        <f ca="1">SUMIF(Пр12!$C14:$C193,204,Пр12!G14:G192)</f>
        <v>0</v>
      </c>
      <c r="D27" s="590">
        <f ca="1">SUMIF(Пр12!$C14:$C193,204,Пр12!H14:H192)</f>
        <v>0</v>
      </c>
      <c r="E27" s="591">
        <f ca="1">SUMIF(Пр12!$C14:$C193,204,Пр12!I14:I192)</f>
        <v>0</v>
      </c>
      <c r="F27" s="591">
        <f ca="1">SUMIF(Пр12!$C14:$C193,204,Пр12!J14:J192)</f>
        <v>0</v>
      </c>
      <c r="G27" s="591">
        <f ca="1">SUMIF(Пр12!$C14:$C193,204,Пр12!K14:K192)</f>
        <v>0</v>
      </c>
      <c r="H27" s="591">
        <f ca="1">SUMIF(Пр12!$C14:$C193,204,Пр12!L14:L192)</f>
        <v>0</v>
      </c>
    </row>
    <row r="28" spans="1:8" ht="30" hidden="1" x14ac:dyDescent="0.25">
      <c r="A28" s="577">
        <v>205</v>
      </c>
      <c r="B28" s="589" t="s">
        <v>90</v>
      </c>
      <c r="C28" s="590">
        <f ca="1">SUMIF(Пр12!$C15:$C194,205,Пр12!G15:G192)</f>
        <v>0</v>
      </c>
      <c r="D28" s="590">
        <f ca="1">SUMIF(Пр12!$C15:$C194,205,Пр12!H15:H192)</f>
        <v>0</v>
      </c>
      <c r="E28" s="591">
        <f ca="1">SUMIF(Пр12!$C15:$C194,205,Пр12!I15:I192)</f>
        <v>0</v>
      </c>
      <c r="F28" s="591">
        <f ca="1">SUMIF(Пр12!$C15:$C194,205,Пр12!J15:J192)</f>
        <v>0</v>
      </c>
      <c r="G28" s="591">
        <f ca="1">SUMIF(Пр12!$C15:$C194,205,Пр12!K15:K192)</f>
        <v>0</v>
      </c>
      <c r="H28" s="591">
        <f ca="1">SUMIF(Пр12!$C15:$C194,205,Пр12!L15:L192)</f>
        <v>0</v>
      </c>
    </row>
    <row r="29" spans="1:8" hidden="1" x14ac:dyDescent="0.25">
      <c r="A29" s="577">
        <v>206</v>
      </c>
      <c r="B29" s="589" t="s">
        <v>91</v>
      </c>
      <c r="C29" s="590">
        <f ca="1">SUMIF(Пр12!$C15:$C195,206,Пр12!G15:G192)</f>
        <v>0</v>
      </c>
      <c r="D29" s="590">
        <f ca="1">SUMIF(Пр12!$C15:$C195,206,Пр12!H15:H192)</f>
        <v>0</v>
      </c>
      <c r="E29" s="591">
        <f ca="1">SUMIF(Пр12!$C15:$C195,206,Пр12!I15:I192)</f>
        <v>0</v>
      </c>
      <c r="F29" s="591">
        <f ca="1">SUMIF(Пр12!$C15:$C195,206,Пр12!J15:J192)</f>
        <v>0</v>
      </c>
      <c r="G29" s="591">
        <f ca="1">SUMIF(Пр12!$C15:$C195,206,Пр12!K15:K192)</f>
        <v>0</v>
      </c>
      <c r="H29" s="591">
        <f ca="1">SUMIF(Пр12!$C15:$C195,206,Пр12!L15:L192)</f>
        <v>0</v>
      </c>
    </row>
    <row r="30" spans="1:8" ht="30" hidden="1" x14ac:dyDescent="0.25">
      <c r="A30" s="577">
        <v>207</v>
      </c>
      <c r="B30" s="589" t="s">
        <v>92</v>
      </c>
      <c r="C30" s="590">
        <f ca="1">SUMIF(Пр12!$C27:$C196,207,Пр12!G27:G192)</f>
        <v>0</v>
      </c>
      <c r="D30" s="590">
        <f ca="1">SUMIF(Пр12!$C27:$C196,207,Пр12!H27:H192)</f>
        <v>0</v>
      </c>
      <c r="E30" s="591">
        <f ca="1">SUMIF(Пр12!$C27:$C196,207,Пр12!I27:I192)</f>
        <v>0</v>
      </c>
      <c r="F30" s="591">
        <f ca="1">SUMIF(Пр12!$C27:$C196,207,Пр12!J27:J192)</f>
        <v>0</v>
      </c>
      <c r="G30" s="591">
        <f ca="1">SUMIF(Пр12!$C27:$C196,207,Пр12!K27:K192)</f>
        <v>0</v>
      </c>
      <c r="H30" s="591">
        <f ca="1">SUMIF(Пр12!$C27:$C196,207,Пр12!L27:L192)</f>
        <v>0</v>
      </c>
    </row>
    <row r="31" spans="1:8" ht="30" hidden="1" x14ac:dyDescent="0.25">
      <c r="A31" s="577">
        <v>208</v>
      </c>
      <c r="B31" s="589" t="s">
        <v>93</v>
      </c>
      <c r="C31" s="590">
        <f ca="1">SUMIF(Пр12!$C30:$C197,208,Пр12!G30:G192)</f>
        <v>0</v>
      </c>
      <c r="D31" s="590">
        <f ca="1">SUMIF(Пр12!$C30:$C197,208,Пр12!H30:H192)</f>
        <v>0</v>
      </c>
      <c r="E31" s="591">
        <f ca="1">SUMIF(Пр12!$C30:$C197,208,Пр12!I30:I192)</f>
        <v>0</v>
      </c>
      <c r="F31" s="591">
        <f ca="1">SUMIF(Пр12!$C30:$C197,208,Пр12!J30:J192)</f>
        <v>0</v>
      </c>
      <c r="G31" s="591">
        <f ca="1">SUMIF(Пр12!$C30:$C197,208,Пр12!K30:K192)</f>
        <v>0</v>
      </c>
      <c r="H31" s="591">
        <f ca="1">SUMIF(Пр12!$C30:$C197,208,Пр12!L30:L192)</f>
        <v>0</v>
      </c>
    </row>
    <row r="32" spans="1:8" hidden="1" x14ac:dyDescent="0.25">
      <c r="A32" s="577">
        <v>209</v>
      </c>
      <c r="B32" s="589" t="s">
        <v>94</v>
      </c>
      <c r="C32" s="590">
        <f ca="1">SUMIF(Пр12!$C31:$C198,209,Пр12!G31:G192)</f>
        <v>0</v>
      </c>
      <c r="D32" s="590">
        <f ca="1">SUMIF(Пр12!$C31:$C198,209,Пр12!H31:H192)</f>
        <v>0</v>
      </c>
      <c r="E32" s="591">
        <f ca="1">SUMIF(Пр12!$C31:$C198,209,Пр12!I31:I192)</f>
        <v>0</v>
      </c>
      <c r="F32" s="591">
        <f ca="1">SUMIF(Пр12!$C31:$C198,209,Пр12!J31:J192)</f>
        <v>0</v>
      </c>
      <c r="G32" s="591">
        <f ca="1">SUMIF(Пр12!$C31:$C198,209,Пр12!K31:K192)</f>
        <v>0</v>
      </c>
      <c r="H32" s="591">
        <f ca="1">SUMIF(Пр12!$C31:$C198,209,Пр12!L31:L192)</f>
        <v>0</v>
      </c>
    </row>
    <row r="33" spans="1:8" ht="33" customHeight="1" x14ac:dyDescent="0.25">
      <c r="A33" s="585">
        <v>300</v>
      </c>
      <c r="B33" s="592" t="s">
        <v>95</v>
      </c>
      <c r="C33" s="587">
        <f ca="1">SUM(C34:C45)</f>
        <v>1290874</v>
      </c>
      <c r="D33" s="587">
        <f t="shared" ref="D33:E33" ca="1" si="5">SUM(D34:D45)</f>
        <v>0</v>
      </c>
      <c r="E33" s="588">
        <f t="shared" ca="1" si="5"/>
        <v>1290874</v>
      </c>
      <c r="F33" s="588">
        <f t="shared" ref="F33:H33" ca="1" si="6">SUM(F34:F45)</f>
        <v>943000</v>
      </c>
      <c r="G33" s="588">
        <f t="shared" ca="1" si="6"/>
        <v>0</v>
      </c>
      <c r="H33" s="588">
        <f t="shared" ca="1" si="6"/>
        <v>943000</v>
      </c>
    </row>
    <row r="34" spans="1:8" hidden="1" x14ac:dyDescent="0.25">
      <c r="A34" s="577">
        <v>303</v>
      </c>
      <c r="B34" s="589" t="s">
        <v>96</v>
      </c>
      <c r="C34" s="590">
        <f>SUMIF(Пр12!$C10:$C192,303,Пр12!G10:G192)</f>
        <v>0</v>
      </c>
      <c r="D34" s="590">
        <f>SUMIF(Пр12!$C10:$C192,303,Пр12!H10:H192)</f>
        <v>0</v>
      </c>
      <c r="E34" s="591">
        <f>SUMIF(Пр12!$C10:$C192,303,Пр12!I10:I192)</f>
        <v>0</v>
      </c>
      <c r="F34" s="591">
        <f>SUMIF(Пр12!$C10:$C192,303,Пр12!J10:J192)</f>
        <v>0</v>
      </c>
      <c r="G34" s="591">
        <f>SUMIF(Пр12!$C10:$C192,303,Пр12!K10:K192)</f>
        <v>0</v>
      </c>
      <c r="H34" s="591">
        <f>SUMIF(Пр12!$C10:$C192,303,Пр12!L10:L192)</f>
        <v>0</v>
      </c>
    </row>
    <row r="35" spans="1:8" hidden="1" x14ac:dyDescent="0.25">
      <c r="A35" s="577">
        <v>304</v>
      </c>
      <c r="B35" s="589" t="s">
        <v>97</v>
      </c>
      <c r="C35" s="590">
        <f>SUMIF(Пр12!$C11:$C192,304,Пр12!G11:G192)</f>
        <v>0</v>
      </c>
      <c r="D35" s="590">
        <f>SUMIF(Пр12!$C11:$C192,304,Пр12!H11:H192)</f>
        <v>0</v>
      </c>
      <c r="E35" s="591">
        <f>SUMIF(Пр12!$C11:$C192,304,Пр12!I11:I192)</f>
        <v>0</v>
      </c>
      <c r="F35" s="591">
        <f>SUMIF(Пр12!$C11:$C192,304,Пр12!J11:J192)</f>
        <v>0</v>
      </c>
      <c r="G35" s="591">
        <f>SUMIF(Пр12!$C11:$C192,304,Пр12!K11:K192)</f>
        <v>0</v>
      </c>
      <c r="H35" s="591">
        <f>SUMIF(Пр12!$C11:$C192,304,Пр12!L11:L192)</f>
        <v>0</v>
      </c>
    </row>
    <row r="36" spans="1:8" hidden="1" x14ac:dyDescent="0.25">
      <c r="A36" s="577">
        <v>305</v>
      </c>
      <c r="B36" s="589" t="s">
        <v>98</v>
      </c>
      <c r="C36" s="590">
        <f>SUMIF(Пр12!$C12:$C192,305,Пр12!G12:G192)</f>
        <v>0</v>
      </c>
      <c r="D36" s="590">
        <f>SUMIF(Пр12!$C12:$C192,305,Пр12!H12:H192)</f>
        <v>0</v>
      </c>
      <c r="E36" s="591">
        <f>SUMIF(Пр12!$C12:$C192,305,Пр12!I12:I192)</f>
        <v>0</v>
      </c>
      <c r="F36" s="591">
        <f>SUMIF(Пр12!$C12:$C192,305,Пр12!J12:J192)</f>
        <v>0</v>
      </c>
      <c r="G36" s="591">
        <f>SUMIF(Пр12!$C12:$C192,305,Пр12!K12:K192)</f>
        <v>0</v>
      </c>
      <c r="H36" s="591">
        <f>SUMIF(Пр12!$C12:$C192,305,Пр12!L12:L192)</f>
        <v>0</v>
      </c>
    </row>
    <row r="37" spans="1:8" hidden="1" x14ac:dyDescent="0.25">
      <c r="A37" s="577">
        <v>306</v>
      </c>
      <c r="B37" s="589" t="s">
        <v>99</v>
      </c>
      <c r="C37" s="590">
        <f ca="1">SUMIF(Пр12!$C14:$C193,306,Пр12!G14:G192)</f>
        <v>0</v>
      </c>
      <c r="D37" s="590">
        <f ca="1">SUMIF(Пр12!$C14:$C193,306,Пр12!H14:H192)</f>
        <v>0</v>
      </c>
      <c r="E37" s="591">
        <f ca="1">SUMIF(Пр12!$C14:$C193,306,Пр12!I14:I192)</f>
        <v>0</v>
      </c>
      <c r="F37" s="591">
        <f ca="1">SUMIF(Пр12!$C14:$C193,306,Пр12!J14:J192)</f>
        <v>0</v>
      </c>
      <c r="G37" s="591">
        <f ca="1">SUMIF(Пр12!$C14:$C193,306,Пр12!K14:K192)</f>
        <v>0</v>
      </c>
      <c r="H37" s="591">
        <f ca="1">SUMIF(Пр12!$C14:$C193,306,Пр12!L14:L192)</f>
        <v>0</v>
      </c>
    </row>
    <row r="38" spans="1:8" hidden="1" x14ac:dyDescent="0.25">
      <c r="A38" s="577">
        <v>307</v>
      </c>
      <c r="B38" s="589" t="s">
        <v>100</v>
      </c>
      <c r="C38" s="590">
        <f ca="1">SUMIF(Пр12!$C15:$C194,307,Пр12!G15:G192)</f>
        <v>0</v>
      </c>
      <c r="D38" s="590">
        <f ca="1">SUMIF(Пр12!$C15:$C194,307,Пр12!H15:H192)</f>
        <v>0</v>
      </c>
      <c r="E38" s="591">
        <f ca="1">SUMIF(Пр12!$C15:$C194,307,Пр12!I15:I192)</f>
        <v>0</v>
      </c>
      <c r="F38" s="591">
        <f ca="1">SUMIF(Пр12!$C15:$C194,307,Пр12!J15:J192)</f>
        <v>0</v>
      </c>
      <c r="G38" s="591">
        <f ca="1">SUMIF(Пр12!$C15:$C194,307,Пр12!K15:K192)</f>
        <v>0</v>
      </c>
      <c r="H38" s="591">
        <f ca="1">SUMIF(Пр12!$C15:$C194,307,Пр12!L15:L192)</f>
        <v>0</v>
      </c>
    </row>
    <row r="39" spans="1:8" ht="30" hidden="1" x14ac:dyDescent="0.25">
      <c r="A39" s="577">
        <v>308</v>
      </c>
      <c r="B39" s="589" t="s">
        <v>101</v>
      </c>
      <c r="C39" s="590">
        <f ca="1">SUMIF(Пр12!$C15:$C195,308,Пр12!G15:G192)</f>
        <v>0</v>
      </c>
      <c r="D39" s="590">
        <f ca="1">SUMIF(Пр12!$C15:$C195,308,Пр12!H15:H192)</f>
        <v>0</v>
      </c>
      <c r="E39" s="591">
        <f ca="1">SUMIF(Пр12!$C15:$C195,308,Пр12!I15:I192)</f>
        <v>0</v>
      </c>
      <c r="F39" s="591">
        <f ca="1">SUMIF(Пр12!$C15:$C195,308,Пр12!J15:J192)</f>
        <v>0</v>
      </c>
      <c r="G39" s="591">
        <f ca="1">SUMIF(Пр12!$C15:$C195,308,Пр12!K15:K192)</f>
        <v>0</v>
      </c>
      <c r="H39" s="591">
        <f ca="1">SUMIF(Пр12!$C15:$C195,308,Пр12!L15:L192)</f>
        <v>0</v>
      </c>
    </row>
    <row r="40" spans="1:8" ht="45" hidden="1" x14ac:dyDescent="0.25">
      <c r="A40" s="577">
        <v>309</v>
      </c>
      <c r="B40" s="589" t="s">
        <v>102</v>
      </c>
      <c r="C40" s="590">
        <f ca="1">SUMIF(Пр12!$C27:$C196,309,Пр12!G27:G192)</f>
        <v>0</v>
      </c>
      <c r="D40" s="590">
        <f ca="1">SUMIF(Пр12!$C27:$C196,309,Пр12!H27:H192)</f>
        <v>0</v>
      </c>
      <c r="E40" s="591">
        <f ca="1">SUMIF(Пр12!$C27:$C196,309,Пр12!I27:I192)</f>
        <v>0</v>
      </c>
      <c r="F40" s="591">
        <f ca="1">SUMIF(Пр12!$C27:$C196,309,Пр12!J27:J192)</f>
        <v>0</v>
      </c>
      <c r="G40" s="591">
        <f ca="1">SUMIF(Пр12!$C27:$C196,309,Пр12!K27:K192)</f>
        <v>0</v>
      </c>
      <c r="H40" s="591">
        <f ca="1">SUMIF(Пр12!$C27:$C196,309,Пр12!L27:L192)</f>
        <v>0</v>
      </c>
    </row>
    <row r="41" spans="1:8" ht="45" x14ac:dyDescent="0.25">
      <c r="A41" s="577">
        <v>310</v>
      </c>
      <c r="B41" s="487" t="s">
        <v>979</v>
      </c>
      <c r="C41" s="590">
        <f ca="1">SUMIF(Пр12!$C30:$C197,310,Пр12!G30:G192)</f>
        <v>1110874</v>
      </c>
      <c r="D41" s="590">
        <f ca="1">SUMIF(Пр12!$C30:$C197,310,Пр12!H30:H192)</f>
        <v>0</v>
      </c>
      <c r="E41" s="591">
        <f ca="1">SUMIF(Пр12!$C30:$C197,310,Пр12!I30:I192)</f>
        <v>1110874</v>
      </c>
      <c r="F41" s="591">
        <f ca="1">SUMIF(Пр12!$C30:$C197,310,Пр12!J30:J192)</f>
        <v>763000</v>
      </c>
      <c r="G41" s="591">
        <f ca="1">SUMIF(Пр12!$C30:$C197,310,Пр12!K30:K192)</f>
        <v>0</v>
      </c>
      <c r="H41" s="591">
        <f ca="1">SUMIF(Пр12!$C30:$C197,310,Пр12!L30:L192)</f>
        <v>763000</v>
      </c>
    </row>
    <row r="42" spans="1:8" hidden="1" x14ac:dyDescent="0.25">
      <c r="A42" s="577">
        <v>311</v>
      </c>
      <c r="B42" s="589" t="s">
        <v>103</v>
      </c>
      <c r="C42" s="590">
        <f ca="1">SUMIF(Пр12!$C31:$C198,311,Пр12!G31:G192)</f>
        <v>0</v>
      </c>
      <c r="D42" s="590">
        <f ca="1">SUMIF(Пр12!$C31:$C198,311,Пр12!H31:H192)</f>
        <v>0</v>
      </c>
      <c r="E42" s="591">
        <f ca="1">SUMIF(Пр12!$C31:$C198,311,Пр12!I31:I192)</f>
        <v>0</v>
      </c>
      <c r="F42" s="591">
        <f ca="1">SUMIF(Пр12!$C31:$C198,311,Пр12!J31:J192)</f>
        <v>0</v>
      </c>
      <c r="G42" s="591">
        <f ca="1">SUMIF(Пр12!$C31:$C198,311,Пр12!K31:K192)</f>
        <v>0</v>
      </c>
      <c r="H42" s="591">
        <f ca="1">SUMIF(Пр12!$C31:$C198,311,Пр12!L31:L192)</f>
        <v>0</v>
      </c>
    </row>
    <row r="43" spans="1:8" ht="45" hidden="1" x14ac:dyDescent="0.25">
      <c r="A43" s="577">
        <v>312</v>
      </c>
      <c r="B43" s="589" t="s">
        <v>104</v>
      </c>
      <c r="C43" s="590">
        <f ca="1">SUMIF(Пр12!$C36:$C199,312,Пр12!G36:G192)</f>
        <v>0</v>
      </c>
      <c r="D43" s="590">
        <f ca="1">SUMIF(Пр12!$C36:$C199,312,Пр12!H36:H192)</f>
        <v>0</v>
      </c>
      <c r="E43" s="591">
        <f ca="1">SUMIF(Пр12!$C36:$C199,312,Пр12!I36:I192)</f>
        <v>0</v>
      </c>
      <c r="F43" s="591">
        <f ca="1">SUMIF(Пр12!$C36:$C199,312,Пр12!J36:J192)</f>
        <v>0</v>
      </c>
      <c r="G43" s="591">
        <f ca="1">SUMIF(Пр12!$C36:$C199,312,Пр12!K36:K192)</f>
        <v>0</v>
      </c>
      <c r="H43" s="591">
        <f ca="1">SUMIF(Пр12!$C36:$C199,312,Пр12!L36:L192)</f>
        <v>0</v>
      </c>
    </row>
    <row r="44" spans="1:8" ht="45" hidden="1" x14ac:dyDescent="0.25">
      <c r="A44" s="577">
        <v>313</v>
      </c>
      <c r="B44" s="589" t="s">
        <v>105</v>
      </c>
      <c r="C44" s="590">
        <f ca="1">SUMIF(Пр12!$C36:$C200,313,Пр12!G36:G192)</f>
        <v>0</v>
      </c>
      <c r="D44" s="590">
        <f ca="1">SUMIF(Пр12!$C36:$C200,313,Пр12!H36:H192)</f>
        <v>0</v>
      </c>
      <c r="E44" s="591">
        <f ca="1">SUMIF(Пр12!$C36:$C200,313,Пр12!I36:I192)</f>
        <v>0</v>
      </c>
      <c r="F44" s="591">
        <f ca="1">SUMIF(Пр12!$C36:$C200,313,Пр12!J36:J192)</f>
        <v>0</v>
      </c>
      <c r="G44" s="591">
        <f ca="1">SUMIF(Пр12!$C36:$C200,313,Пр12!K36:K192)</f>
        <v>0</v>
      </c>
      <c r="H44" s="591">
        <f ca="1">SUMIF(Пр12!$C36:$C200,313,Пр12!L36:L192)</f>
        <v>0</v>
      </c>
    </row>
    <row r="45" spans="1:8" ht="33" customHeight="1" x14ac:dyDescent="0.25">
      <c r="A45" s="577">
        <v>314</v>
      </c>
      <c r="B45" s="589" t="s">
        <v>106</v>
      </c>
      <c r="C45" s="590">
        <f ca="1">SUMIF(Пр12!$C36:$C201,314,Пр12!G36:G192)</f>
        <v>180000</v>
      </c>
      <c r="D45" s="590">
        <f ca="1">SUMIF(Пр12!$C36:$C201,314,Пр12!H36:H192)</f>
        <v>0</v>
      </c>
      <c r="E45" s="591">
        <f ca="1">SUMIF(Пр12!$C36:$C201,314,Пр12!I36:I192)</f>
        <v>180000</v>
      </c>
      <c r="F45" s="591">
        <f ca="1">SUMIF(Пр12!$C36:$C201,314,Пр12!J36:J192)</f>
        <v>180000</v>
      </c>
      <c r="G45" s="591">
        <f ca="1">SUMIF(Пр12!$C36:$C201,314,Пр12!K36:K192)</f>
        <v>0</v>
      </c>
      <c r="H45" s="591">
        <f ca="1">SUMIF(Пр12!$C36:$C201,314,Пр12!L36:L192)</f>
        <v>180000</v>
      </c>
    </row>
    <row r="46" spans="1:8" x14ac:dyDescent="0.25">
      <c r="A46" s="585">
        <v>400</v>
      </c>
      <c r="B46" s="592" t="s">
        <v>107</v>
      </c>
      <c r="C46" s="587">
        <f ca="1">SUM(C47:C58)</f>
        <v>105636514</v>
      </c>
      <c r="D46" s="587">
        <f t="shared" ref="D46" ca="1" si="7">SUM(D47:D58)</f>
        <v>0</v>
      </c>
      <c r="E46" s="588">
        <f ca="1">SUM(E47:E58)</f>
        <v>105636514</v>
      </c>
      <c r="F46" s="588">
        <f t="shared" ref="F46" ca="1" si="8">SUM(F47:F58)</f>
        <v>115826264</v>
      </c>
      <c r="G46" s="588">
        <f t="shared" ref="G46" ca="1" si="9">SUM(G47:G58)</f>
        <v>0</v>
      </c>
      <c r="H46" s="588">
        <f t="shared" ref="H46" ca="1" si="10">SUM(H47:H58)</f>
        <v>115826264</v>
      </c>
    </row>
    <row r="47" spans="1:8" ht="15.75" hidden="1" customHeight="1" thickBot="1" x14ac:dyDescent="0.3">
      <c r="A47" s="577">
        <v>401</v>
      </c>
      <c r="B47" s="593" t="s">
        <v>108</v>
      </c>
      <c r="C47" s="590">
        <f>SUMIF(Пр12!$C10:$C192,401,Пр12!G10:G192)</f>
        <v>0</v>
      </c>
      <c r="D47" s="590">
        <f>SUMIF(Пр12!$C10:$C192,401,Пр12!H10:H192)</f>
        <v>0</v>
      </c>
      <c r="E47" s="591">
        <f>SUMIF(Пр12!$C10:$C192,401,Пр12!I10:I192)</f>
        <v>0</v>
      </c>
      <c r="F47" s="591">
        <f>SUMIF(Пр12!$C10:$C192,401,Пр12!J10:J192)</f>
        <v>0</v>
      </c>
      <c r="G47" s="591">
        <f>SUMIF(Пр12!$C10:$C192,401,Пр12!K10:K192)</f>
        <v>0</v>
      </c>
      <c r="H47" s="591">
        <f>SUMIF(Пр12!$C10:$C192,401,Пр12!L10:L192)</f>
        <v>0</v>
      </c>
    </row>
    <row r="48" spans="1:8" hidden="1" x14ac:dyDescent="0.25">
      <c r="A48" s="577">
        <v>402</v>
      </c>
      <c r="B48" s="589" t="s">
        <v>109</v>
      </c>
      <c r="C48" s="590">
        <f>SUMIF(Пр12!$C11:$C192,402,Пр12!G11:G192)</f>
        <v>0</v>
      </c>
      <c r="D48" s="590">
        <f>SUMIF(Пр12!$C11:$C192,402,Пр12!H11:H192)</f>
        <v>0</v>
      </c>
      <c r="E48" s="591">
        <f>SUMIF(Пр12!$C11:$C192,402,Пр12!I11:I192)</f>
        <v>0</v>
      </c>
      <c r="F48" s="591">
        <f>SUMIF(Пр12!$C11:$C192,402,Пр12!J11:J192)</f>
        <v>0</v>
      </c>
      <c r="G48" s="591">
        <f>SUMIF(Пр12!$C11:$C192,402,Пр12!K11:K192)</f>
        <v>0</v>
      </c>
      <c r="H48" s="591">
        <f>SUMIF(Пр12!$C11:$C192,402,Пр12!L11:L192)</f>
        <v>0</v>
      </c>
    </row>
    <row r="49" spans="1:8" ht="30" hidden="1" x14ac:dyDescent="0.25">
      <c r="A49" s="577">
        <v>403</v>
      </c>
      <c r="B49" s="589" t="s">
        <v>110</v>
      </c>
      <c r="C49" s="590">
        <f>SUMIF(Пр12!$C12:$C192,403,Пр12!G12:G192)</f>
        <v>0</v>
      </c>
      <c r="D49" s="590">
        <f>SUMIF(Пр12!$C12:$C192,403,Пр12!H12:H192)</f>
        <v>0</v>
      </c>
      <c r="E49" s="591">
        <f>SUMIF(Пр12!$C12:$C192,403,Пр12!I12:I192)</f>
        <v>0</v>
      </c>
      <c r="F49" s="591">
        <f>SUMIF(Пр12!$C12:$C192,403,Пр12!J12:J192)</f>
        <v>0</v>
      </c>
      <c r="G49" s="591">
        <f>SUMIF(Пр12!$C12:$C192,403,Пр12!K12:K192)</f>
        <v>0</v>
      </c>
      <c r="H49" s="591">
        <f>SUMIF(Пр12!$C12:$C192,403,Пр12!L12:L192)</f>
        <v>0</v>
      </c>
    </row>
    <row r="50" spans="1:8" hidden="1" x14ac:dyDescent="0.25">
      <c r="A50" s="577">
        <v>404</v>
      </c>
      <c r="B50" s="589" t="s">
        <v>111</v>
      </c>
      <c r="C50" s="590">
        <f ca="1">SUMIF(Пр12!$C14:$C193,404,Пр12!G14:G192)</f>
        <v>0</v>
      </c>
      <c r="D50" s="590">
        <f ca="1">SUMIF(Пр12!$C14:$C193,404,Пр12!H14:H192)</f>
        <v>0</v>
      </c>
      <c r="E50" s="591">
        <f ca="1">SUMIF(Пр12!$C14:$C193,404,Пр12!I14:I192)</f>
        <v>0</v>
      </c>
      <c r="F50" s="591">
        <f ca="1">SUMIF(Пр12!$C14:$C193,404,Пр12!J14:J192)</f>
        <v>0</v>
      </c>
      <c r="G50" s="591">
        <f ca="1">SUMIF(Пр12!$C14:$C193,404,Пр12!K14:K192)</f>
        <v>0</v>
      </c>
      <c r="H50" s="591">
        <f ca="1">SUMIF(Пр12!$C14:$C193,404,Пр12!L14:L192)</f>
        <v>0</v>
      </c>
    </row>
    <row r="51" spans="1:8" hidden="1" x14ac:dyDescent="0.25">
      <c r="A51" s="577">
        <v>405</v>
      </c>
      <c r="B51" s="589" t="s">
        <v>112</v>
      </c>
      <c r="C51" s="590">
        <f ca="1">SUMIF(Пр12!$C15:$C194,405,Пр12!G15:G192)</f>
        <v>0</v>
      </c>
      <c r="D51" s="590">
        <f ca="1">SUMIF(Пр12!$C15:$C194,405,Пр12!H15:H192)</f>
        <v>0</v>
      </c>
      <c r="E51" s="591">
        <f ca="1">SUMIF(Пр12!$C15:$C194,405,Пр12!I15:I192)</f>
        <v>0</v>
      </c>
      <c r="F51" s="591">
        <f ca="1">SUMIF(Пр12!$C15:$C194,405,Пр12!J15:J192)</f>
        <v>0</v>
      </c>
      <c r="G51" s="591">
        <f ca="1">SUMIF(Пр12!$C15:$C194,405,Пр12!K15:K192)</f>
        <v>0</v>
      </c>
      <c r="H51" s="591">
        <f ca="1">SUMIF(Пр12!$C15:$C194,405,Пр12!L15:L192)</f>
        <v>0</v>
      </c>
    </row>
    <row r="52" spans="1:8" hidden="1" x14ac:dyDescent="0.25">
      <c r="A52" s="577">
        <v>406</v>
      </c>
      <c r="B52" s="589" t="s">
        <v>113</v>
      </c>
      <c r="C52" s="590">
        <f ca="1">SUMIF(Пр12!$C15:$C195,406,Пр12!G15:G192)</f>
        <v>0</v>
      </c>
      <c r="D52" s="590">
        <f ca="1">SUMIF(Пр12!$C15:$C195,406,Пр12!H15:H192)</f>
        <v>0</v>
      </c>
      <c r="E52" s="591">
        <f ca="1">SUMIF(Пр12!$C15:$C195,406,Пр12!I15:I192)</f>
        <v>0</v>
      </c>
      <c r="F52" s="591">
        <f ca="1">SUMIF(Пр12!$C15:$C195,406,Пр12!J15:J192)</f>
        <v>0</v>
      </c>
      <c r="G52" s="591">
        <f ca="1">SUMIF(Пр12!$C15:$C195,406,Пр12!K15:K192)</f>
        <v>0</v>
      </c>
      <c r="H52" s="591">
        <f ca="1">SUMIF(Пр12!$C15:$C195,406,Пр12!L15:L192)</f>
        <v>0</v>
      </c>
    </row>
    <row r="53" spans="1:8" hidden="1" x14ac:dyDescent="0.25">
      <c r="A53" s="577">
        <v>407</v>
      </c>
      <c r="B53" s="589" t="s">
        <v>114</v>
      </c>
      <c r="C53" s="590">
        <f ca="1">SUMIF(Пр12!$C27:$C196,407,Пр12!G27:G192)</f>
        <v>0</v>
      </c>
      <c r="D53" s="590">
        <f ca="1">SUMIF(Пр12!$C27:$C196,407,Пр12!H27:H192)</f>
        <v>0</v>
      </c>
      <c r="E53" s="591">
        <f ca="1">SUMIF(Пр12!$C27:$C196,407,Пр12!I27:I192)</f>
        <v>0</v>
      </c>
      <c r="F53" s="591">
        <f ca="1">SUMIF(Пр12!$C27:$C196,407,Пр12!J27:J192)</f>
        <v>0</v>
      </c>
      <c r="G53" s="591">
        <f ca="1">SUMIF(Пр12!$C27:$C196,407,Пр12!K27:K192)</f>
        <v>0</v>
      </c>
      <c r="H53" s="591">
        <f ca="1">SUMIF(Пр12!$C27:$C196,407,Пр12!L27:L192)</f>
        <v>0</v>
      </c>
    </row>
    <row r="54" spans="1:8" x14ac:dyDescent="0.25">
      <c r="A54" s="577">
        <v>408</v>
      </c>
      <c r="B54" s="589" t="s">
        <v>115</v>
      </c>
      <c r="C54" s="590">
        <f ca="1">SUMIF(Пр12!$C30:$C197,408,Пр12!G30:G192)</f>
        <v>600000</v>
      </c>
      <c r="D54" s="590">
        <f ca="1">SUMIF(Пр12!$C30:$C197,408,Пр12!H30:H192)</f>
        <v>0</v>
      </c>
      <c r="E54" s="591">
        <f ca="1">SUMIF(Пр12!$C30:$C197,408,Пр12!I30:I192)</f>
        <v>600000</v>
      </c>
      <c r="F54" s="591">
        <f ca="1">SUMIF(Пр12!$C30:$C197,408,Пр12!J30:J192)</f>
        <v>9644100</v>
      </c>
      <c r="G54" s="591">
        <f ca="1">SUMIF(Пр12!$C30:$C197,408,Пр12!K30:K192)</f>
        <v>0</v>
      </c>
      <c r="H54" s="591">
        <f ca="1">SUMIF(Пр12!$C30:$C197,408,Пр12!L30:L192)</f>
        <v>9644100</v>
      </c>
    </row>
    <row r="55" spans="1:8" x14ac:dyDescent="0.25">
      <c r="A55" s="577">
        <v>409</v>
      </c>
      <c r="B55" s="589" t="s">
        <v>116</v>
      </c>
      <c r="C55" s="590">
        <f ca="1">SUMIF(Пр12!$C31:$C198,409,Пр12!G31:G192)</f>
        <v>104566514</v>
      </c>
      <c r="D55" s="590">
        <f ca="1">SUMIF(Пр12!$C31:$C198,409,Пр12!H31:H192)</f>
        <v>0</v>
      </c>
      <c r="E55" s="591">
        <f ca="1">SUMIF(Пр12!$C31:$C198,409,Пр12!I31:I192)</f>
        <v>104566514</v>
      </c>
      <c r="F55" s="591">
        <f ca="1">SUMIF(Пр12!$C31:$C198,409,Пр12!J31:J192)</f>
        <v>105712164</v>
      </c>
      <c r="G55" s="591">
        <f ca="1">SUMIF(Пр12!$C31:$C198,409,Пр12!K31:K192)</f>
        <v>0</v>
      </c>
      <c r="H55" s="591">
        <f ca="1">SUMIF(Пр12!$C31:$C198,409,Пр12!L31:L192)</f>
        <v>105712164</v>
      </c>
    </row>
    <row r="56" spans="1:8" hidden="1" x14ac:dyDescent="0.25">
      <c r="A56" s="577">
        <v>410</v>
      </c>
      <c r="B56" s="589" t="s">
        <v>117</v>
      </c>
      <c r="C56" s="590">
        <f ca="1">SUMIF(Пр12!$C36:$C199,410,Пр12!G36:G192)</f>
        <v>0</v>
      </c>
      <c r="D56" s="590">
        <f ca="1">SUMIF(Пр12!$C36:$C199,410,Пр12!H36:H192)</f>
        <v>0</v>
      </c>
      <c r="E56" s="591">
        <f ca="1">SUMIF(Пр12!$C36:$C199,410,Пр12!I36:I192)</f>
        <v>0</v>
      </c>
      <c r="F56" s="591">
        <f ca="1">SUMIF(Пр12!$C36:$C199,410,Пр12!J36:J192)</f>
        <v>0</v>
      </c>
      <c r="G56" s="591">
        <f ca="1">SUMIF(Пр12!$C36:$C199,410,Пр12!K36:K192)</f>
        <v>0</v>
      </c>
      <c r="H56" s="591">
        <f ca="1">SUMIF(Пр12!$C36:$C199,410,Пр12!L36:L192)</f>
        <v>0</v>
      </c>
    </row>
    <row r="57" spans="1:8" ht="30" hidden="1" x14ac:dyDescent="0.25">
      <c r="A57" s="577">
        <v>411</v>
      </c>
      <c r="B57" s="589" t="s">
        <v>118</v>
      </c>
      <c r="C57" s="590">
        <f ca="1">SUMIF(Пр12!$C36:$C200,411,Пр12!G36:G192)</f>
        <v>0</v>
      </c>
      <c r="D57" s="590">
        <f ca="1">SUMIF(Пр12!$C36:$C200,411,Пр12!H36:H192)</f>
        <v>0</v>
      </c>
      <c r="E57" s="591">
        <f ca="1">SUMIF(Пр12!$C36:$C200,411,Пр12!I36:I192)</f>
        <v>0</v>
      </c>
      <c r="F57" s="591">
        <f ca="1">SUMIF(Пр12!$C36:$C200,411,Пр12!J36:J192)</f>
        <v>0</v>
      </c>
      <c r="G57" s="591">
        <f ca="1">SUMIF(Пр12!$C36:$C200,411,Пр12!K36:K192)</f>
        <v>0</v>
      </c>
      <c r="H57" s="591">
        <f ca="1">SUMIF(Пр12!$C36:$C200,411,Пр12!L36:L192)</f>
        <v>0</v>
      </c>
    </row>
    <row r="58" spans="1:8" ht="17.25" customHeight="1" x14ac:dyDescent="0.25">
      <c r="A58" s="577">
        <v>412</v>
      </c>
      <c r="B58" s="589" t="s">
        <v>119</v>
      </c>
      <c r="C58" s="590">
        <f ca="1">SUMIF(Пр12!$C10:$C201,412,Пр12!G10:G192)</f>
        <v>470000</v>
      </c>
      <c r="D58" s="590">
        <f ca="1">SUMIF(Пр12!$C10:$C201,412,Пр12!H10:H192)</f>
        <v>0</v>
      </c>
      <c r="E58" s="591">
        <f ca="1">SUMIF(Пр12!$C10:$C201,412,Пр12!I10:I192)</f>
        <v>470000</v>
      </c>
      <c r="F58" s="591">
        <f ca="1">SUMIF(Пр12!$C10:$C201,412,Пр12!J10:J192)</f>
        <v>470000</v>
      </c>
      <c r="G58" s="591">
        <f ca="1">SUMIF(Пр12!$C10:$C201,412,Пр12!K10:K192)</f>
        <v>0</v>
      </c>
      <c r="H58" s="591">
        <f ca="1">SUMIF(Пр12!$C10:$C201,412,Пр12!L10:L192)</f>
        <v>470000</v>
      </c>
    </row>
    <row r="59" spans="1:8" ht="18.95" customHeight="1" x14ac:dyDescent="0.25">
      <c r="A59" s="585">
        <v>500</v>
      </c>
      <c r="B59" s="592" t="s">
        <v>120</v>
      </c>
      <c r="C59" s="587">
        <f ca="1">SUM(C60:C64)</f>
        <v>31837846</v>
      </c>
      <c r="D59" s="587">
        <f t="shared" ref="D59:E59" ca="1" si="11">SUM(D60:D64)</f>
        <v>3100000</v>
      </c>
      <c r="E59" s="588">
        <f t="shared" ca="1" si="11"/>
        <v>34937846</v>
      </c>
      <c r="F59" s="588">
        <f t="shared" ref="F59:H59" ca="1" si="12">SUM(F60:F64)</f>
        <v>27736191</v>
      </c>
      <c r="G59" s="588">
        <f t="shared" ca="1" si="12"/>
        <v>32478</v>
      </c>
      <c r="H59" s="588">
        <f t="shared" ca="1" si="12"/>
        <v>27768669</v>
      </c>
    </row>
    <row r="60" spans="1:8" x14ac:dyDescent="0.25">
      <c r="A60" s="577">
        <v>501</v>
      </c>
      <c r="B60" s="589" t="s">
        <v>121</v>
      </c>
      <c r="C60" s="590">
        <f>SUMIF(Пр12!$C10:$C192,501,Пр12!G10:G192)</f>
        <v>9531710</v>
      </c>
      <c r="D60" s="590">
        <f>SUMIF(Пр12!$C10:$C192,501,Пр12!H10:H192)</f>
        <v>6400000</v>
      </c>
      <c r="E60" s="591">
        <f>SUMIF(Пр12!$C10:$C192,501,Пр12!I10:I192)</f>
        <v>15931710</v>
      </c>
      <c r="F60" s="591">
        <f>SUMIF(Пр12!$C10:$C192,501,Пр12!J10:J192)</f>
        <v>2151138</v>
      </c>
      <c r="G60" s="591">
        <f>SUMIF(Пр12!$C10:$C192,501,Пр12!K10:K192)</f>
        <v>32478</v>
      </c>
      <c r="H60" s="591">
        <f>SUMIF(Пр12!$C10:$C192,501,Пр12!L10:L192)</f>
        <v>2183616</v>
      </c>
    </row>
    <row r="61" spans="1:8" x14ac:dyDescent="0.25">
      <c r="A61" s="577">
        <v>502</v>
      </c>
      <c r="B61" s="589" t="s">
        <v>122</v>
      </c>
      <c r="C61" s="590">
        <f>SUMIF(Пр12!$C11:$C192,502,Пр12!G11:G192)</f>
        <v>3078100</v>
      </c>
      <c r="D61" s="590">
        <f>SUMIF(Пр12!$C11:$C192,502,Пр12!H11:H192)</f>
        <v>0</v>
      </c>
      <c r="E61" s="591">
        <f>SUMIF(Пр12!$C11:$C192,502,Пр12!I11:I192)</f>
        <v>3078100</v>
      </c>
      <c r="F61" s="591">
        <f>SUMIF(Пр12!$C11:$C192,502,Пр12!J11:J192)</f>
        <v>4399000</v>
      </c>
      <c r="G61" s="591">
        <f>SUMIF(Пр12!$C11:$C192,502,Пр12!K11:K192)</f>
        <v>0</v>
      </c>
      <c r="H61" s="591">
        <f>SUMIF(Пр12!$C11:$C192,502,Пр12!L11:L192)</f>
        <v>4399000</v>
      </c>
    </row>
    <row r="62" spans="1:8" x14ac:dyDescent="0.25">
      <c r="A62" s="577">
        <v>503</v>
      </c>
      <c r="B62" s="589" t="s">
        <v>123</v>
      </c>
      <c r="C62" s="590">
        <f>SUMIF(Пр12!$C12:$C192,503,Пр12!G12:G192)</f>
        <v>19228036</v>
      </c>
      <c r="D62" s="590">
        <f>SUMIF(Пр12!$C12:$C192,503,Пр12!H12:H192)</f>
        <v>-3300000</v>
      </c>
      <c r="E62" s="591">
        <f>SUMIF(Пр12!$C12:$C192,503,Пр12!I12:I192)</f>
        <v>15928036</v>
      </c>
      <c r="F62" s="591">
        <f>SUMIF(Пр12!$C12:$C192,503,Пр12!J12:J192)</f>
        <v>21186053</v>
      </c>
      <c r="G62" s="591">
        <f>SUMIF(Пр12!$C12:$C192,503,Пр12!K12:K192)</f>
        <v>0</v>
      </c>
      <c r="H62" s="591">
        <f>SUMIF(Пр12!$C12:$C192,503,Пр12!L12:L192)</f>
        <v>21186053</v>
      </c>
    </row>
    <row r="63" spans="1:8" ht="30" hidden="1" x14ac:dyDescent="0.25">
      <c r="A63" s="577">
        <v>504</v>
      </c>
      <c r="B63" s="589" t="s">
        <v>124</v>
      </c>
      <c r="C63" s="590">
        <f ca="1">SUMIF(Пр12!$C14:$C193,504,Пр12!G14:G192)</f>
        <v>0</v>
      </c>
      <c r="D63" s="590">
        <f ca="1">SUMIF(Пр12!$C14:$C193,504,Пр12!H14:H192)</f>
        <v>0</v>
      </c>
      <c r="E63" s="591">
        <f ca="1">SUMIF(Пр12!$C14:$C193,504,Пр12!I14:I192)</f>
        <v>0</v>
      </c>
      <c r="F63" s="591">
        <f ca="1">SUMIF(Пр12!$C14:$C193,504,Пр12!J14:J192)</f>
        <v>0</v>
      </c>
      <c r="G63" s="591">
        <f ca="1">SUMIF(Пр12!$C14:$C193,504,Пр12!K14:K192)</f>
        <v>0</v>
      </c>
      <c r="H63" s="591">
        <f ca="1">SUMIF(Пр12!$C14:$C193,504,Пр12!L14:L192)</f>
        <v>0</v>
      </c>
    </row>
    <row r="64" spans="1:8" ht="30" hidden="1" x14ac:dyDescent="0.25">
      <c r="A64" s="577">
        <v>505</v>
      </c>
      <c r="B64" s="589" t="s">
        <v>125</v>
      </c>
      <c r="C64" s="590">
        <f ca="1">SUMIF(Пр12!$C15:$C194,505,Пр12!G15:G192)</f>
        <v>0</v>
      </c>
      <c r="D64" s="590">
        <f ca="1">SUMIF(Пр12!$C15:$C194,505,Пр12!H15:H192)</f>
        <v>0</v>
      </c>
      <c r="E64" s="591">
        <f ca="1">SUMIF(Пр12!$C15:$C194,505,Пр12!I15:I192)</f>
        <v>0</v>
      </c>
      <c r="F64" s="591">
        <f ca="1">SUMIF(Пр12!$C15:$C194,505,Пр12!J15:J192)</f>
        <v>0</v>
      </c>
      <c r="G64" s="591">
        <f ca="1">SUMIF(Пр12!$C15:$C194,505,Пр12!K15:K192)</f>
        <v>0</v>
      </c>
      <c r="H64" s="591">
        <f ca="1">SUMIF(Пр12!$C15:$C194,505,Пр12!L15:L192)</f>
        <v>0</v>
      </c>
    </row>
    <row r="65" spans="1:8" x14ac:dyDescent="0.25">
      <c r="A65" s="585">
        <v>600</v>
      </c>
      <c r="B65" s="586" t="s">
        <v>126</v>
      </c>
      <c r="C65" s="587">
        <f>SUM(C66:C70)</f>
        <v>3500000</v>
      </c>
      <c r="D65" s="587">
        <f t="shared" ref="D65:E65" si="13">SUM(D66:D70)</f>
        <v>0</v>
      </c>
      <c r="E65" s="588">
        <f t="shared" si="13"/>
        <v>3500000</v>
      </c>
      <c r="F65" s="588">
        <f t="shared" ref="F65" si="14">SUM(F66:F70)</f>
        <v>0</v>
      </c>
      <c r="G65" s="588">
        <f t="shared" ref="G65" si="15">SUM(G66:G70)</f>
        <v>0</v>
      </c>
      <c r="H65" s="588">
        <f t="shared" ref="H65" si="16">SUM(H66:H70)</f>
        <v>0</v>
      </c>
    </row>
    <row r="66" spans="1:8" hidden="1" x14ac:dyDescent="0.25">
      <c r="A66" s="577">
        <v>601</v>
      </c>
      <c r="B66" s="589" t="s">
        <v>127</v>
      </c>
      <c r="C66" s="590">
        <f>SUMIF(Пр12!$C10:$C192,601,Пр12!G10:G192)</f>
        <v>0</v>
      </c>
      <c r="D66" s="590">
        <f>SUMIF(Пр12!$C10:$C192,601,Пр12!H10:H192)</f>
        <v>0</v>
      </c>
      <c r="E66" s="591">
        <f>SUMIF(Пр12!$C10:$C192,601,Пр12!I10:I192)</f>
        <v>0</v>
      </c>
      <c r="F66" s="591">
        <f>SUMIF(Пр12!$C10:$C192,601,Пр12!J10:J192)</f>
        <v>0</v>
      </c>
      <c r="G66" s="591">
        <f>SUMIF(Пр12!$C10:$C192,601,Пр12!K10:K192)</f>
        <v>0</v>
      </c>
      <c r="H66" s="591">
        <f>SUMIF(Пр12!$C10:$C192,601,Пр12!L10:L192)</f>
        <v>0</v>
      </c>
    </row>
    <row r="67" spans="1:8" hidden="1" x14ac:dyDescent="0.25">
      <c r="A67" s="577">
        <v>602</v>
      </c>
      <c r="B67" s="589" t="s">
        <v>128</v>
      </c>
      <c r="C67" s="590">
        <f>SUMIF(Пр12!$C11:$C192,602,Пр12!G11:G192)</f>
        <v>0</v>
      </c>
      <c r="D67" s="590">
        <f>SUMIF(Пр12!$C11:$C192,602,Пр12!H11:H192)</f>
        <v>0</v>
      </c>
      <c r="E67" s="591">
        <f>SUMIF(Пр12!$C11:$C192,602,Пр12!I11:I192)</f>
        <v>0</v>
      </c>
      <c r="F67" s="591">
        <f>SUMIF(Пр12!$C11:$C192,602,Пр12!J11:J192)</f>
        <v>0</v>
      </c>
      <c r="G67" s="591">
        <f>SUMIF(Пр12!$C11:$C192,602,Пр12!K11:K192)</f>
        <v>0</v>
      </c>
      <c r="H67" s="591">
        <f>SUMIF(Пр12!$C11:$C192,602,Пр12!L11:L192)</f>
        <v>0</v>
      </c>
    </row>
    <row r="68" spans="1:8" ht="30" hidden="1" x14ac:dyDescent="0.25">
      <c r="A68" s="577">
        <v>603</v>
      </c>
      <c r="B68" s="589" t="s">
        <v>129</v>
      </c>
      <c r="C68" s="590">
        <f>SUMIF(Пр12!$C12:$C192,603,Пр12!G12:G192)</f>
        <v>0</v>
      </c>
      <c r="D68" s="590">
        <f>SUMIF(Пр12!$C12:$C192,603,Пр12!H12:H192)</f>
        <v>0</v>
      </c>
      <c r="E68" s="591">
        <f>SUMIF(Пр12!$C12:$C192,603,Пр12!I12:I192)</f>
        <v>0</v>
      </c>
      <c r="F68" s="591">
        <f>SUMIF(Пр12!$C12:$C192,603,Пр12!J12:J192)</f>
        <v>0</v>
      </c>
      <c r="G68" s="591">
        <f>SUMIF(Пр12!$C12:$C192,603,Пр12!K12:K192)</f>
        <v>0</v>
      </c>
      <c r="H68" s="591">
        <f>SUMIF(Пр12!$C12:$C192,603,Пр12!L12:L192)</f>
        <v>0</v>
      </c>
    </row>
    <row r="69" spans="1:8" ht="30" hidden="1" x14ac:dyDescent="0.25">
      <c r="A69" s="577">
        <v>604</v>
      </c>
      <c r="B69" s="589" t="s">
        <v>130</v>
      </c>
      <c r="C69" s="590">
        <f>SUMIF(Пр12!$C14:$C193,604,Пр12!G14:G193)</f>
        <v>0</v>
      </c>
      <c r="D69" s="590">
        <f>SUMIF(Пр12!$C14:$C193,604,Пр12!H14:H193)</f>
        <v>0</v>
      </c>
      <c r="E69" s="591">
        <f>SUMIF(Пр12!$C14:$C193,604,Пр12!I14:I193)</f>
        <v>0</v>
      </c>
      <c r="F69" s="591">
        <f>SUMIF(Пр12!$C14:$C193,604,Пр12!J14:J193)</f>
        <v>0</v>
      </c>
      <c r="G69" s="591">
        <f>SUMIF(Пр12!$C14:$C193,604,Пр12!K14:K193)</f>
        <v>0</v>
      </c>
      <c r="H69" s="591">
        <f>SUMIF(Пр12!$C14:$C193,604,Пр12!L14:L193)</f>
        <v>0</v>
      </c>
    </row>
    <row r="70" spans="1:8" ht="30" x14ac:dyDescent="0.25">
      <c r="A70" s="577">
        <v>605</v>
      </c>
      <c r="B70" s="589" t="s">
        <v>131</v>
      </c>
      <c r="C70" s="590">
        <f>SUMIF(Пр12!$C15:$C194,605,Пр12!G15:G194)</f>
        <v>3500000</v>
      </c>
      <c r="D70" s="590">
        <f>SUMIF(Пр12!$C15:$C194,605,Пр12!H15:H194)</f>
        <v>0</v>
      </c>
      <c r="E70" s="591">
        <f>SUMIF(Пр12!$C15:$C194,605,Пр12!I15:I194)</f>
        <v>3500000</v>
      </c>
      <c r="F70" s="591">
        <f>SUMIF(Пр12!$C15:$C194,605,Пр12!J15:J194)</f>
        <v>0</v>
      </c>
      <c r="G70" s="591">
        <f>SUMIF(Пр12!$C$10:$C251,$A70,Пр12!K$10:K251)</f>
        <v>0</v>
      </c>
      <c r="H70" s="591">
        <f>SUMIF(Пр12!$C15:$C194,605,Пр12!L15:L194)</f>
        <v>0</v>
      </c>
    </row>
    <row r="71" spans="1:8" hidden="1" x14ac:dyDescent="0.25">
      <c r="A71" s="585">
        <v>700</v>
      </c>
      <c r="B71" s="586" t="s">
        <v>132</v>
      </c>
      <c r="C71" s="587">
        <f>SUM(C72:C80)</f>
        <v>0</v>
      </c>
      <c r="D71" s="587">
        <f t="shared" ref="D71:E71" si="17">SUM(D72:D80)</f>
        <v>0</v>
      </c>
      <c r="E71" s="588">
        <f t="shared" si="17"/>
        <v>0</v>
      </c>
      <c r="F71" s="588">
        <f t="shared" ref="F71:H71" si="18">SUM(F72:F80)</f>
        <v>0</v>
      </c>
      <c r="G71" s="588">
        <f t="shared" si="18"/>
        <v>0</v>
      </c>
      <c r="H71" s="588">
        <f t="shared" si="18"/>
        <v>0</v>
      </c>
    </row>
    <row r="72" spans="1:8" hidden="1" x14ac:dyDescent="0.25">
      <c r="A72" s="577">
        <v>701</v>
      </c>
      <c r="B72" s="589" t="s">
        <v>133</v>
      </c>
      <c r="C72" s="590">
        <f>SUMIF(Пр12!$C10:$C228,701,Пр12!G10:G228)</f>
        <v>0</v>
      </c>
      <c r="D72" s="590">
        <f>SUMIF(Пр12!$C10:$C228,701,Пр12!H10:H228)</f>
        <v>0</v>
      </c>
      <c r="E72" s="591">
        <f>SUMIF(Пр12!$C10:$C228,701,Пр12!I10:I228)</f>
        <v>0</v>
      </c>
      <c r="F72" s="591">
        <f>SUMIF(Пр12!$C10:$C228,701,Пр12!J10:J228)</f>
        <v>0</v>
      </c>
      <c r="G72" s="591">
        <f>SUMIF(Пр12!$C10:$C228,701,Пр12!K10:K228)</f>
        <v>0</v>
      </c>
      <c r="H72" s="591">
        <f>SUMIF(Пр12!$C10:$C228,701,Пр12!L10:L228)</f>
        <v>0</v>
      </c>
    </row>
    <row r="73" spans="1:8" hidden="1" x14ac:dyDescent="0.25">
      <c r="A73" s="577">
        <v>702</v>
      </c>
      <c r="B73" s="589" t="s">
        <v>134</v>
      </c>
      <c r="C73" s="590">
        <f>SUMIF(Пр12!$C10:$C229,702,Пр12!G10:G229)</f>
        <v>0</v>
      </c>
      <c r="D73" s="590">
        <f>SUMIF(Пр12!$C10:$C229,702,Пр12!H10:H229)</f>
        <v>0</v>
      </c>
      <c r="E73" s="591">
        <f>SUMIF(Пр12!$C10:$C229,702,Пр12!I10:I229)</f>
        <v>0</v>
      </c>
      <c r="F73" s="591">
        <f>SUMIF(Пр12!$C10:$C229,702,Пр12!J10:J229)</f>
        <v>0</v>
      </c>
      <c r="G73" s="591">
        <f>SUMIF(Пр12!$C10:$C229,702,Пр12!K10:K229)</f>
        <v>0</v>
      </c>
      <c r="H73" s="591">
        <f>SUMIF(Пр12!$C10:$C229,702,Пр12!L10:L229)</f>
        <v>0</v>
      </c>
    </row>
    <row r="74" spans="1:8" hidden="1" x14ac:dyDescent="0.25">
      <c r="A74" s="577">
        <v>703</v>
      </c>
      <c r="B74" s="589" t="s">
        <v>514</v>
      </c>
      <c r="C74" s="590">
        <f>SUMIF(Пр12!$C95:$C230,703,Пр12!G95:G230)</f>
        <v>0</v>
      </c>
      <c r="D74" s="590">
        <f>SUMIF(Пр12!$C95:$C230,703,Пр12!H95:H230)</f>
        <v>0</v>
      </c>
      <c r="E74" s="591">
        <f>SUMIF(Пр12!$C95:$C230,703,Пр12!I95:I230)</f>
        <v>0</v>
      </c>
      <c r="F74" s="591">
        <f>SUMIF(Пр12!$C95:$C230,703,Пр12!J95:J230)</f>
        <v>0</v>
      </c>
      <c r="G74" s="591">
        <f>SUMIF(Пр12!$C95:$C230,703,Пр12!K95:K230)</f>
        <v>0</v>
      </c>
      <c r="H74" s="591">
        <f>SUMIF(Пр12!$C95:$C230,703,Пр12!L95:L230)</f>
        <v>0</v>
      </c>
    </row>
    <row r="75" spans="1:8" hidden="1" x14ac:dyDescent="0.25">
      <c r="A75" s="577">
        <v>704</v>
      </c>
      <c r="B75" s="589" t="s">
        <v>135</v>
      </c>
      <c r="C75" s="590">
        <f>SUMIF(Пр12!$C95:$C231,304,Пр12!G95:G231)</f>
        <v>0</v>
      </c>
      <c r="D75" s="590">
        <f>SUMIF(Пр12!$C95:$C231,304,Пр12!H95:H231)</f>
        <v>0</v>
      </c>
      <c r="E75" s="591">
        <f>SUMIF(Пр12!$C95:$C231,304,Пр12!I95:I231)</f>
        <v>0</v>
      </c>
      <c r="F75" s="591">
        <f>SUMIF(Пр12!$C95:$C231,304,Пр12!J95:J231)</f>
        <v>0</v>
      </c>
      <c r="G75" s="591">
        <f>SUMIF(Пр12!$C95:$C231,304,Пр12!K95:K231)</f>
        <v>0</v>
      </c>
      <c r="H75" s="591">
        <f>SUMIF(Пр12!$C95:$C231,304,Пр12!L95:L231)</f>
        <v>0</v>
      </c>
    </row>
    <row r="76" spans="1:8" ht="30" hidden="1" x14ac:dyDescent="0.25">
      <c r="A76" s="577">
        <v>705</v>
      </c>
      <c r="B76" s="589" t="s">
        <v>136</v>
      </c>
      <c r="C76" s="590">
        <f>SUMIF(Пр12!$C95:$C232,705,Пр12!G95:G232)</f>
        <v>0</v>
      </c>
      <c r="D76" s="590">
        <f>SUMIF(Пр12!$C95:$C232,705,Пр12!H95:H232)</f>
        <v>0</v>
      </c>
      <c r="E76" s="591">
        <f>SUMIF(Пр12!$C95:$C232,705,Пр12!I95:I232)</f>
        <v>0</v>
      </c>
      <c r="F76" s="591">
        <f>SUMIF(Пр12!$C95:$C232,705,Пр12!J95:J232)</f>
        <v>0</v>
      </c>
      <c r="G76" s="591">
        <f>SUMIF(Пр12!$C95:$C232,705,Пр12!K95:K232)</f>
        <v>0</v>
      </c>
      <c r="H76" s="591">
        <f>SUMIF(Пр12!$C95:$C232,705,Пр12!L95:L232)</f>
        <v>0</v>
      </c>
    </row>
    <row r="77" spans="1:8" hidden="1" x14ac:dyDescent="0.25">
      <c r="A77" s="580">
        <v>706</v>
      </c>
      <c r="B77" s="487" t="s">
        <v>980</v>
      </c>
      <c r="C77" s="590">
        <f>SUMIF(Пр12!$C15:$C195,706,Пр12!F15:F195)</f>
        <v>0</v>
      </c>
      <c r="D77" s="590">
        <f>SUMIF(Пр12!$C15:$C195,706,Пр12!G15:G195)</f>
        <v>0</v>
      </c>
      <c r="E77" s="591">
        <f>SUMIF(Пр12!$C15:$C195,706,Пр12!H15:H195)</f>
        <v>0</v>
      </c>
      <c r="F77" s="591">
        <f>SUMIF(Пр12!$C15:$C195,706,Пр12!I15:I195)</f>
        <v>0</v>
      </c>
      <c r="G77" s="591">
        <f>SUMIF(Пр12!$C15:$C195,706,Пр12!J15:J195)</f>
        <v>0</v>
      </c>
      <c r="H77" s="591">
        <f>SUMIF(Пр12!$C15:$C195,706,Пр12!K15:K195)</f>
        <v>0</v>
      </c>
    </row>
    <row r="78" spans="1:8" hidden="1" x14ac:dyDescent="0.25">
      <c r="A78" s="577">
        <v>707</v>
      </c>
      <c r="B78" s="589" t="s">
        <v>516</v>
      </c>
      <c r="C78" s="590">
        <f>SUMIF(Пр12!$C10:$C234,707,Пр12!G10:G234)</f>
        <v>0</v>
      </c>
      <c r="D78" s="590">
        <f>SUMIF(Пр12!$C10:$C234,707,Пр12!H10:H234)</f>
        <v>0</v>
      </c>
      <c r="E78" s="591">
        <f>SUMIF(Пр12!$C10:$C234,707,Пр12!I10:I234)</f>
        <v>0</v>
      </c>
      <c r="F78" s="591">
        <f>SUMIF(Пр12!$C10:$C234,707,Пр12!J10:J234)</f>
        <v>0</v>
      </c>
      <c r="G78" s="591">
        <f>SUMIF(Пр12!$C10:$C234,707,Пр12!K10:K234)</f>
        <v>0</v>
      </c>
      <c r="H78" s="591">
        <f>SUMIF(Пр12!$C10:$C234,707,Пр12!L10:L234)</f>
        <v>0</v>
      </c>
    </row>
    <row r="79" spans="1:8" ht="30" hidden="1" x14ac:dyDescent="0.25">
      <c r="A79" s="577">
        <v>708</v>
      </c>
      <c r="B79" s="589" t="s">
        <v>137</v>
      </c>
      <c r="C79" s="590">
        <f>SUMIF(Пр12!$C30:$C197,7081,Пр12!F30:F197)</f>
        <v>0</v>
      </c>
      <c r="D79" s="590">
        <f>SUMIF(Пр12!$C30:$C197,7081,Пр12!G30:G197)</f>
        <v>0</v>
      </c>
      <c r="E79" s="591">
        <f>SUMIF(Пр12!$C30:$C197,7081,Пр12!H30:H197)</f>
        <v>0</v>
      </c>
      <c r="F79" s="591">
        <f>SUMIF(Пр12!$C30:$C197,7081,Пр12!I30:I197)</f>
        <v>0</v>
      </c>
      <c r="G79" s="591">
        <f>SUMIF(Пр12!$C30:$C197,7081,Пр12!J30:J197)</f>
        <v>0</v>
      </c>
      <c r="H79" s="591">
        <f>SUMIF(Пр12!$C30:$C197,7081,Пр12!K30:K197)</f>
        <v>0</v>
      </c>
    </row>
    <row r="80" spans="1:8" hidden="1" x14ac:dyDescent="0.25">
      <c r="A80" s="577">
        <v>709</v>
      </c>
      <c r="B80" s="589" t="s">
        <v>138</v>
      </c>
      <c r="C80" s="590">
        <f>SUMIF(Пр12!$C10:$C236,709,Пр12!G10:G236)</f>
        <v>0</v>
      </c>
      <c r="D80" s="590">
        <f>SUMIF(Пр12!$C10:$C236,709,Пр12!H10:H236)</f>
        <v>0</v>
      </c>
      <c r="E80" s="591">
        <f>SUMIF(Пр12!$C10:$C236,709,Пр12!I10:I236)</f>
        <v>0</v>
      </c>
      <c r="F80" s="591">
        <f>SUMIF(Пр12!$C10:$C236,709,Пр12!J10:J236)</f>
        <v>0</v>
      </c>
      <c r="G80" s="591">
        <f>SUMIF(Пр12!$C10:$C236,709,Пр12!K10:K236)</f>
        <v>0</v>
      </c>
      <c r="H80" s="591">
        <f>SUMIF(Пр12!$C10:$C236,709,Пр12!L10:L236)</f>
        <v>0</v>
      </c>
    </row>
    <row r="81" spans="1:8" x14ac:dyDescent="0.25">
      <c r="A81" s="585">
        <v>800</v>
      </c>
      <c r="B81" s="586" t="s">
        <v>139</v>
      </c>
      <c r="C81" s="587">
        <f>SUM(C82:C85)</f>
        <v>1500000</v>
      </c>
      <c r="D81" s="587">
        <f t="shared" ref="D81:E81" si="19">SUM(D82:D85)</f>
        <v>-1500000</v>
      </c>
      <c r="E81" s="588">
        <f t="shared" si="19"/>
        <v>0</v>
      </c>
      <c r="F81" s="588">
        <f t="shared" ref="F81:H81" si="20">SUM(F82:F85)</f>
        <v>2400000</v>
      </c>
      <c r="G81" s="588">
        <f t="shared" si="20"/>
        <v>0</v>
      </c>
      <c r="H81" s="588">
        <f t="shared" si="20"/>
        <v>2400000</v>
      </c>
    </row>
    <row r="82" spans="1:8" x14ac:dyDescent="0.25">
      <c r="A82" s="577">
        <v>801</v>
      </c>
      <c r="B82" s="589" t="s">
        <v>140</v>
      </c>
      <c r="C82" s="590">
        <f>SUMIF(Пр12!$C10:$C192,801,Пр12!G10:G192)</f>
        <v>1500000</v>
      </c>
      <c r="D82" s="590">
        <f>SUMIF(Пр12!$C10:$C192,801,Пр12!H10:H192)</f>
        <v>-1500000</v>
      </c>
      <c r="E82" s="591">
        <f>SUMIF(Пр12!$C10:$C192,801,Пр12!I10:I192)</f>
        <v>0</v>
      </c>
      <c r="F82" s="591">
        <f>SUMIF(Пр12!$C10:$C192,801,Пр12!J10:J192)</f>
        <v>2400000</v>
      </c>
      <c r="G82" s="591">
        <f>SUMIF(Пр12!$C10:$C192,801,Пр12!K10:K192)</f>
        <v>0</v>
      </c>
      <c r="H82" s="591">
        <f>SUMIF(Пр12!$C10:$C192,801,Пр12!L10:L192)</f>
        <v>2400000</v>
      </c>
    </row>
    <row r="83" spans="1:8" hidden="1" x14ac:dyDescent="0.25">
      <c r="A83" s="577">
        <v>802</v>
      </c>
      <c r="B83" s="589" t="s">
        <v>141</v>
      </c>
      <c r="C83" s="590">
        <f>SUMIF(Пр12!$C11:$C192,802,Пр12!G11:G192)</f>
        <v>0</v>
      </c>
      <c r="D83" s="590">
        <f>SUMIF(Пр12!$C11:$C192,802,Пр12!H11:H192)</f>
        <v>0</v>
      </c>
      <c r="E83" s="591">
        <f>SUMIF(Пр12!$C11:$C192,802,Пр12!I11:I192)</f>
        <v>0</v>
      </c>
      <c r="F83" s="591">
        <f>SUMIF(Пр12!$C11:$C192,802,Пр12!J11:J192)</f>
        <v>0</v>
      </c>
      <c r="G83" s="591">
        <f>SUMIF(Пр12!$C11:$C192,802,Пр12!K11:K192)</f>
        <v>0</v>
      </c>
      <c r="H83" s="591">
        <f>SUMIF(Пр12!$C11:$C192,802,Пр12!L11:L192)</f>
        <v>0</v>
      </c>
    </row>
    <row r="84" spans="1:8" ht="30" hidden="1" x14ac:dyDescent="0.25">
      <c r="A84" s="577">
        <v>803</v>
      </c>
      <c r="B84" s="589" t="s">
        <v>142</v>
      </c>
      <c r="C84" s="590">
        <f>SUMIF(Пр12!$C12:$C192,803,Пр12!G12:G192)</f>
        <v>0</v>
      </c>
      <c r="D84" s="590">
        <f>SUMIF(Пр12!$C12:$C192,803,Пр12!H12:H192)</f>
        <v>0</v>
      </c>
      <c r="E84" s="591">
        <f>SUMIF(Пр12!$C12:$C192,803,Пр12!I12:I192)</f>
        <v>0</v>
      </c>
      <c r="F84" s="591">
        <f>SUMIF(Пр12!$C12:$C192,803,Пр12!J12:J192)</f>
        <v>0</v>
      </c>
      <c r="G84" s="591">
        <f>SUMIF(Пр12!$C12:$C192,803,Пр12!K12:K192)</f>
        <v>0</v>
      </c>
      <c r="H84" s="591">
        <f>SUMIF(Пр12!$C12:$C192,803,Пр12!L12:L192)</f>
        <v>0</v>
      </c>
    </row>
    <row r="85" spans="1:8" hidden="1" x14ac:dyDescent="0.25">
      <c r="A85" s="577">
        <v>804</v>
      </c>
      <c r="B85" s="589" t="s">
        <v>143</v>
      </c>
      <c r="C85" s="590">
        <f>SUMIF(Пр12!$C14:$C193,804,Пр12!G14:G193)</f>
        <v>0</v>
      </c>
      <c r="D85" s="590">
        <f>SUMIF(Пр12!$C14:$C193,804,Пр12!H14:H193)</f>
        <v>0</v>
      </c>
      <c r="E85" s="591">
        <f>SUMIF(Пр12!$C14:$C193,804,Пр12!I14:I193)</f>
        <v>0</v>
      </c>
      <c r="F85" s="591">
        <f>SUMIF(Пр12!$C14:$C193,804,Пр12!J14:J193)</f>
        <v>0</v>
      </c>
      <c r="G85" s="591">
        <f>SUMIF(Пр12!$C14:$C193,804,Пр12!K14:K193)</f>
        <v>0</v>
      </c>
      <c r="H85" s="591">
        <f>SUMIF(Пр12!$C14:$C193,804,Пр12!L14:L193)</f>
        <v>0</v>
      </c>
    </row>
    <row r="86" spans="1:8" hidden="1" x14ac:dyDescent="0.25">
      <c r="A86" s="594">
        <v>900</v>
      </c>
      <c r="B86" s="583" t="s">
        <v>144</v>
      </c>
      <c r="C86" s="595">
        <f>SUM(C87:C95)</f>
        <v>0</v>
      </c>
      <c r="D86" s="595">
        <f t="shared" ref="D86:E86" si="21">SUM(D87:D95)</f>
        <v>0</v>
      </c>
      <c r="E86" s="596">
        <f t="shared" si="21"/>
        <v>0</v>
      </c>
      <c r="F86" s="596">
        <f t="shared" ref="F86:H86" si="22">SUM(F87:F95)</f>
        <v>0</v>
      </c>
      <c r="G86" s="596">
        <f t="shared" si="22"/>
        <v>0</v>
      </c>
      <c r="H86" s="596">
        <f t="shared" si="22"/>
        <v>0</v>
      </c>
    </row>
    <row r="87" spans="1:8" hidden="1" x14ac:dyDescent="0.25">
      <c r="A87" s="577">
        <v>901</v>
      </c>
      <c r="B87" s="589" t="s">
        <v>145</v>
      </c>
      <c r="C87" s="590">
        <f>SUMIF(Пр12!$C10:$C192,901,Пр12!G10:G192)</f>
        <v>0</v>
      </c>
      <c r="D87" s="590">
        <f>SUMIF(Пр12!$C10:$C192,901,Пр12!H10:H192)</f>
        <v>0</v>
      </c>
      <c r="E87" s="591">
        <f>SUMIF(Пр12!$C10:$C192,901,Пр12!I10:I192)</f>
        <v>0</v>
      </c>
      <c r="F87" s="591">
        <f>SUMIF(Пр12!$C10:$C192,901,Пр12!J10:J192)</f>
        <v>0</v>
      </c>
      <c r="G87" s="591">
        <f>SUMIF(Пр12!$C10:$C192,901,Пр12!K10:K192)</f>
        <v>0</v>
      </c>
      <c r="H87" s="591">
        <f>SUMIF(Пр12!$C10:$C192,901,Пр12!L10:L192)</f>
        <v>0</v>
      </c>
    </row>
    <row r="88" spans="1:8" hidden="1" x14ac:dyDescent="0.25">
      <c r="A88" s="577">
        <v>902</v>
      </c>
      <c r="B88" s="589" t="s">
        <v>146</v>
      </c>
      <c r="C88" s="590">
        <f>SUMIF(Пр12!$C11:$C192,902,Пр12!G11:G192)</f>
        <v>0</v>
      </c>
      <c r="D88" s="590">
        <f>SUMIF(Пр12!$C11:$C192,902,Пр12!H11:H192)</f>
        <v>0</v>
      </c>
      <c r="E88" s="591">
        <f>SUMIF(Пр12!$C11:$C192,902,Пр12!I11:I192)</f>
        <v>0</v>
      </c>
      <c r="F88" s="591">
        <f>SUMIF(Пр12!$C11:$C192,902,Пр12!J11:J192)</f>
        <v>0</v>
      </c>
      <c r="G88" s="591">
        <f>SUMIF(Пр12!$C11:$C192,902,Пр12!K11:K192)</f>
        <v>0</v>
      </c>
      <c r="H88" s="591">
        <f>SUMIF(Пр12!$C11:$C192,902,Пр12!L11:L192)</f>
        <v>0</v>
      </c>
    </row>
    <row r="89" spans="1:8" ht="30" hidden="1" x14ac:dyDescent="0.25">
      <c r="A89" s="577">
        <v>903</v>
      </c>
      <c r="B89" s="589" t="s">
        <v>147</v>
      </c>
      <c r="C89" s="590">
        <f>SUMIF(Пр12!$C12:$C192,903,Пр12!G12:G192)</f>
        <v>0</v>
      </c>
      <c r="D89" s="590">
        <f>SUMIF(Пр12!$C12:$C192,903,Пр12!H12:H192)</f>
        <v>0</v>
      </c>
      <c r="E89" s="591">
        <f>SUMIF(Пр12!$C12:$C192,903,Пр12!I12:I192)</f>
        <v>0</v>
      </c>
      <c r="F89" s="591">
        <f>SUMIF(Пр12!$C12:$C192,903,Пр12!J12:J192)</f>
        <v>0</v>
      </c>
      <c r="G89" s="591">
        <f>SUMIF(Пр12!$C12:$C192,903,Пр12!K12:K192)</f>
        <v>0</v>
      </c>
      <c r="H89" s="591">
        <f>SUMIF(Пр12!$C12:$C192,903,Пр12!L12:L192)</f>
        <v>0</v>
      </c>
    </row>
    <row r="90" spans="1:8" hidden="1" x14ac:dyDescent="0.25">
      <c r="A90" s="577">
        <v>904</v>
      </c>
      <c r="B90" s="589" t="s">
        <v>148</v>
      </c>
      <c r="C90" s="590">
        <f>SUMIF(Пр12!$C14:$C193,904,Пр12!G14:G193)</f>
        <v>0</v>
      </c>
      <c r="D90" s="590">
        <f>SUMIF(Пр12!$C14:$C193,904,Пр12!H14:H193)</f>
        <v>0</v>
      </c>
      <c r="E90" s="591">
        <f>SUMIF(Пр12!$C14:$C193,904,Пр12!I14:I193)</f>
        <v>0</v>
      </c>
      <c r="F90" s="591">
        <f>SUMIF(Пр12!$C14:$C193,904,Пр12!J14:J193)</f>
        <v>0</v>
      </c>
      <c r="G90" s="591">
        <f>SUMIF(Пр12!$C14:$C193,904,Пр12!K14:K193)</f>
        <v>0</v>
      </c>
      <c r="H90" s="591">
        <f>SUMIF(Пр12!$C14:$C193,904,Пр12!L14:L193)</f>
        <v>0</v>
      </c>
    </row>
    <row r="91" spans="1:8" hidden="1" x14ac:dyDescent="0.25">
      <c r="A91" s="577">
        <v>905</v>
      </c>
      <c r="B91" s="589" t="s">
        <v>149</v>
      </c>
      <c r="C91" s="590">
        <f>SUMIF(Пр12!$C15:$C194,905,Пр12!G15:G194)</f>
        <v>0</v>
      </c>
      <c r="D91" s="590">
        <f>SUMIF(Пр12!$C15:$C194,905,Пр12!H15:H194)</f>
        <v>0</v>
      </c>
      <c r="E91" s="591">
        <f>SUMIF(Пр12!$C15:$C194,905,Пр12!I15:I194)</f>
        <v>0</v>
      </c>
      <c r="F91" s="591">
        <f>SUMIF(Пр12!$C15:$C194,905,Пр12!J15:J194)</f>
        <v>0</v>
      </c>
      <c r="G91" s="591">
        <f>SUMIF(Пр12!$C15:$C194,905,Пр12!K15:K194)</f>
        <v>0</v>
      </c>
      <c r="H91" s="591">
        <f>SUMIF(Пр12!$C15:$C194,905,Пр12!L15:L194)</f>
        <v>0</v>
      </c>
    </row>
    <row r="92" spans="1:8" ht="30" hidden="1" x14ac:dyDescent="0.25">
      <c r="A92" s="577">
        <v>906</v>
      </c>
      <c r="B92" s="589" t="s">
        <v>150</v>
      </c>
      <c r="C92" s="590">
        <f>SUMIF(Пр12!$C15:$C195,906,Пр12!F15:F195)</f>
        <v>0</v>
      </c>
      <c r="D92" s="590">
        <f>SUMIF(Пр12!$C15:$C195,906,Пр12!G15:G195)</f>
        <v>0</v>
      </c>
      <c r="E92" s="591">
        <f>SUMIF(Пр12!$C15:$C195,906,Пр12!H15:H195)</f>
        <v>0</v>
      </c>
      <c r="F92" s="591">
        <f>SUMIF(Пр12!$C15:$C195,906,Пр12!I15:I195)</f>
        <v>0</v>
      </c>
      <c r="G92" s="591">
        <f>SUMIF(Пр12!$C15:$C195,906,Пр12!J15:J195)</f>
        <v>0</v>
      </c>
      <c r="H92" s="591">
        <f>SUMIF(Пр12!$C15:$C195,906,Пр12!K15:K195)</f>
        <v>0</v>
      </c>
    </row>
    <row r="93" spans="1:8" hidden="1" x14ac:dyDescent="0.25">
      <c r="A93" s="577">
        <v>907</v>
      </c>
      <c r="B93" s="589" t="s">
        <v>151</v>
      </c>
      <c r="C93" s="590">
        <f>SUMIF(Пр12!$C27:$C196,907,Пр12!F27:F196)</f>
        <v>0</v>
      </c>
      <c r="D93" s="590">
        <f>SUMIF(Пр12!$C27:$C196,907,Пр12!G27:G196)</f>
        <v>0</v>
      </c>
      <c r="E93" s="591">
        <f>SUMIF(Пр12!$C27:$C196,907,Пр12!H27:H196)</f>
        <v>0</v>
      </c>
      <c r="F93" s="591">
        <f>SUMIF(Пр12!$C27:$C196,907,Пр12!I27:I196)</f>
        <v>0</v>
      </c>
      <c r="G93" s="591">
        <f>SUMIF(Пр12!$C27:$C196,907,Пр12!J27:J196)</f>
        <v>0</v>
      </c>
      <c r="H93" s="591">
        <f>SUMIF(Пр12!$C27:$C196,907,Пр12!K27:K196)</f>
        <v>0</v>
      </c>
    </row>
    <row r="94" spans="1:8" ht="30" hidden="1" x14ac:dyDescent="0.25">
      <c r="A94" s="577">
        <v>908</v>
      </c>
      <c r="B94" s="589" t="s">
        <v>152</v>
      </c>
      <c r="C94" s="590">
        <f>SUMIF(Пр12!$C30:$C197,908,Пр12!F30:F197)</f>
        <v>0</v>
      </c>
      <c r="D94" s="590">
        <f>SUMIF(Пр12!$C30:$C197,908,Пр12!G30:G197)</f>
        <v>0</v>
      </c>
      <c r="E94" s="591">
        <f>SUMIF(Пр12!$C30:$C197,908,Пр12!H30:H197)</f>
        <v>0</v>
      </c>
      <c r="F94" s="591">
        <f>SUMIF(Пр12!$C30:$C197,908,Пр12!I30:I197)</f>
        <v>0</v>
      </c>
      <c r="G94" s="591">
        <f>SUMIF(Пр12!$C30:$C197,908,Пр12!J30:J197)</f>
        <v>0</v>
      </c>
      <c r="H94" s="591">
        <f>SUMIF(Пр12!$C30:$C197,908,Пр12!K30:K197)</f>
        <v>0</v>
      </c>
    </row>
    <row r="95" spans="1:8" hidden="1" x14ac:dyDescent="0.25">
      <c r="A95" s="577">
        <v>909</v>
      </c>
      <c r="B95" s="589" t="s">
        <v>153</v>
      </c>
      <c r="C95" s="590">
        <f>SUMIF(Пр12!$C31:$C198,909,Пр12!F31:F198)</f>
        <v>0</v>
      </c>
      <c r="D95" s="590">
        <f>SUMIF(Пр12!$C31:$C198,909,Пр12!G31:G198)</f>
        <v>0</v>
      </c>
      <c r="E95" s="591">
        <f>SUMIF(Пр12!$C31:$C198,909,Пр12!H31:H198)</f>
        <v>0</v>
      </c>
      <c r="F95" s="591">
        <f>SUMIF(Пр12!$C31:$C198,909,Пр12!I31:I198)</f>
        <v>0</v>
      </c>
      <c r="G95" s="591">
        <f>SUMIF(Пр12!$C31:$C198,909,Пр12!J31:J198)</f>
        <v>0</v>
      </c>
      <c r="H95" s="591">
        <f>SUMIF(Пр12!$C31:$C198,909,Пр12!K31:K198)</f>
        <v>0</v>
      </c>
    </row>
    <row r="96" spans="1:8" x14ac:dyDescent="0.25">
      <c r="A96" s="585">
        <v>1000</v>
      </c>
      <c r="B96" s="586" t="s">
        <v>154</v>
      </c>
      <c r="C96" s="587">
        <f>SUM(C97:C102)</f>
        <v>5841600</v>
      </c>
      <c r="D96" s="587">
        <f t="shared" ref="D96:E96" si="23">SUM(D97:D102)</f>
        <v>0</v>
      </c>
      <c r="E96" s="588">
        <f t="shared" si="23"/>
        <v>5841600</v>
      </c>
      <c r="F96" s="588">
        <f t="shared" ref="F96:H96" si="24">SUM(F97:F102)</f>
        <v>5801030</v>
      </c>
      <c r="G96" s="588">
        <f t="shared" si="24"/>
        <v>0</v>
      </c>
      <c r="H96" s="588">
        <f t="shared" si="24"/>
        <v>5801030</v>
      </c>
    </row>
    <row r="97" spans="1:8" x14ac:dyDescent="0.25">
      <c r="A97" s="577">
        <v>1001</v>
      </c>
      <c r="B97" s="589" t="s">
        <v>155</v>
      </c>
      <c r="C97" s="590">
        <f>SUMIF(Пр12!$C10:$C192,1001,Пр12!G10:G192)</f>
        <v>650346</v>
      </c>
      <c r="D97" s="590">
        <f>SUMIF(Пр12!$C10:$C192,1001,Пр12!H10:H192)</f>
        <v>0</v>
      </c>
      <c r="E97" s="591">
        <f>SUMIF(Пр12!$C10:$C192,1001,Пр12!I10:I192)</f>
        <v>650346</v>
      </c>
      <c r="F97" s="591">
        <f>SUMIF(Пр12!$C10:$C192,1001,Пр12!J10:J192)</f>
        <v>650346</v>
      </c>
      <c r="G97" s="591">
        <f>SUMIF(Пр12!$C10:$C192,1001,Пр12!K10:K192)</f>
        <v>0</v>
      </c>
      <c r="H97" s="591">
        <f>SUMIF(Пр12!$C10:$C192,1001,Пр12!L10:L192)</f>
        <v>650346</v>
      </c>
    </row>
    <row r="98" spans="1:8" hidden="1" x14ac:dyDescent="0.25">
      <c r="A98" s="577">
        <v>1002</v>
      </c>
      <c r="B98" s="589" t="s">
        <v>156</v>
      </c>
      <c r="C98" s="590">
        <f>SUMIF(Пр12!$C11:$C192,1002,Пр12!G11:G192)</f>
        <v>0</v>
      </c>
      <c r="D98" s="590">
        <f>SUMIF(Пр12!$C11:$C192,1002,Пр12!H11:H192)</f>
        <v>0</v>
      </c>
      <c r="E98" s="591">
        <f>SUMIF(Пр12!$C11:$C192,1002,Пр12!I11:I192)</f>
        <v>0</v>
      </c>
      <c r="F98" s="591">
        <f>SUMIF(Пр12!$C11:$C192,1002,Пр12!J11:J192)</f>
        <v>0</v>
      </c>
      <c r="G98" s="591">
        <f>SUMIF(Пр12!$C11:$C192,1002,Пр12!K11:K192)</f>
        <v>0</v>
      </c>
      <c r="H98" s="591">
        <f>SUMIF(Пр12!$C11:$C192,1002,Пр12!L11:L192)</f>
        <v>0</v>
      </c>
    </row>
    <row r="99" spans="1:8" x14ac:dyDescent="0.25">
      <c r="A99" s="577">
        <v>1003</v>
      </c>
      <c r="B99" s="589" t="s">
        <v>157</v>
      </c>
      <c r="C99" s="590">
        <f>SUMIF(Пр12!$C12:$C192,1003,Пр12!G12:G192)</f>
        <v>5191254</v>
      </c>
      <c r="D99" s="590">
        <f>SUMIF(Пр12!$C12:$C192,1003,Пр12!H12:H192)</f>
        <v>0</v>
      </c>
      <c r="E99" s="591">
        <f>SUMIF(Пр12!$C12:$C192,1003,Пр12!I12:I192)</f>
        <v>5191254</v>
      </c>
      <c r="F99" s="591">
        <f>SUMIF(Пр12!$C12:$C192,1003,Пр12!J12:J192)</f>
        <v>5150684</v>
      </c>
      <c r="G99" s="591">
        <f>SUMIF(Пр12!$C12:$C192,1003,Пр12!K12:K192)</f>
        <v>0</v>
      </c>
      <c r="H99" s="591">
        <f>SUMIF(Пр12!$C12:$C192,1003,Пр12!L12:L192)</f>
        <v>5150684</v>
      </c>
    </row>
    <row r="100" spans="1:8" hidden="1" x14ac:dyDescent="0.25">
      <c r="A100" s="577">
        <v>1004</v>
      </c>
      <c r="B100" s="589" t="s">
        <v>158</v>
      </c>
      <c r="C100" s="590">
        <f>SUMIF(Пр12!$C14:$C193,1004,Пр12!G14:G193)</f>
        <v>0</v>
      </c>
      <c r="D100" s="590">
        <f>SUMIF(Пр12!$C14:$C193,1004,Пр12!H14:H193)</f>
        <v>0</v>
      </c>
      <c r="E100" s="591">
        <f>SUMIF(Пр12!$C14:$C193,1004,Пр12!I14:I193)</f>
        <v>0</v>
      </c>
      <c r="F100" s="591">
        <f>SUMIF(Пр12!$C14:$C193,1004,Пр12!J14:J193)</f>
        <v>0</v>
      </c>
      <c r="G100" s="591">
        <f>SUMIF(Пр12!$C14:$C193,1004,Пр12!K14:K193)</f>
        <v>0</v>
      </c>
      <c r="H100" s="591">
        <f>SUMIF(Пр12!$C14:$C193,1004,Пр12!L14:L193)</f>
        <v>0</v>
      </c>
    </row>
    <row r="101" spans="1:8" ht="30" hidden="1" x14ac:dyDescent="0.25">
      <c r="A101" s="577">
        <v>1005</v>
      </c>
      <c r="B101" s="589" t="s">
        <v>159</v>
      </c>
      <c r="C101" s="590">
        <f>SUMIF(Пр12!$C15:$C194,1005,Пр12!G15:G194)</f>
        <v>0</v>
      </c>
      <c r="D101" s="590">
        <f>SUMIF(Пр12!$C15:$C194,1005,Пр12!H15:H194)</f>
        <v>0</v>
      </c>
      <c r="E101" s="591">
        <f>SUMIF(Пр12!$C15:$C194,1005,Пр12!I15:I194)</f>
        <v>0</v>
      </c>
      <c r="F101" s="591">
        <f>SUMIF(Пр12!$C15:$C194,1005,Пр12!J15:J194)</f>
        <v>0</v>
      </c>
      <c r="G101" s="591">
        <f>SUMIF(Пр12!$C15:$C194,1005,Пр12!K15:K194)</f>
        <v>0</v>
      </c>
      <c r="H101" s="591">
        <f>SUMIF(Пр12!$C15:$C194,1005,Пр12!L15:L194)</f>
        <v>0</v>
      </c>
    </row>
    <row r="102" spans="1:8" hidden="1" x14ac:dyDescent="0.25">
      <c r="A102" s="577">
        <v>1006</v>
      </c>
      <c r="B102" s="589" t="s">
        <v>160</v>
      </c>
      <c r="C102" s="590">
        <f>SUMIF(Пр12!$C27:$C195,1006,Пр12!G27:G195)</f>
        <v>0</v>
      </c>
      <c r="D102" s="590">
        <f>SUMIF(Пр12!$C27:$C195,1006,Пр12!H27:H195)</f>
        <v>0</v>
      </c>
      <c r="E102" s="591">
        <f>SUMIF(Пр12!$C27:$C195,1006,Пр12!I27:I195)</f>
        <v>0</v>
      </c>
      <c r="F102" s="591">
        <f>SUMIF(Пр12!$C27:$C195,1006,Пр12!J27:J195)</f>
        <v>0</v>
      </c>
      <c r="G102" s="591">
        <f>SUMIF(Пр12!$C27:$C195,1006,Пр12!K27:K195)</f>
        <v>0</v>
      </c>
      <c r="H102" s="591">
        <f>SUMIF(Пр12!$C27:$C195,1006,Пр12!L27:L195)</f>
        <v>0</v>
      </c>
    </row>
    <row r="103" spans="1:8" hidden="1" x14ac:dyDescent="0.25">
      <c r="A103" s="585">
        <v>1100</v>
      </c>
      <c r="B103" s="586" t="s">
        <v>161</v>
      </c>
      <c r="C103" s="587">
        <f>SUM(C104:C108)</f>
        <v>0</v>
      </c>
      <c r="D103" s="587">
        <f t="shared" ref="D103:E103" si="25">SUM(D104:D108)</f>
        <v>0</v>
      </c>
      <c r="E103" s="588">
        <f t="shared" si="25"/>
        <v>0</v>
      </c>
      <c r="F103" s="588">
        <f t="shared" ref="F103" si="26">SUM(F104:F108)</f>
        <v>0</v>
      </c>
      <c r="G103" s="588">
        <f t="shared" ref="G103" si="27">SUM(G104:G108)</f>
        <v>0</v>
      </c>
      <c r="H103" s="588">
        <f t="shared" ref="H103" si="28">SUM(H104:H108)</f>
        <v>0</v>
      </c>
    </row>
    <row r="104" spans="1:8" hidden="1" x14ac:dyDescent="0.25">
      <c r="A104" s="577">
        <v>1101</v>
      </c>
      <c r="B104" s="589" t="s">
        <v>162</v>
      </c>
      <c r="C104" s="590">
        <f>SUMIF(Пр12!$C10:$C192,1101,Пр12!G10:G192)</f>
        <v>0</v>
      </c>
      <c r="D104" s="590">
        <f>SUMIF(Пр12!$C10:$C192,1101,Пр12!H10:H192)</f>
        <v>0</v>
      </c>
      <c r="E104" s="591">
        <f>SUMIF(Пр12!$C10:$C192,1101,Пр12!I10:I192)</f>
        <v>0</v>
      </c>
      <c r="F104" s="591">
        <f>SUMIF(Пр12!$C10:$C192,1101,Пр12!J10:J192)</f>
        <v>0</v>
      </c>
      <c r="G104" s="591">
        <f>SUMIF(Пр12!$C10:$C192,1101,Пр12!K10:K192)</f>
        <v>0</v>
      </c>
      <c r="H104" s="591">
        <f>SUMIF(Пр12!$C10:$C192,1101,Пр12!L10:L192)</f>
        <v>0</v>
      </c>
    </row>
    <row r="105" spans="1:8" hidden="1" x14ac:dyDescent="0.25">
      <c r="A105" s="577">
        <v>1102</v>
      </c>
      <c r="B105" s="589" t="s">
        <v>163</v>
      </c>
      <c r="C105" s="590">
        <f>SUMIF(Пр12!$C11:$C192,1102,Пр12!G11:G192)</f>
        <v>0</v>
      </c>
      <c r="D105" s="590">
        <f>SUMIF(Пр12!$C11:$C192,1102,Пр12!H11:H192)</f>
        <v>0</v>
      </c>
      <c r="E105" s="591">
        <f>SUMIF(Пр12!$C11:$C192,1102,Пр12!I11:I192)</f>
        <v>0</v>
      </c>
      <c r="F105" s="591">
        <f>SUMIF(Пр12!$C11:$C192,1102,Пр12!J11:J192)</f>
        <v>0</v>
      </c>
      <c r="G105" s="591">
        <f>SUMIF(Пр12!$C11:$C192,1102,Пр12!K11:K192)</f>
        <v>0</v>
      </c>
      <c r="H105" s="591">
        <f>SUMIF(Пр12!$C11:$C192,1102,Пр12!L11:L192)</f>
        <v>0</v>
      </c>
    </row>
    <row r="106" spans="1:8" hidden="1" x14ac:dyDescent="0.25">
      <c r="A106" s="577">
        <v>1103</v>
      </c>
      <c r="B106" s="589" t="s">
        <v>164</v>
      </c>
      <c r="C106" s="590">
        <f>SUMIF(Пр12!$C12:$C192,1103,Пр12!G12:G192)</f>
        <v>0</v>
      </c>
      <c r="D106" s="590">
        <f>SUMIF(Пр12!$C12:$C192,1103,Пр12!H12:H192)</f>
        <v>0</v>
      </c>
      <c r="E106" s="591">
        <f>SUMIF(Пр12!$C12:$C192,1103,Пр12!I12:I192)</f>
        <v>0</v>
      </c>
      <c r="F106" s="591">
        <f>SUMIF(Пр12!$C12:$C192,1103,Пр12!J12:J192)</f>
        <v>0</v>
      </c>
      <c r="G106" s="591">
        <f>SUMIF(Пр12!$C12:$C192,1103,Пр12!K12:K192)</f>
        <v>0</v>
      </c>
      <c r="H106" s="591">
        <f>SUMIF(Пр12!$C12:$C192,1103,Пр12!L12:L192)</f>
        <v>0</v>
      </c>
    </row>
    <row r="107" spans="1:8" ht="30" hidden="1" x14ac:dyDescent="0.25">
      <c r="A107" s="577">
        <v>1104</v>
      </c>
      <c r="B107" s="589" t="s">
        <v>165</v>
      </c>
      <c r="C107" s="590">
        <f>SUMIF(Пр12!$C14:$C193,1104,Пр12!G14:G193)</f>
        <v>0</v>
      </c>
      <c r="D107" s="590">
        <f>SUMIF(Пр12!$C14:$C193,1104,Пр12!H14:H193)</f>
        <v>0</v>
      </c>
      <c r="E107" s="591">
        <f>SUMIF(Пр12!$C14:$C193,1104,Пр12!I14:I193)</f>
        <v>0</v>
      </c>
      <c r="F107" s="591">
        <f>SUMIF(Пр12!$C14:$C193,1104,Пр12!J14:J193)</f>
        <v>0</v>
      </c>
      <c r="G107" s="591">
        <f>SUMIF(Пр12!$C14:$C193,1104,Пр12!K14:K193)</f>
        <v>0</v>
      </c>
      <c r="H107" s="591">
        <f>SUMIF(Пр12!$C14:$C193,1104,Пр12!L14:L193)</f>
        <v>0</v>
      </c>
    </row>
    <row r="108" spans="1:8" ht="30" hidden="1" x14ac:dyDescent="0.25">
      <c r="A108" s="577">
        <v>1105</v>
      </c>
      <c r="B108" s="589" t="s">
        <v>166</v>
      </c>
      <c r="C108" s="590">
        <f>SUMIF(Пр12!$C15:$C194,1105,Пр12!G15:G194)</f>
        <v>0</v>
      </c>
      <c r="D108" s="590">
        <f>SUMIF(Пр12!$C15:$C194,1105,Пр12!H15:H194)</f>
        <v>0</v>
      </c>
      <c r="E108" s="591">
        <f>SUMIF(Пр12!$C15:$C194,1105,Пр12!I15:I194)</f>
        <v>0</v>
      </c>
      <c r="F108" s="591">
        <f>SUMIF(Пр12!$C15:$C194,1105,Пр12!J15:J194)</f>
        <v>0</v>
      </c>
      <c r="G108" s="591">
        <f>SUMIF(Пр12!$C15:$C194,1105,Пр12!K15:K194)</f>
        <v>0</v>
      </c>
      <c r="H108" s="591">
        <f>SUMIF(Пр12!$C15:$C194,1105,Пр12!L15:L194)</f>
        <v>0</v>
      </c>
    </row>
    <row r="109" spans="1:8" hidden="1" x14ac:dyDescent="0.25">
      <c r="A109" s="585">
        <v>1200</v>
      </c>
      <c r="B109" s="586" t="s">
        <v>167</v>
      </c>
      <c r="C109" s="587">
        <f>SUM(C110:C113)</f>
        <v>0</v>
      </c>
      <c r="D109" s="587">
        <f t="shared" ref="D109:E109" si="29">SUM(D110:D113)</f>
        <v>0</v>
      </c>
      <c r="E109" s="588">
        <f t="shared" si="29"/>
        <v>0</v>
      </c>
      <c r="F109" s="588">
        <f t="shared" ref="F109:H109" si="30">SUM(F110:F113)</f>
        <v>0</v>
      </c>
      <c r="G109" s="588">
        <f t="shared" si="30"/>
        <v>0</v>
      </c>
      <c r="H109" s="588">
        <f t="shared" si="30"/>
        <v>0</v>
      </c>
    </row>
    <row r="110" spans="1:8" hidden="1" x14ac:dyDescent="0.25">
      <c r="A110" s="577">
        <v>1201</v>
      </c>
      <c r="B110" s="589" t="s">
        <v>168</v>
      </c>
      <c r="C110" s="590">
        <f>SUMIF(Пр12!$C10:$C192,1201,Пр12!G10:G192)</f>
        <v>0</v>
      </c>
      <c r="D110" s="590">
        <f>SUMIF(Пр12!$C10:$C192,1201,Пр12!H10:H192)</f>
        <v>0</v>
      </c>
      <c r="E110" s="591">
        <f>SUMIF(Пр12!$C10:$C192,1201,Пр12!I10:I192)</f>
        <v>0</v>
      </c>
      <c r="F110" s="591">
        <f>SUMIF(Пр12!$C10:$C192,1201,Пр12!J10:J192)</f>
        <v>0</v>
      </c>
      <c r="G110" s="591">
        <f>SUMIF(Пр12!$C10:$C192,1201,Пр12!K10:K192)</f>
        <v>0</v>
      </c>
      <c r="H110" s="591">
        <f>SUMIF(Пр12!$C10:$C192,1201,Пр12!L10:L192)</f>
        <v>0</v>
      </c>
    </row>
    <row r="111" spans="1:8" hidden="1" x14ac:dyDescent="0.25">
      <c r="A111" s="577">
        <v>1202</v>
      </c>
      <c r="B111" s="589" t="s">
        <v>169</v>
      </c>
      <c r="C111" s="590">
        <f>SUMIF(Пр12!$C11:$C192,1202,Пр12!G11:G192)</f>
        <v>0</v>
      </c>
      <c r="D111" s="590">
        <f>SUMIF(Пр12!$C11:$C192,1202,Пр12!H11:H192)</f>
        <v>0</v>
      </c>
      <c r="E111" s="591">
        <f>SUMIF(Пр12!$C11:$C192,1202,Пр12!I11:I192)</f>
        <v>0</v>
      </c>
      <c r="F111" s="591">
        <f>SUMIF(Пр12!$C11:$C192,1202,Пр12!J11:J192)</f>
        <v>0</v>
      </c>
      <c r="G111" s="591">
        <f>SUMIF(Пр12!$C11:$C192,1202,Пр12!K11:K192)</f>
        <v>0</v>
      </c>
      <c r="H111" s="591">
        <f>SUMIF(Пр12!$C11:$C192,1202,Пр12!L11:L192)</f>
        <v>0</v>
      </c>
    </row>
    <row r="112" spans="1:8" ht="30" hidden="1" x14ac:dyDescent="0.25">
      <c r="A112" s="577">
        <v>1203</v>
      </c>
      <c r="B112" s="589" t="s">
        <v>170</v>
      </c>
      <c r="C112" s="590">
        <f>SUMIF(Пр12!$C12:$C192,1203,Пр12!G12:G192)</f>
        <v>0</v>
      </c>
      <c r="D112" s="590">
        <f>SUMIF(Пр12!$C12:$C192,1203,Пр12!H12:H192)</f>
        <v>0</v>
      </c>
      <c r="E112" s="591">
        <f>SUMIF(Пр12!$C12:$C192,1203,Пр12!I12:I192)</f>
        <v>0</v>
      </c>
      <c r="F112" s="591">
        <f>SUMIF(Пр12!$C12:$C192,1203,Пр12!J12:J192)</f>
        <v>0</v>
      </c>
      <c r="G112" s="591">
        <f>SUMIF(Пр12!$C12:$C192,1203,Пр12!K12:K192)</f>
        <v>0</v>
      </c>
      <c r="H112" s="591">
        <f>SUMIF(Пр12!$C12:$C192,1203,Пр12!L12:L192)</f>
        <v>0</v>
      </c>
    </row>
    <row r="113" spans="1:8" ht="30" hidden="1" x14ac:dyDescent="0.25">
      <c r="A113" s="577">
        <v>1204</v>
      </c>
      <c r="B113" s="589" t="s">
        <v>171</v>
      </c>
      <c r="C113" s="590">
        <f>SUMIF(Пр12!$C14:$C193,1204,Пр12!G14:G193)</f>
        <v>0</v>
      </c>
      <c r="D113" s="590">
        <f>SUMIF(Пр12!$C14:$C193,1204,Пр12!H14:H193)</f>
        <v>0</v>
      </c>
      <c r="E113" s="591">
        <f>SUMIF(Пр12!$C14:$C193,1204,Пр12!I14:I193)</f>
        <v>0</v>
      </c>
      <c r="F113" s="591">
        <f>SUMIF(Пр12!$C14:$C193,1204,Пр12!J14:J193)</f>
        <v>0</v>
      </c>
      <c r="G113" s="591">
        <f>SUMIF(Пр12!$C14:$C193,1204,Пр12!K14:K193)</f>
        <v>0</v>
      </c>
      <c r="H113" s="591">
        <f>SUMIF(Пр12!$C14:$C193,1204,Пр12!L14:L193)</f>
        <v>0</v>
      </c>
    </row>
    <row r="114" spans="1:8" ht="28.5" x14ac:dyDescent="0.25">
      <c r="A114" s="585">
        <v>1300</v>
      </c>
      <c r="B114" s="586" t="s">
        <v>172</v>
      </c>
      <c r="C114" s="587">
        <f>SUM(C115:C116)</f>
        <v>1250000</v>
      </c>
      <c r="D114" s="587">
        <f t="shared" ref="D114:E114" si="31">SUM(D115:D116)</f>
        <v>0</v>
      </c>
      <c r="E114" s="588">
        <f t="shared" si="31"/>
        <v>1250000</v>
      </c>
      <c r="F114" s="588">
        <f t="shared" ref="F114:H114" si="32">SUM(F115:F116)</f>
        <v>1250000</v>
      </c>
      <c r="G114" s="588">
        <f t="shared" si="32"/>
        <v>-32478</v>
      </c>
      <c r="H114" s="588">
        <f t="shared" si="32"/>
        <v>1217522</v>
      </c>
    </row>
    <row r="115" spans="1:8" ht="30" x14ac:dyDescent="0.25">
      <c r="A115" s="577">
        <v>1301</v>
      </c>
      <c r="B115" s="487" t="s">
        <v>981</v>
      </c>
      <c r="C115" s="590">
        <f>SUMIF(Пр12!$C10:$C192,1301,Пр12!G10:G192)</f>
        <v>1250000</v>
      </c>
      <c r="D115" s="590">
        <f>SUMIF(Пр12!$C10:$C192,1301,Пр12!H10:H192)</f>
        <v>0</v>
      </c>
      <c r="E115" s="591">
        <f>SUMIF(Пр12!$C10:$C192,1301,Пр12!I10:I192)</f>
        <v>1250000</v>
      </c>
      <c r="F115" s="597">
        <f>SUMIF(Пр12!$C10:$C192,1301,Пр12!J10:J192)</f>
        <v>1250000</v>
      </c>
      <c r="G115" s="591">
        <f>SUMIF(Пр12!$C10:$C192,1301,Пр12!K10:K192)</f>
        <v>-32478</v>
      </c>
      <c r="H115" s="591">
        <f>SUMIF(Пр12!$C10:$C192,1301,Пр12!L10:L192)</f>
        <v>1217522</v>
      </c>
    </row>
    <row r="116" spans="1:8" hidden="1" x14ac:dyDescent="0.25">
      <c r="A116" s="577">
        <v>1302</v>
      </c>
      <c r="B116" s="589" t="s">
        <v>173</v>
      </c>
      <c r="C116" s="590">
        <f>SUMIF(Пр12!$C11:$C192,1302,Пр12!G11:G192)</f>
        <v>0</v>
      </c>
      <c r="D116" s="590">
        <f>SUMIF(Пр12!$C11:$C192,1302,Пр12!H11:H192)</f>
        <v>0</v>
      </c>
      <c r="E116" s="591">
        <f>SUMIF(Пр12!$C11:$C192,1302,Пр12!I11:I192)</f>
        <v>0</v>
      </c>
      <c r="F116" s="591">
        <f>SUMIF(Пр12!$C11:$C192,1302,Пр12!J11:J192)</f>
        <v>0</v>
      </c>
      <c r="G116" s="591">
        <f>SUMIF(Пр12!$C11:$C192,1302,Пр12!K11:K192)</f>
        <v>0</v>
      </c>
      <c r="H116" s="591">
        <f>SUMIF(Пр12!$C11:$C192,1302,Пр12!L11:L192)</f>
        <v>0</v>
      </c>
    </row>
    <row r="117" spans="1:8" ht="57" hidden="1" x14ac:dyDescent="0.25">
      <c r="A117" s="585">
        <v>1400</v>
      </c>
      <c r="B117" s="586" t="s">
        <v>174</v>
      </c>
      <c r="C117" s="587">
        <f>SUM(C118:C120)</f>
        <v>0</v>
      </c>
      <c r="D117" s="587">
        <f t="shared" ref="D117:E117" si="33">SUM(D118:D120)</f>
        <v>0</v>
      </c>
      <c r="E117" s="588">
        <f t="shared" si="33"/>
        <v>0</v>
      </c>
      <c r="F117" s="588">
        <f t="shared" ref="F117:H117" si="34">SUM(F118:F120)</f>
        <v>0</v>
      </c>
      <c r="G117" s="588">
        <f t="shared" si="34"/>
        <v>0</v>
      </c>
      <c r="H117" s="588">
        <f t="shared" si="34"/>
        <v>0</v>
      </c>
    </row>
    <row r="118" spans="1:8" ht="45" hidden="1" x14ac:dyDescent="0.25">
      <c r="A118" s="577">
        <v>1401</v>
      </c>
      <c r="B118" s="589" t="s">
        <v>175</v>
      </c>
      <c r="C118" s="590">
        <f>SUMIF(Пр12!$C10:$C192,1401,Пр12!G10:G192)</f>
        <v>0</v>
      </c>
      <c r="D118" s="590">
        <f>SUMIF(Пр12!$C10:$C192,1401,Пр12!H10:H192)</f>
        <v>0</v>
      </c>
      <c r="E118" s="591">
        <f>SUMIF(Пр12!$C10:$C192,1401,Пр12!I10:I192)</f>
        <v>0</v>
      </c>
      <c r="F118" s="591">
        <f>SUMIF(Пр12!$C10:$C192,1401,Пр12!J10:J192)</f>
        <v>0</v>
      </c>
      <c r="G118" s="591">
        <f>SUMIF(Пр12!$C10:$C192,1401,Пр12!K10:K192)</f>
        <v>0</v>
      </c>
      <c r="H118" s="591">
        <f>SUMIF(Пр12!$C10:$C192,1401,Пр12!L10:L192)</f>
        <v>0</v>
      </c>
    </row>
    <row r="119" spans="1:8" hidden="1" x14ac:dyDescent="0.25">
      <c r="A119" s="577">
        <v>1402</v>
      </c>
      <c r="B119" s="589" t="s">
        <v>176</v>
      </c>
      <c r="C119" s="590">
        <f>SUMIF(Пр12!$C11:$C192,1402,Пр12!G11:G192)</f>
        <v>0</v>
      </c>
      <c r="D119" s="590">
        <f>SUMIF(Пр12!$C11:$C192,1402,Пр12!H11:H192)</f>
        <v>0</v>
      </c>
      <c r="E119" s="591">
        <f>SUMIF(Пр12!$C11:$C192,1402,Пр12!I11:I192)</f>
        <v>0</v>
      </c>
      <c r="F119" s="591">
        <f>SUMIF(Пр12!$C11:$C192,1402,Пр12!J11:J192)</f>
        <v>0</v>
      </c>
      <c r="G119" s="591">
        <f>SUMIF(Пр12!$C11:$C192,1402,Пр12!K11:K192)</f>
        <v>0</v>
      </c>
      <c r="H119" s="591">
        <f>SUMIF(Пр12!$C11:$C192,1402,Пр12!L11:L192)</f>
        <v>0</v>
      </c>
    </row>
    <row r="120" spans="1:8" ht="25.5" hidden="1" customHeight="1" thickBot="1" x14ac:dyDescent="0.3">
      <c r="A120" s="577">
        <v>1403</v>
      </c>
      <c r="B120" s="487" t="s">
        <v>983</v>
      </c>
      <c r="C120" s="590">
        <f>SUMIF(Пр12!$C12:$C192,1403,Пр12!G12:G192)</f>
        <v>0</v>
      </c>
      <c r="D120" s="590">
        <f>SUMIF(Пр12!$C12:$C192,1403,Пр12!H12:H192)</f>
        <v>0</v>
      </c>
      <c r="E120" s="591">
        <f>SUMIF(Пр12!$C12:$C192,1403,Пр12!I12:I192)</f>
        <v>0</v>
      </c>
      <c r="F120" s="591">
        <f>SUMIF(Пр12!$C12:$C192,1403,Пр12!J12:J192)</f>
        <v>0</v>
      </c>
      <c r="G120" s="591">
        <f>SUMIF(Пр12!$C12:$C192,1403,Пр12!K12:K192)</f>
        <v>0</v>
      </c>
      <c r="H120" s="591">
        <f>SUMIF(Пр12!$C12:$C192,1403,Пр12!L12:L192)</f>
        <v>0</v>
      </c>
    </row>
    <row r="121" spans="1:8" x14ac:dyDescent="0.25">
      <c r="A121" s="724" t="s">
        <v>62</v>
      </c>
      <c r="B121" s="724"/>
      <c r="C121" s="595">
        <f ca="1">C9+C23+C33+C46+C59+C65+C71+C81+C86+C96+C103+C109+C114+C117</f>
        <v>176065959</v>
      </c>
      <c r="D121" s="595">
        <f ca="1">D9+D23+D33+D46+D59+D65+D71+D81+D86+D96+D103+D109+D114+D117</f>
        <v>0</v>
      </c>
      <c r="E121" s="596">
        <f t="shared" ref="E121:H121" ca="1" si="35">E9+E23+E33+E46+E59+E65+E71+E81+E86+E96+E103+E109+E114+E117</f>
        <v>176065959</v>
      </c>
      <c r="F121" s="596">
        <f ca="1">F9+F23+F33+F46+F59+F65+F71+F81+F86+F96+F103+F109+F114+F117</f>
        <v>172270347</v>
      </c>
      <c r="G121" s="596">
        <f t="shared" ca="1" si="35"/>
        <v>0</v>
      </c>
      <c r="H121" s="596">
        <f t="shared" ca="1" si="35"/>
        <v>172270347</v>
      </c>
    </row>
    <row r="122" spans="1:8" x14ac:dyDescent="0.25">
      <c r="A122" s="724" t="s">
        <v>179</v>
      </c>
      <c r="B122" s="724"/>
      <c r="C122" s="595">
        <f>Пр12!G193</f>
        <v>4405863</v>
      </c>
      <c r="D122" s="595">
        <f>Пр12!H193</f>
        <v>0</v>
      </c>
      <c r="E122" s="596">
        <f>C122+D122</f>
        <v>4405863</v>
      </c>
      <c r="F122" s="596">
        <f>Пр12!J193</f>
        <v>8618521</v>
      </c>
      <c r="G122" s="598">
        <f>Пр12!K193</f>
        <v>0</v>
      </c>
      <c r="H122" s="598">
        <f>F122+G122</f>
        <v>8618521</v>
      </c>
    </row>
    <row r="123" spans="1:8" x14ac:dyDescent="0.25">
      <c r="A123" s="719" t="s">
        <v>696</v>
      </c>
      <c r="B123" s="719"/>
      <c r="C123" s="599">
        <f ca="1">C121+C122</f>
        <v>180471822</v>
      </c>
      <c r="D123" s="599">
        <f t="shared" ref="D123:H123" ca="1" si="36">D121+D122</f>
        <v>0</v>
      </c>
      <c r="E123" s="600">
        <f ca="1">E121+E122</f>
        <v>180471822</v>
      </c>
      <c r="F123" s="600">
        <f t="shared" ca="1" si="36"/>
        <v>180888868</v>
      </c>
      <c r="G123" s="600">
        <f t="shared" ca="1" si="36"/>
        <v>0</v>
      </c>
      <c r="H123" s="600">
        <f t="shared" ca="1" si="36"/>
        <v>180888868</v>
      </c>
    </row>
    <row r="124" spans="1:8" x14ac:dyDescent="0.25">
      <c r="A124" s="724" t="s">
        <v>177</v>
      </c>
      <c r="B124" s="724"/>
      <c r="C124" s="601">
        <f>Пр3!J68-Пр12!I194</f>
        <v>0</v>
      </c>
      <c r="D124" s="601">
        <v>0</v>
      </c>
      <c r="E124" s="602">
        <f>Пр1!E23</f>
        <v>0</v>
      </c>
      <c r="F124" s="602">
        <f>Пр1!F23</f>
        <v>0</v>
      </c>
      <c r="G124" s="602">
        <f>Пр1!G23</f>
        <v>0</v>
      </c>
      <c r="H124" s="602">
        <f>Пр1!H23</f>
        <v>0</v>
      </c>
    </row>
  </sheetData>
  <mergeCells count="10">
    <mergeCell ref="A121:B121"/>
    <mergeCell ref="A122:B122"/>
    <mergeCell ref="A124:B124"/>
    <mergeCell ref="C7:H7"/>
    <mergeCell ref="A1:H1"/>
    <mergeCell ref="A2:H2"/>
    <mergeCell ref="A3:H3"/>
    <mergeCell ref="A4:H4"/>
    <mergeCell ref="A5:H6"/>
    <mergeCell ref="A123:B123"/>
  </mergeCells>
  <printOptions gridLinesSet="0"/>
  <pageMargins left="0.70866141732283472" right="0.70866141732283472" top="0.55118110236220474" bottom="0.35433070866141736" header="0.51181102362204722" footer="0.51181102362204722"/>
  <pageSetup paperSize="9" scale="85" fitToHeight="23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3"/>
  <sheetViews>
    <sheetView showGridLines="0" view="pageBreakPreview" zoomScaleSheetLayoutView="100" workbookViewId="0">
      <selection activeCell="F20" sqref="F20"/>
    </sheetView>
  </sheetViews>
  <sheetFormatPr defaultRowHeight="12.75" x14ac:dyDescent="0.2"/>
  <cols>
    <col min="1" max="1" width="28.5703125" customWidth="1"/>
    <col min="2" max="2" width="41.140625" customWidth="1"/>
    <col min="3" max="3" width="16.5703125" hidden="1" customWidth="1"/>
    <col min="4" max="4" width="14.85546875" customWidth="1"/>
    <col min="5" max="5" width="15.140625" hidden="1" customWidth="1"/>
    <col min="6" max="6" width="43.42578125" customWidth="1"/>
  </cols>
  <sheetData>
    <row r="1" spans="1:6" ht="15" x14ac:dyDescent="0.25">
      <c r="A1" s="721" t="s">
        <v>178</v>
      </c>
      <c r="B1" s="721"/>
      <c r="C1" s="721"/>
      <c r="D1" s="721"/>
      <c r="E1" s="722"/>
    </row>
    <row r="2" spans="1:6" ht="15.75" x14ac:dyDescent="0.25">
      <c r="A2" s="706" t="s">
        <v>1025</v>
      </c>
      <c r="B2" s="706"/>
      <c r="C2" s="706"/>
      <c r="D2" s="707"/>
      <c r="E2" s="707"/>
    </row>
    <row r="3" spans="1:6" ht="15.75" x14ac:dyDescent="0.25">
      <c r="A3" s="706" t="s">
        <v>1026</v>
      </c>
      <c r="B3" s="706"/>
      <c r="C3" s="706"/>
      <c r="D3" s="707"/>
      <c r="E3" s="707"/>
    </row>
    <row r="4" spans="1:6" s="201" customFormat="1" ht="15.75" x14ac:dyDescent="0.25">
      <c r="A4" s="706" t="s">
        <v>1027</v>
      </c>
      <c r="B4" s="706"/>
      <c r="C4" s="706"/>
      <c r="D4" s="706"/>
      <c r="E4" s="706"/>
    </row>
    <row r="5" spans="1:6" x14ac:dyDescent="0.2">
      <c r="A5" s="4"/>
      <c r="B5" s="4"/>
      <c r="C5" s="4"/>
      <c r="D5" s="4"/>
      <c r="E5" s="611"/>
    </row>
    <row r="6" spans="1:6" ht="15.75" x14ac:dyDescent="0.25">
      <c r="A6" s="604"/>
      <c r="B6" s="1"/>
      <c r="C6" s="4"/>
      <c r="D6" s="4"/>
      <c r="E6" s="611"/>
    </row>
    <row r="7" spans="1:6" ht="33" customHeight="1" x14ac:dyDescent="0.2">
      <c r="A7" s="728" t="s">
        <v>1031</v>
      </c>
      <c r="B7" s="728"/>
      <c r="C7" s="728"/>
      <c r="D7" s="728"/>
      <c r="E7" s="728"/>
    </row>
    <row r="8" spans="1:6" ht="18.75" x14ac:dyDescent="0.2">
      <c r="A8" s="2"/>
      <c r="B8" s="1"/>
      <c r="C8" s="4"/>
      <c r="D8" s="4"/>
      <c r="E8" s="611"/>
    </row>
    <row r="9" spans="1:6" ht="85.15" customHeight="1" x14ac:dyDescent="0.2">
      <c r="A9" s="340" t="s">
        <v>68</v>
      </c>
      <c r="B9" s="340" t="s">
        <v>181</v>
      </c>
      <c r="C9" s="340" t="s">
        <v>1056</v>
      </c>
      <c r="D9" s="617" t="s">
        <v>1029</v>
      </c>
      <c r="E9" s="340" t="s">
        <v>1057</v>
      </c>
    </row>
    <row r="10" spans="1:6" s="4" customFormat="1" ht="25.5" x14ac:dyDescent="0.2">
      <c r="A10" s="342" t="s">
        <v>182</v>
      </c>
      <c r="B10" s="166" t="s">
        <v>183</v>
      </c>
      <c r="C10" s="172">
        <f>C11+C13</f>
        <v>0</v>
      </c>
      <c r="D10" s="172">
        <f>D11+D13</f>
        <v>-15000000</v>
      </c>
      <c r="E10" s="172">
        <f t="shared" ref="E10" si="0">E11-E13</f>
        <v>-75</v>
      </c>
    </row>
    <row r="11" spans="1:6" ht="38.25" hidden="1" x14ac:dyDescent="0.2">
      <c r="A11" s="343" t="s">
        <v>675</v>
      </c>
      <c r="B11" s="167" t="s">
        <v>676</v>
      </c>
      <c r="C11" s="173">
        <f>C12</f>
        <v>20000000</v>
      </c>
      <c r="D11" s="173">
        <f t="shared" ref="D11" si="1">D12</f>
        <v>0</v>
      </c>
      <c r="E11" s="173">
        <f>D11/C11*100</f>
        <v>0</v>
      </c>
    </row>
    <row r="12" spans="1:6" ht="38.25" hidden="1" x14ac:dyDescent="0.2">
      <c r="A12" s="344" t="s">
        <v>677</v>
      </c>
      <c r="B12" s="168" t="s">
        <v>678</v>
      </c>
      <c r="C12" s="174">
        <v>20000000</v>
      </c>
      <c r="D12" s="174">
        <v>0</v>
      </c>
      <c r="E12" s="348">
        <f t="shared" ref="E12:E23" si="2">D12/C12*100</f>
        <v>0</v>
      </c>
      <c r="F12" s="347"/>
    </row>
    <row r="13" spans="1:6" ht="25.5" x14ac:dyDescent="0.2">
      <c r="A13" s="343" t="s">
        <v>679</v>
      </c>
      <c r="B13" s="167" t="s">
        <v>680</v>
      </c>
      <c r="C13" s="173">
        <f>-C14</f>
        <v>-20000000</v>
      </c>
      <c r="D13" s="173">
        <f>-D14</f>
        <v>-15000000</v>
      </c>
      <c r="E13" s="173">
        <f t="shared" si="2"/>
        <v>75</v>
      </c>
    </row>
    <row r="14" spans="1:6" ht="51" x14ac:dyDescent="0.2">
      <c r="A14" s="344" t="s">
        <v>681</v>
      </c>
      <c r="B14" s="168" t="s">
        <v>682</v>
      </c>
      <c r="C14" s="174">
        <v>20000000</v>
      </c>
      <c r="D14" s="348">
        <v>15000000</v>
      </c>
      <c r="E14" s="348">
        <f t="shared" si="2"/>
        <v>75</v>
      </c>
    </row>
    <row r="15" spans="1:6" ht="25.5" hidden="1" x14ac:dyDescent="0.2">
      <c r="A15" s="342" t="s">
        <v>184</v>
      </c>
      <c r="B15" s="166" t="s">
        <v>683</v>
      </c>
      <c r="C15" s="175">
        <f>C16-C18</f>
        <v>0</v>
      </c>
      <c r="D15" s="348">
        <f t="shared" ref="D15" si="3">D16</f>
        <v>0</v>
      </c>
      <c r="E15" s="348" t="e">
        <f t="shared" si="2"/>
        <v>#DIV/0!</v>
      </c>
    </row>
    <row r="16" spans="1:6" ht="51" hidden="1" x14ac:dyDescent="0.2">
      <c r="A16" s="343" t="s">
        <v>684</v>
      </c>
      <c r="B16" s="167" t="s">
        <v>685</v>
      </c>
      <c r="C16" s="176">
        <f>C17</f>
        <v>0</v>
      </c>
      <c r="D16" s="348"/>
      <c r="E16" s="348" t="e">
        <f t="shared" si="2"/>
        <v>#DIV/0!</v>
      </c>
    </row>
    <row r="17" spans="1:6" ht="76.5" hidden="1" x14ac:dyDescent="0.2">
      <c r="A17" s="345" t="s">
        <v>686</v>
      </c>
      <c r="B17" s="168" t="s">
        <v>687</v>
      </c>
      <c r="C17" s="174">
        <v>0</v>
      </c>
      <c r="D17" s="348">
        <f t="shared" ref="D17" si="4">D18</f>
        <v>0</v>
      </c>
      <c r="E17" s="348" t="e">
        <f t="shared" si="2"/>
        <v>#DIV/0!</v>
      </c>
    </row>
    <row r="18" spans="1:6" ht="51" hidden="1" x14ac:dyDescent="0.2">
      <c r="A18" s="343" t="s">
        <v>688</v>
      </c>
      <c r="B18" s="167" t="s">
        <v>185</v>
      </c>
      <c r="C18" s="176">
        <f>C19</f>
        <v>0</v>
      </c>
      <c r="D18" s="348"/>
      <c r="E18" s="348" t="e">
        <f t="shared" si="2"/>
        <v>#DIV/0!</v>
      </c>
    </row>
    <row r="19" spans="1:6" ht="63.75" hidden="1" x14ac:dyDescent="0.2">
      <c r="A19" s="345" t="s">
        <v>689</v>
      </c>
      <c r="B19" s="168" t="s">
        <v>690</v>
      </c>
      <c r="C19" s="174">
        <v>0</v>
      </c>
      <c r="D19" s="349">
        <f t="shared" ref="D19" si="5">D21+D20</f>
        <v>96044238.749999985</v>
      </c>
      <c r="E19" s="349" t="e">
        <f t="shared" si="2"/>
        <v>#DIV/0!</v>
      </c>
    </row>
    <row r="20" spans="1:6" ht="38.25" x14ac:dyDescent="0.2">
      <c r="A20" s="343" t="s">
        <v>186</v>
      </c>
      <c r="B20" s="167" t="s">
        <v>691</v>
      </c>
      <c r="C20" s="176">
        <f>C22-C21</f>
        <v>15022684</v>
      </c>
      <c r="D20" s="176">
        <f>D22-D21</f>
        <v>7101451.1099999696</v>
      </c>
      <c r="E20" s="176">
        <f t="shared" si="2"/>
        <v>47.271520255634542</v>
      </c>
      <c r="F20" s="154"/>
    </row>
    <row r="21" spans="1:6" ht="38.25" x14ac:dyDescent="0.2">
      <c r="A21" s="346" t="s">
        <v>692</v>
      </c>
      <c r="B21" s="168" t="s">
        <v>693</v>
      </c>
      <c r="C21" s="177">
        <f>Пр1!B10+Пр6!C11</f>
        <v>476789350</v>
      </c>
      <c r="D21" s="177">
        <f>Пр1!C10+Пр6!D11</f>
        <v>88942787.640000015</v>
      </c>
      <c r="E21" s="348">
        <f t="shared" si="2"/>
        <v>18.654524821076649</v>
      </c>
    </row>
    <row r="22" spans="1:6" ht="25.5" x14ac:dyDescent="0.2">
      <c r="A22" s="346" t="s">
        <v>694</v>
      </c>
      <c r="B22" s="165" t="s">
        <v>695</v>
      </c>
      <c r="C22" s="177">
        <f>Пр1!B18+Пр6!C13</f>
        <v>491812034</v>
      </c>
      <c r="D22" s="177">
        <f>Пр1!C18+Пр6!D13</f>
        <v>96044238.749999985</v>
      </c>
      <c r="E22" s="349">
        <f t="shared" si="2"/>
        <v>19.528647554402863</v>
      </c>
    </row>
    <row r="23" spans="1:6" ht="15.75" x14ac:dyDescent="0.2">
      <c r="A23" s="727" t="s">
        <v>187</v>
      </c>
      <c r="B23" s="727"/>
      <c r="C23" s="350">
        <f>C10+C15+C20</f>
        <v>15022684</v>
      </c>
      <c r="D23" s="350">
        <f>D10+D15-D20</f>
        <v>-22101451.10999997</v>
      </c>
      <c r="E23" s="350">
        <f t="shared" si="2"/>
        <v>-147.12052193868931</v>
      </c>
    </row>
  </sheetData>
  <mergeCells count="6">
    <mergeCell ref="A23:B23"/>
    <mergeCell ref="A1:E1"/>
    <mergeCell ref="A2:E2"/>
    <mergeCell ref="A3:E3"/>
    <mergeCell ref="A4:E4"/>
    <mergeCell ref="A7:E7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3"/>
  <sheetViews>
    <sheetView showGridLines="0" view="pageBreakPreview" zoomScaleSheetLayoutView="100" workbookViewId="0">
      <selection activeCell="A4" sqref="A4:H4"/>
    </sheetView>
  </sheetViews>
  <sheetFormatPr defaultColWidth="9.140625" defaultRowHeight="12.75" x14ac:dyDescent="0.2"/>
  <cols>
    <col min="1" max="1" width="25" style="145" customWidth="1"/>
    <col min="2" max="2" width="30.5703125" style="146" customWidth="1"/>
    <col min="3" max="3" width="20" style="145" hidden="1" customWidth="1"/>
    <col min="4" max="4" width="16" style="145" hidden="1" customWidth="1"/>
    <col min="5" max="5" width="20.28515625" style="357" customWidth="1"/>
    <col min="6" max="6" width="19.28515625" style="357" hidden="1" customWidth="1"/>
    <col min="7" max="7" width="16.42578125" style="357" hidden="1" customWidth="1"/>
    <col min="8" max="8" width="18" style="357" customWidth="1"/>
    <col min="9" max="16384" width="9.140625" style="3"/>
  </cols>
  <sheetData>
    <row r="1" spans="1:8" ht="15.75" x14ac:dyDescent="0.25">
      <c r="A1" s="706" t="s">
        <v>189</v>
      </c>
      <c r="B1" s="706"/>
      <c r="C1" s="706"/>
      <c r="D1" s="706"/>
      <c r="E1" s="706"/>
      <c r="F1" s="706"/>
      <c r="G1" s="706"/>
      <c r="H1" s="706"/>
    </row>
    <row r="2" spans="1:8" ht="15.75" x14ac:dyDescent="0.25">
      <c r="A2" s="706" t="s">
        <v>533</v>
      </c>
      <c r="B2" s="706"/>
      <c r="C2" s="706"/>
      <c r="D2" s="706"/>
      <c r="E2" s="706"/>
      <c r="F2" s="706"/>
      <c r="G2" s="706"/>
      <c r="H2" s="706"/>
    </row>
    <row r="3" spans="1:8" ht="15.75" x14ac:dyDescent="0.25">
      <c r="A3" s="706" t="s">
        <v>525</v>
      </c>
      <c r="B3" s="706"/>
      <c r="C3" s="706"/>
      <c r="D3" s="706"/>
      <c r="E3" s="706"/>
      <c r="F3" s="706"/>
      <c r="G3" s="706"/>
      <c r="H3" s="706"/>
    </row>
    <row r="4" spans="1:8" ht="15" customHeight="1" x14ac:dyDescent="0.25">
      <c r="A4" s="706" t="s">
        <v>999</v>
      </c>
      <c r="B4" s="706"/>
      <c r="C4" s="706"/>
      <c r="D4" s="706"/>
      <c r="E4" s="706"/>
      <c r="F4" s="706"/>
      <c r="G4" s="706"/>
      <c r="H4" s="706"/>
    </row>
    <row r="5" spans="1:8" hidden="1" x14ac:dyDescent="0.2">
      <c r="C5" s="169"/>
      <c r="D5" s="170"/>
    </row>
    <row r="6" spans="1:8" ht="15" customHeight="1" x14ac:dyDescent="0.2">
      <c r="A6" s="731" t="s">
        <v>987</v>
      </c>
      <c r="B6" s="731"/>
      <c r="C6" s="731"/>
      <c r="D6" s="731"/>
      <c r="E6" s="731"/>
      <c r="F6" s="731"/>
      <c r="G6" s="731"/>
      <c r="H6" s="731"/>
    </row>
    <row r="7" spans="1:8" ht="58.7" customHeight="1" x14ac:dyDescent="0.2">
      <c r="A7" s="731"/>
      <c r="B7" s="731"/>
      <c r="C7" s="731"/>
      <c r="D7" s="731"/>
      <c r="E7" s="731"/>
      <c r="F7" s="731"/>
      <c r="G7" s="731"/>
      <c r="H7" s="731"/>
    </row>
    <row r="8" spans="1:8" ht="18.75" x14ac:dyDescent="0.2">
      <c r="A8" s="2"/>
      <c r="B8" s="156"/>
      <c r="C8" s="169"/>
      <c r="D8" s="729"/>
      <c r="E8" s="729"/>
      <c r="F8" s="729"/>
      <c r="G8" s="729"/>
      <c r="H8" s="729"/>
    </row>
    <row r="9" spans="1:8" ht="51.75" customHeight="1" x14ac:dyDescent="0.2">
      <c r="A9" s="340" t="s">
        <v>68</v>
      </c>
      <c r="B9" s="339" t="s">
        <v>181</v>
      </c>
      <c r="C9" s="340" t="s">
        <v>522</v>
      </c>
      <c r="D9" s="340" t="s">
        <v>249</v>
      </c>
      <c r="E9" s="340" t="s">
        <v>985</v>
      </c>
      <c r="F9" s="340" t="s">
        <v>900</v>
      </c>
      <c r="G9" s="340" t="s">
        <v>249</v>
      </c>
      <c r="H9" s="340" t="s">
        <v>986</v>
      </c>
    </row>
    <row r="10" spans="1:8" ht="25.5" x14ac:dyDescent="0.2">
      <c r="A10" s="342" t="s">
        <v>182</v>
      </c>
      <c r="B10" s="166" t="s">
        <v>183</v>
      </c>
      <c r="C10" s="178">
        <f>C11+C13</f>
        <v>0</v>
      </c>
      <c r="D10" s="178">
        <f t="shared" ref="D10:H10" si="0">D11+D13</f>
        <v>0</v>
      </c>
      <c r="E10" s="172">
        <f t="shared" si="0"/>
        <v>0</v>
      </c>
      <c r="F10" s="172">
        <f t="shared" si="0"/>
        <v>0</v>
      </c>
      <c r="G10" s="172">
        <f t="shared" si="0"/>
        <v>0</v>
      </c>
      <c r="H10" s="172">
        <f t="shared" si="0"/>
        <v>0</v>
      </c>
    </row>
    <row r="11" spans="1:8" ht="51" x14ac:dyDescent="0.2">
      <c r="A11" s="343" t="s">
        <v>675</v>
      </c>
      <c r="B11" s="167" t="s">
        <v>676</v>
      </c>
      <c r="C11" s="179">
        <f>C12</f>
        <v>20000000</v>
      </c>
      <c r="D11" s="179">
        <f t="shared" ref="D11:H11" si="1">D12</f>
        <v>0</v>
      </c>
      <c r="E11" s="173">
        <f t="shared" si="1"/>
        <v>20000000</v>
      </c>
      <c r="F11" s="173">
        <f t="shared" si="1"/>
        <v>20000000</v>
      </c>
      <c r="G11" s="173">
        <f t="shared" si="1"/>
        <v>0</v>
      </c>
      <c r="H11" s="173">
        <f t="shared" si="1"/>
        <v>20000000</v>
      </c>
    </row>
    <row r="12" spans="1:8" ht="51" x14ac:dyDescent="0.2">
      <c r="A12" s="344" t="s">
        <v>677</v>
      </c>
      <c r="B12" s="168" t="s">
        <v>678</v>
      </c>
      <c r="C12" s="180">
        <v>20000000</v>
      </c>
      <c r="D12" s="351"/>
      <c r="E12" s="358">
        <f>C12+D12</f>
        <v>20000000</v>
      </c>
      <c r="F12" s="174">
        <v>20000000</v>
      </c>
      <c r="G12" s="359"/>
      <c r="H12" s="358">
        <f>F12+G12</f>
        <v>20000000</v>
      </c>
    </row>
    <row r="13" spans="1:8" ht="38.25" x14ac:dyDescent="0.2">
      <c r="A13" s="343" t="s">
        <v>679</v>
      </c>
      <c r="B13" s="167" t="s">
        <v>680</v>
      </c>
      <c r="C13" s="179">
        <f t="shared" ref="C13:D13" si="2">-C14</f>
        <v>-20000000</v>
      </c>
      <c r="D13" s="179">
        <f t="shared" si="2"/>
        <v>0</v>
      </c>
      <c r="E13" s="173">
        <f>-E14</f>
        <v>-20000000</v>
      </c>
      <c r="F13" s="173">
        <f t="shared" ref="F13:G13" si="3">-F14</f>
        <v>-20000000</v>
      </c>
      <c r="G13" s="173">
        <f t="shared" si="3"/>
        <v>0</v>
      </c>
      <c r="H13" s="173">
        <f>-H14</f>
        <v>-20000000</v>
      </c>
    </row>
    <row r="14" spans="1:8" ht="63.75" x14ac:dyDescent="0.2">
      <c r="A14" s="344" t="s">
        <v>681</v>
      </c>
      <c r="B14" s="168" t="s">
        <v>682</v>
      </c>
      <c r="C14" s="180">
        <v>20000000</v>
      </c>
      <c r="D14" s="351"/>
      <c r="E14" s="358">
        <f>C14+D14</f>
        <v>20000000</v>
      </c>
      <c r="F14" s="174">
        <v>20000000</v>
      </c>
      <c r="G14" s="359"/>
      <c r="H14" s="358">
        <f>F14+G14</f>
        <v>20000000</v>
      </c>
    </row>
    <row r="15" spans="1:8" ht="38.25" hidden="1" x14ac:dyDescent="0.2">
      <c r="A15" s="342" t="s">
        <v>184</v>
      </c>
      <c r="B15" s="166" t="s">
        <v>683</v>
      </c>
      <c r="C15" s="181">
        <f>C16-C18</f>
        <v>0</v>
      </c>
      <c r="D15" s="352">
        <f t="shared" ref="D15:D16" si="4">D16</f>
        <v>0</v>
      </c>
      <c r="E15" s="360">
        <f t="shared" ref="E15:E17" si="5">SUM(C15:D15)</f>
        <v>0</v>
      </c>
      <c r="F15" s="175">
        <f>F16</f>
        <v>0</v>
      </c>
      <c r="G15" s="360">
        <f t="shared" ref="G15:G16" si="6">G16</f>
        <v>0</v>
      </c>
      <c r="H15" s="360">
        <f t="shared" ref="H15:H19" si="7">SUM(F15:G15)</f>
        <v>0</v>
      </c>
    </row>
    <row r="16" spans="1:8" ht="63.75" hidden="1" x14ac:dyDescent="0.2">
      <c r="A16" s="343" t="s">
        <v>684</v>
      </c>
      <c r="B16" s="167" t="s">
        <v>685</v>
      </c>
      <c r="C16" s="182">
        <f>C17</f>
        <v>0</v>
      </c>
      <c r="D16" s="351">
        <f t="shared" si="4"/>
        <v>0</v>
      </c>
      <c r="E16" s="358">
        <f t="shared" si="5"/>
        <v>0</v>
      </c>
      <c r="F16" s="176">
        <f>F17</f>
        <v>0</v>
      </c>
      <c r="G16" s="359">
        <f t="shared" si="6"/>
        <v>0</v>
      </c>
      <c r="H16" s="358">
        <f t="shared" si="7"/>
        <v>0</v>
      </c>
    </row>
    <row r="17" spans="1:8" ht="89.25" hidden="1" x14ac:dyDescent="0.2">
      <c r="A17" s="345" t="s">
        <v>686</v>
      </c>
      <c r="B17" s="168" t="s">
        <v>687</v>
      </c>
      <c r="C17" s="180">
        <v>0</v>
      </c>
      <c r="D17" s="351"/>
      <c r="E17" s="358">
        <f t="shared" si="5"/>
        <v>0</v>
      </c>
      <c r="F17" s="174"/>
      <c r="G17" s="359"/>
      <c r="H17" s="358">
        <f t="shared" si="7"/>
        <v>0</v>
      </c>
    </row>
    <row r="18" spans="1:8" ht="63.75" hidden="1" x14ac:dyDescent="0.2">
      <c r="A18" s="343" t="s">
        <v>688</v>
      </c>
      <c r="B18" s="167" t="s">
        <v>185</v>
      </c>
      <c r="C18" s="182">
        <f>C19</f>
        <v>0</v>
      </c>
      <c r="D18" s="182">
        <f t="shared" ref="D18:F18" si="8">D19</f>
        <v>0</v>
      </c>
      <c r="E18" s="176">
        <f t="shared" si="8"/>
        <v>0</v>
      </c>
      <c r="F18" s="176">
        <f t="shared" si="8"/>
        <v>0</v>
      </c>
      <c r="G18" s="360">
        <f t="shared" ref="G18" ca="1" si="9">G19+G20</f>
        <v>0</v>
      </c>
      <c r="H18" s="360">
        <f t="shared" ca="1" si="7"/>
        <v>0</v>
      </c>
    </row>
    <row r="19" spans="1:8" ht="76.5" hidden="1" x14ac:dyDescent="0.2">
      <c r="A19" s="345" t="s">
        <v>689</v>
      </c>
      <c r="B19" s="168" t="s">
        <v>690</v>
      </c>
      <c r="C19" s="180">
        <v>0</v>
      </c>
      <c r="D19" s="180">
        <v>0</v>
      </c>
      <c r="E19" s="174">
        <v>0</v>
      </c>
      <c r="F19" s="174">
        <v>0</v>
      </c>
      <c r="G19" s="358">
        <f ca="1">-Пр3!N97-G12-G23</f>
        <v>0</v>
      </c>
      <c r="H19" s="358">
        <f t="shared" ca="1" si="7"/>
        <v>0</v>
      </c>
    </row>
    <row r="20" spans="1:8" ht="38.25" x14ac:dyDescent="0.2">
      <c r="A20" s="343" t="s">
        <v>186</v>
      </c>
      <c r="B20" s="167" t="s">
        <v>691</v>
      </c>
      <c r="C20" s="182">
        <f ca="1">C22-C21</f>
        <v>180471822</v>
      </c>
      <c r="D20" s="182">
        <f t="shared" ref="D20:H20" ca="1" si="10">D22-D21</f>
        <v>0</v>
      </c>
      <c r="E20" s="176">
        <f ca="1">E22-E21</f>
        <v>0</v>
      </c>
      <c r="F20" s="176">
        <f t="shared" ca="1" si="10"/>
        <v>180888868</v>
      </c>
      <c r="G20" s="176">
        <f t="shared" ca="1" si="10"/>
        <v>0</v>
      </c>
      <c r="H20" s="176">
        <f t="shared" ca="1" si="10"/>
        <v>0</v>
      </c>
    </row>
    <row r="21" spans="1:8" ht="51" x14ac:dyDescent="0.2">
      <c r="A21" s="346" t="s">
        <v>692</v>
      </c>
      <c r="B21" s="168" t="s">
        <v>693</v>
      </c>
      <c r="C21" s="183">
        <f>Пр3!J97+C11+C16</f>
        <v>20000000</v>
      </c>
      <c r="D21" s="183">
        <f>Пр3!K97+D11+D16</f>
        <v>0</v>
      </c>
      <c r="E21" s="177">
        <f>Пр3!J68+Пр7!E12</f>
        <v>200471822</v>
      </c>
      <c r="F21" s="177">
        <f>Пр3!M97+Пр7!F12</f>
        <v>20000000</v>
      </c>
      <c r="G21" s="361">
        <f>Пр3!N97</f>
        <v>0</v>
      </c>
      <c r="H21" s="358">
        <f>Пр3!M68+Пр7!H12</f>
        <v>200888868</v>
      </c>
    </row>
    <row r="22" spans="1:8" ht="38.25" x14ac:dyDescent="0.2">
      <c r="A22" s="346" t="s">
        <v>694</v>
      </c>
      <c r="B22" s="168" t="s">
        <v>695</v>
      </c>
      <c r="C22" s="183">
        <f ca="1">Пр5!C123+Пр7!C14</f>
        <v>200471822</v>
      </c>
      <c r="D22" s="183">
        <f ca="1">Пр5!D123+D14</f>
        <v>0</v>
      </c>
      <c r="E22" s="177">
        <f ca="1">Пр5!E123+Пр7!E14</f>
        <v>200471822</v>
      </c>
      <c r="F22" s="177">
        <f ca="1">Пр5!F123+Пр7!F14</f>
        <v>200888868</v>
      </c>
      <c r="G22" s="358">
        <f ca="1">Пр5!G123</f>
        <v>0</v>
      </c>
      <c r="H22" s="358">
        <f ca="1">Пр5!H123+Пр7!H14</f>
        <v>200888868</v>
      </c>
    </row>
    <row r="23" spans="1:8" ht="15.75" x14ac:dyDescent="0.2">
      <c r="A23" s="730" t="s">
        <v>187</v>
      </c>
      <c r="B23" s="730"/>
      <c r="C23" s="353">
        <f ca="1">C10+C15+C20</f>
        <v>180471822</v>
      </c>
      <c r="D23" s="353">
        <f t="shared" ref="D23:H23" ca="1" si="11">D10+D15+D20</f>
        <v>0</v>
      </c>
      <c r="E23" s="350">
        <f t="shared" ca="1" si="11"/>
        <v>0</v>
      </c>
      <c r="F23" s="350">
        <f t="shared" ca="1" si="11"/>
        <v>180888868</v>
      </c>
      <c r="G23" s="350">
        <f t="shared" ca="1" si="11"/>
        <v>0</v>
      </c>
      <c r="H23" s="350">
        <f t="shared" ca="1" si="11"/>
        <v>0</v>
      </c>
    </row>
  </sheetData>
  <mergeCells count="7">
    <mergeCell ref="D8:H8"/>
    <mergeCell ref="A23:B23"/>
    <mergeCell ref="A1:H1"/>
    <mergeCell ref="A2:H2"/>
    <mergeCell ref="A3:H3"/>
    <mergeCell ref="A4:H4"/>
    <mergeCell ref="A6:H7"/>
  </mergeCells>
  <printOptions gridLinesSet="0"/>
  <pageMargins left="0.70866141732283472" right="0.70866141732283472" top="0.74803149606299213" bottom="0.74803149606299213" header="0.51181102362204722" footer="0.51181102362204722"/>
  <pageSetup paperSize="9" scale="94" fitToHeight="23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5"/>
  <sheetViews>
    <sheetView showGridLines="0" view="pageBreakPreview" zoomScaleSheetLayoutView="100" workbookViewId="0">
      <selection activeCell="A25" sqref="A25"/>
    </sheetView>
  </sheetViews>
  <sheetFormatPr defaultColWidth="9" defaultRowHeight="12.75" x14ac:dyDescent="0.2"/>
  <cols>
    <col min="1" max="1" width="32.140625" style="4" customWidth="1"/>
    <col min="2" max="2" width="12.42578125" style="4" customWidth="1"/>
    <col min="3" max="5" width="11.28515625" style="4" customWidth="1"/>
    <col min="6" max="7" width="9" style="4"/>
    <col min="8" max="8" width="43.42578125" style="4" customWidth="1"/>
    <col min="9" max="16384" width="9" style="4"/>
  </cols>
  <sheetData>
    <row r="1" spans="1:8" ht="15.75" x14ac:dyDescent="0.25">
      <c r="A1" s="706" t="s">
        <v>180</v>
      </c>
      <c r="B1" s="706"/>
      <c r="C1" s="706"/>
      <c r="D1" s="706"/>
      <c r="E1" s="706"/>
    </row>
    <row r="2" spans="1:8" ht="15.75" x14ac:dyDescent="0.25">
      <c r="A2" s="732" t="s">
        <v>1025</v>
      </c>
      <c r="B2" s="732"/>
      <c r="C2" s="732"/>
      <c r="D2" s="732"/>
      <c r="E2" s="732"/>
    </row>
    <row r="3" spans="1:8" ht="15.75" x14ac:dyDescent="0.25">
      <c r="A3" s="732" t="s">
        <v>1026</v>
      </c>
      <c r="B3" s="732"/>
      <c r="C3" s="732"/>
      <c r="D3" s="732"/>
      <c r="E3" s="732"/>
    </row>
    <row r="4" spans="1:8" ht="15.75" x14ac:dyDescent="0.25">
      <c r="A4" s="706" t="s">
        <v>1032</v>
      </c>
      <c r="B4" s="706"/>
      <c r="C4" s="706"/>
      <c r="D4" s="706"/>
      <c r="E4" s="706"/>
    </row>
    <row r="5" spans="1:8" ht="15.75" x14ac:dyDescent="0.25">
      <c r="A5" s="706"/>
      <c r="B5" s="707"/>
      <c r="C5" s="707"/>
      <c r="D5" s="707"/>
      <c r="E5" s="707"/>
    </row>
    <row r="6" spans="1:8" ht="15.75" x14ac:dyDescent="0.25">
      <c r="A6" s="733"/>
      <c r="B6" s="734"/>
      <c r="C6" s="734"/>
      <c r="D6" s="734"/>
      <c r="E6" s="734"/>
    </row>
    <row r="7" spans="1:8" ht="36" customHeight="1" x14ac:dyDescent="0.2">
      <c r="A7" s="735" t="s">
        <v>1059</v>
      </c>
      <c r="B7" s="736"/>
      <c r="C7" s="736"/>
      <c r="D7" s="736"/>
      <c r="E7" s="736"/>
    </row>
    <row r="8" spans="1:8" ht="15.75" x14ac:dyDescent="0.25">
      <c r="A8" s="605"/>
      <c r="B8" s="1"/>
      <c r="C8" s="1"/>
      <c r="D8" s="1"/>
      <c r="E8" s="1"/>
    </row>
    <row r="9" spans="1:8" ht="15.75" hidden="1" x14ac:dyDescent="0.25">
      <c r="A9" s="737"/>
      <c r="B9" s="734"/>
      <c r="C9" s="734"/>
      <c r="D9" s="734"/>
      <c r="E9" s="734"/>
    </row>
    <row r="10" spans="1:8" ht="39.950000000000003" customHeight="1" x14ac:dyDescent="0.2">
      <c r="A10" s="738" t="s">
        <v>1060</v>
      </c>
      <c r="B10" s="736"/>
      <c r="C10" s="736"/>
      <c r="D10" s="736"/>
      <c r="E10" s="736"/>
    </row>
    <row r="11" spans="1:8" ht="16.5" thickBot="1" x14ac:dyDescent="0.3">
      <c r="A11" s="706"/>
      <c r="B11" s="707"/>
      <c r="C11" s="707"/>
      <c r="D11" s="707"/>
      <c r="E11" s="707"/>
    </row>
    <row r="12" spans="1:8" ht="26.85" customHeight="1" x14ac:dyDescent="0.25">
      <c r="A12" s="612" t="s">
        <v>1033</v>
      </c>
      <c r="B12" s="739" t="s">
        <v>1034</v>
      </c>
      <c r="C12" s="739"/>
      <c r="D12" s="739"/>
      <c r="E12" s="740"/>
    </row>
    <row r="13" spans="1:8" ht="15.75" x14ac:dyDescent="0.25">
      <c r="A13" s="613">
        <v>1</v>
      </c>
      <c r="B13" s="741">
        <v>2</v>
      </c>
      <c r="C13" s="742"/>
      <c r="D13" s="742"/>
      <c r="E13" s="743"/>
    </row>
    <row r="14" spans="1:8" ht="31.5" x14ac:dyDescent="0.25">
      <c r="A14" s="687" t="s">
        <v>888</v>
      </c>
      <c r="B14" s="744">
        <f>B15-B16</f>
        <v>-15000000</v>
      </c>
      <c r="C14" s="745"/>
      <c r="D14" s="745"/>
      <c r="E14" s="746"/>
    </row>
    <row r="15" spans="1:8" ht="15.75" x14ac:dyDescent="0.25">
      <c r="A15" s="688" t="s">
        <v>190</v>
      </c>
      <c r="B15" s="747">
        <v>0</v>
      </c>
      <c r="C15" s="745"/>
      <c r="D15" s="745"/>
      <c r="E15" s="746"/>
      <c r="H15" s="153"/>
    </row>
    <row r="16" spans="1:8" ht="15.75" x14ac:dyDescent="0.25">
      <c r="A16" s="688" t="s">
        <v>191</v>
      </c>
      <c r="B16" s="747">
        <v>15000000</v>
      </c>
      <c r="C16" s="745"/>
      <c r="D16" s="745"/>
      <c r="E16" s="746"/>
    </row>
    <row r="17" spans="1:5" ht="15.75" x14ac:dyDescent="0.25">
      <c r="A17" s="687" t="s">
        <v>192</v>
      </c>
      <c r="B17" s="744">
        <f>B18-B19</f>
        <v>0</v>
      </c>
      <c r="C17" s="745"/>
      <c r="D17" s="745"/>
      <c r="E17" s="746"/>
    </row>
    <row r="18" spans="1:5" ht="21.6" customHeight="1" x14ac:dyDescent="0.25">
      <c r="A18" s="689" t="s">
        <v>1035</v>
      </c>
      <c r="B18" s="747">
        <v>0</v>
      </c>
      <c r="C18" s="745"/>
      <c r="D18" s="745"/>
      <c r="E18" s="746"/>
    </row>
    <row r="19" spans="1:5" ht="15.75" x14ac:dyDescent="0.25">
      <c r="A19" s="689" t="s">
        <v>191</v>
      </c>
      <c r="B19" s="747">
        <f>-[1]Пр6!C17</f>
        <v>0</v>
      </c>
      <c r="C19" s="745"/>
      <c r="D19" s="745"/>
      <c r="E19" s="746"/>
    </row>
    <row r="20" spans="1:5" ht="15.75" x14ac:dyDescent="0.25">
      <c r="A20" s="690" t="s">
        <v>193</v>
      </c>
      <c r="B20" s="744">
        <f>B21-B22</f>
        <v>-15000000</v>
      </c>
      <c r="C20" s="745"/>
      <c r="D20" s="745"/>
      <c r="E20" s="746"/>
    </row>
    <row r="21" spans="1:5" ht="15.75" x14ac:dyDescent="0.25">
      <c r="A21" s="691" t="s">
        <v>1043</v>
      </c>
      <c r="B21" s="747">
        <f>B15+B18</f>
        <v>0</v>
      </c>
      <c r="C21" s="745"/>
      <c r="D21" s="745"/>
      <c r="E21" s="746"/>
    </row>
    <row r="22" spans="1:5" ht="15.75" x14ac:dyDescent="0.25">
      <c r="A22" s="691" t="s">
        <v>194</v>
      </c>
      <c r="B22" s="747">
        <f>B16+B19</f>
        <v>15000000</v>
      </c>
      <c r="C22" s="745"/>
      <c r="D22" s="745"/>
      <c r="E22" s="746"/>
    </row>
    <row r="23" spans="1:5" ht="47.25" x14ac:dyDescent="0.25">
      <c r="A23" s="691" t="s">
        <v>1036</v>
      </c>
      <c r="B23" s="744">
        <f>B20</f>
        <v>-15000000</v>
      </c>
      <c r="C23" s="745"/>
      <c r="D23" s="745"/>
      <c r="E23" s="746"/>
    </row>
    <row r="24" spans="1:5" ht="22.9" customHeight="1" x14ac:dyDescent="0.25">
      <c r="A24" s="757" t="s">
        <v>1037</v>
      </c>
      <c r="B24" s="758"/>
      <c r="C24" s="758"/>
      <c r="D24" s="758"/>
      <c r="E24" s="759"/>
    </row>
    <row r="25" spans="1:5" ht="47.25" x14ac:dyDescent="0.2">
      <c r="A25" s="692" t="s">
        <v>1058</v>
      </c>
      <c r="B25" s="751">
        <v>0</v>
      </c>
      <c r="C25" s="752"/>
      <c r="D25" s="752"/>
      <c r="E25" s="753"/>
    </row>
    <row r="26" spans="1:5" ht="47.25" hidden="1" x14ac:dyDescent="0.2">
      <c r="A26" s="692" t="s">
        <v>1038</v>
      </c>
      <c r="B26" s="751">
        <v>0</v>
      </c>
      <c r="C26" s="752"/>
      <c r="D26" s="752"/>
      <c r="E26" s="753"/>
    </row>
    <row r="27" spans="1:5" ht="15.75" hidden="1" x14ac:dyDescent="0.2">
      <c r="A27" s="692"/>
      <c r="B27" s="760" t="s">
        <v>1039</v>
      </c>
      <c r="C27" s="761"/>
      <c r="D27" s="761"/>
      <c r="E27" s="762"/>
    </row>
    <row r="28" spans="1:5" ht="47.25" x14ac:dyDescent="0.2">
      <c r="A28" s="692" t="s">
        <v>1040</v>
      </c>
      <c r="B28" s="751">
        <v>98930.14</v>
      </c>
      <c r="C28" s="752"/>
      <c r="D28" s="752"/>
      <c r="E28" s="753"/>
    </row>
    <row r="29" spans="1:5" ht="40.700000000000003" hidden="1" customHeight="1" x14ac:dyDescent="0.2">
      <c r="A29" s="692" t="s">
        <v>1041</v>
      </c>
      <c r="B29" s="751">
        <v>0</v>
      </c>
      <c r="C29" s="752"/>
      <c r="D29" s="752"/>
      <c r="E29" s="753"/>
    </row>
    <row r="30" spans="1:5" ht="47.25" hidden="1" x14ac:dyDescent="0.2">
      <c r="A30" s="614" t="s">
        <v>1042</v>
      </c>
      <c r="B30" s="754">
        <f>B21</f>
        <v>0</v>
      </c>
      <c r="C30" s="755"/>
      <c r="D30" s="755"/>
      <c r="E30" s="756"/>
    </row>
    <row r="31" spans="1:5" ht="47.25" hidden="1" x14ac:dyDescent="0.2">
      <c r="A31" s="614" t="s">
        <v>199</v>
      </c>
      <c r="B31" s="754">
        <v>0</v>
      </c>
      <c r="C31" s="755"/>
      <c r="D31" s="755"/>
      <c r="E31" s="756"/>
    </row>
    <row r="32" spans="1:5" ht="15.75" hidden="1" x14ac:dyDescent="0.2">
      <c r="A32" s="748"/>
      <c r="B32" s="749"/>
      <c r="C32" s="749"/>
      <c r="D32" s="749"/>
      <c r="E32" s="750"/>
    </row>
    <row r="33" spans="1:5" x14ac:dyDescent="0.2">
      <c r="A33" s="615"/>
      <c r="B33" s="615"/>
      <c r="C33" s="615"/>
      <c r="D33" s="615"/>
      <c r="E33" s="615"/>
    </row>
    <row r="34" spans="1:5" x14ac:dyDescent="0.2">
      <c r="A34" s="615"/>
      <c r="B34" s="615"/>
      <c r="C34" s="615"/>
      <c r="D34" s="615"/>
      <c r="E34" s="615"/>
    </row>
    <row r="35" spans="1:5" x14ac:dyDescent="0.2">
      <c r="A35" s="615"/>
      <c r="B35" s="615"/>
      <c r="C35" s="615"/>
      <c r="D35" s="615"/>
      <c r="E35" s="615"/>
    </row>
  </sheetData>
  <mergeCells count="31">
    <mergeCell ref="A32:E32"/>
    <mergeCell ref="B17:E17"/>
    <mergeCell ref="B28:E28"/>
    <mergeCell ref="B29:E29"/>
    <mergeCell ref="B30:E30"/>
    <mergeCell ref="B31:E31"/>
    <mergeCell ref="B18:E18"/>
    <mergeCell ref="B19:E19"/>
    <mergeCell ref="B20:E20"/>
    <mergeCell ref="B21:E21"/>
    <mergeCell ref="B22:E22"/>
    <mergeCell ref="B23:E23"/>
    <mergeCell ref="A24:E24"/>
    <mergeCell ref="B25:E25"/>
    <mergeCell ref="B26:E26"/>
    <mergeCell ref="B27:E27"/>
    <mergeCell ref="B12:E12"/>
    <mergeCell ref="B13:E13"/>
    <mergeCell ref="B14:E14"/>
    <mergeCell ref="B15:E15"/>
    <mergeCell ref="B16:E16"/>
    <mergeCell ref="A6:E6"/>
    <mergeCell ref="A7:E7"/>
    <mergeCell ref="A9:E9"/>
    <mergeCell ref="A10:E10"/>
    <mergeCell ref="A11:E11"/>
    <mergeCell ref="A1:E1"/>
    <mergeCell ref="A2:E2"/>
    <mergeCell ref="A3:E3"/>
    <mergeCell ref="A4:E4"/>
    <mergeCell ref="A5:E5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54"/>
  <sheetViews>
    <sheetView showGridLines="0" view="pageBreakPreview" zoomScaleSheetLayoutView="100" workbookViewId="0">
      <selection activeCell="A4" sqref="A4:C4"/>
    </sheetView>
  </sheetViews>
  <sheetFormatPr defaultColWidth="9.140625" defaultRowHeight="12.75" x14ac:dyDescent="0.2"/>
  <cols>
    <col min="1" max="1" width="5.140625" style="560" bestFit="1" customWidth="1"/>
    <col min="2" max="2" width="24.42578125" style="560" customWidth="1"/>
    <col min="3" max="3" width="59.140625" style="560" customWidth="1"/>
    <col min="4" max="16384" width="9.140625" style="507"/>
  </cols>
  <sheetData>
    <row r="1" spans="1:3" ht="15.75" customHeight="1" x14ac:dyDescent="0.2">
      <c r="A1" s="764" t="s">
        <v>195</v>
      </c>
      <c r="B1" s="764"/>
      <c r="C1" s="764"/>
    </row>
    <row r="2" spans="1:3" ht="15.75" x14ac:dyDescent="0.2">
      <c r="A2" s="764" t="s">
        <v>533</v>
      </c>
      <c r="B2" s="764"/>
      <c r="C2" s="764"/>
    </row>
    <row r="3" spans="1:3" ht="15.75" x14ac:dyDescent="0.2">
      <c r="A3" s="764" t="s">
        <v>525</v>
      </c>
      <c r="B3" s="764"/>
      <c r="C3" s="764"/>
    </row>
    <row r="4" spans="1:3" ht="15.75" x14ac:dyDescent="0.2">
      <c r="A4" s="764" t="s">
        <v>999</v>
      </c>
      <c r="B4" s="764"/>
      <c r="C4" s="764"/>
    </row>
    <row r="5" spans="1:3" ht="14.25" customHeight="1" x14ac:dyDescent="0.2">
      <c r="A5" s="556"/>
      <c r="B5" s="556"/>
      <c r="C5" s="556"/>
    </row>
    <row r="6" spans="1:3" ht="50.25" customHeight="1" x14ac:dyDescent="0.2">
      <c r="A6" s="765" t="s">
        <v>711</v>
      </c>
      <c r="B6" s="765"/>
      <c r="C6" s="765"/>
    </row>
    <row r="7" spans="1:3" ht="15.75" x14ac:dyDescent="0.2">
      <c r="A7" s="557"/>
      <c r="B7" s="558"/>
      <c r="C7" s="558"/>
    </row>
    <row r="8" spans="1:3" ht="22.7" customHeight="1" x14ac:dyDescent="0.2">
      <c r="A8" s="763" t="s">
        <v>196</v>
      </c>
      <c r="B8" s="763"/>
      <c r="C8" s="763"/>
    </row>
    <row r="9" spans="1:3" ht="30" x14ac:dyDescent="0.2">
      <c r="A9" s="505">
        <v>950</v>
      </c>
      <c r="B9" s="505" t="s">
        <v>770</v>
      </c>
      <c r="C9" s="506" t="s">
        <v>771</v>
      </c>
    </row>
    <row r="10" spans="1:3" ht="75" x14ac:dyDescent="0.2">
      <c r="A10" s="505">
        <v>950</v>
      </c>
      <c r="B10" s="505" t="s">
        <v>859</v>
      </c>
      <c r="C10" s="506" t="s">
        <v>866</v>
      </c>
    </row>
    <row r="11" spans="1:3" ht="45" x14ac:dyDescent="0.2">
      <c r="A11" s="505">
        <v>950</v>
      </c>
      <c r="B11" s="505" t="s">
        <v>860</v>
      </c>
      <c r="C11" s="506" t="s">
        <v>867</v>
      </c>
    </row>
    <row r="12" spans="1:3" ht="60" x14ac:dyDescent="0.2">
      <c r="A12" s="505">
        <v>950</v>
      </c>
      <c r="B12" s="505" t="s">
        <v>861</v>
      </c>
      <c r="C12" s="506" t="s">
        <v>868</v>
      </c>
    </row>
    <row r="13" spans="1:3" ht="151.5" customHeight="1" x14ac:dyDescent="0.2">
      <c r="A13" s="505">
        <v>950</v>
      </c>
      <c r="B13" s="505" t="s">
        <v>862</v>
      </c>
      <c r="C13" s="506" t="s">
        <v>869</v>
      </c>
    </row>
    <row r="14" spans="1:3" ht="150" x14ac:dyDescent="0.2">
      <c r="A14" s="505">
        <v>950</v>
      </c>
      <c r="B14" s="505" t="s">
        <v>863</v>
      </c>
      <c r="C14" s="506" t="s">
        <v>870</v>
      </c>
    </row>
    <row r="15" spans="1:3" ht="105" x14ac:dyDescent="0.2">
      <c r="A15" s="505">
        <v>950</v>
      </c>
      <c r="B15" s="505" t="s">
        <v>864</v>
      </c>
      <c r="C15" s="506" t="s">
        <v>871</v>
      </c>
    </row>
    <row r="16" spans="1:3" ht="75" x14ac:dyDescent="0.2">
      <c r="A16" s="505">
        <v>950</v>
      </c>
      <c r="B16" s="505" t="s">
        <v>865</v>
      </c>
      <c r="C16" s="506" t="s">
        <v>872</v>
      </c>
    </row>
    <row r="17" spans="1:3" ht="15" x14ac:dyDescent="0.2">
      <c r="A17" s="505">
        <v>950</v>
      </c>
      <c r="B17" s="505" t="s">
        <v>772</v>
      </c>
      <c r="C17" s="506" t="s">
        <v>203</v>
      </c>
    </row>
    <row r="18" spans="1:3" ht="30" x14ac:dyDescent="0.2">
      <c r="A18" s="505">
        <v>950</v>
      </c>
      <c r="B18" s="505" t="s">
        <v>853</v>
      </c>
      <c r="C18" s="506" t="s">
        <v>854</v>
      </c>
    </row>
    <row r="19" spans="1:3" ht="60" x14ac:dyDescent="0.2">
      <c r="A19" s="505">
        <v>950</v>
      </c>
      <c r="B19" s="505" t="s">
        <v>773</v>
      </c>
      <c r="C19" s="506" t="s">
        <v>748</v>
      </c>
    </row>
    <row r="20" spans="1:3" ht="38.25" customHeight="1" x14ac:dyDescent="0.2">
      <c r="A20" s="505">
        <v>950</v>
      </c>
      <c r="B20" s="505" t="s">
        <v>858</v>
      </c>
      <c r="C20" s="506" t="s">
        <v>873</v>
      </c>
    </row>
    <row r="21" spans="1:3" ht="60" x14ac:dyDescent="0.2">
      <c r="A21" s="505">
        <v>950</v>
      </c>
      <c r="B21" s="505" t="s">
        <v>774</v>
      </c>
      <c r="C21" s="506" t="s">
        <v>775</v>
      </c>
    </row>
    <row r="22" spans="1:3" ht="60" x14ac:dyDescent="0.2">
      <c r="A22" s="505">
        <v>950</v>
      </c>
      <c r="B22" s="505" t="s">
        <v>991</v>
      </c>
      <c r="C22" s="506" t="s">
        <v>992</v>
      </c>
    </row>
    <row r="23" spans="1:3" ht="114.75" customHeight="1" x14ac:dyDescent="0.2">
      <c r="A23" s="505">
        <v>950</v>
      </c>
      <c r="B23" s="505" t="s">
        <v>776</v>
      </c>
      <c r="C23" s="506" t="s">
        <v>777</v>
      </c>
    </row>
    <row r="24" spans="1:3" ht="90" x14ac:dyDescent="0.2">
      <c r="A24" s="505">
        <v>950</v>
      </c>
      <c r="B24" s="505" t="s">
        <v>778</v>
      </c>
      <c r="C24" s="506" t="s">
        <v>779</v>
      </c>
    </row>
    <row r="25" spans="1:3" ht="30" x14ac:dyDescent="0.2">
      <c r="A25" s="505">
        <v>950</v>
      </c>
      <c r="B25" s="505" t="s">
        <v>855</v>
      </c>
      <c r="C25" s="506" t="s">
        <v>874</v>
      </c>
    </row>
    <row r="26" spans="1:3" ht="60" x14ac:dyDescent="0.2">
      <c r="A26" s="505">
        <v>950</v>
      </c>
      <c r="B26" s="505" t="s">
        <v>881</v>
      </c>
      <c r="C26" s="506" t="s">
        <v>882</v>
      </c>
    </row>
    <row r="27" spans="1:3" ht="33.75" customHeight="1" x14ac:dyDescent="0.2">
      <c r="A27" s="505">
        <v>950</v>
      </c>
      <c r="B27" s="505" t="s">
        <v>661</v>
      </c>
      <c r="C27" s="506" t="s">
        <v>875</v>
      </c>
    </row>
    <row r="28" spans="1:3" ht="45" x14ac:dyDescent="0.2">
      <c r="A28" s="505">
        <v>950</v>
      </c>
      <c r="B28" s="505" t="s">
        <v>662</v>
      </c>
      <c r="C28" s="506" t="s">
        <v>876</v>
      </c>
    </row>
    <row r="29" spans="1:3" ht="30" x14ac:dyDescent="0.2">
      <c r="A29" s="505">
        <v>950</v>
      </c>
      <c r="B29" s="505" t="s">
        <v>663</v>
      </c>
      <c r="C29" s="506" t="s">
        <v>742</v>
      </c>
    </row>
    <row r="30" spans="1:3" ht="18.95" customHeight="1" x14ac:dyDescent="0.2">
      <c r="A30" s="505">
        <v>950</v>
      </c>
      <c r="B30" s="505" t="s">
        <v>780</v>
      </c>
      <c r="C30" s="506" t="s">
        <v>781</v>
      </c>
    </row>
    <row r="31" spans="1:3" ht="60" x14ac:dyDescent="0.2">
      <c r="A31" s="505">
        <v>950</v>
      </c>
      <c r="B31" s="505" t="s">
        <v>989</v>
      </c>
      <c r="C31" s="506" t="s">
        <v>990</v>
      </c>
    </row>
    <row r="32" spans="1:3" ht="81.95" customHeight="1" x14ac:dyDescent="0.2">
      <c r="A32" s="505">
        <v>950</v>
      </c>
      <c r="B32" s="505" t="s">
        <v>856</v>
      </c>
      <c r="C32" s="506" t="s">
        <v>857</v>
      </c>
    </row>
    <row r="33" spans="1:3" ht="30" x14ac:dyDescent="0.2">
      <c r="A33" s="505">
        <v>950</v>
      </c>
      <c r="B33" s="505" t="s">
        <v>782</v>
      </c>
      <c r="C33" s="506" t="s">
        <v>783</v>
      </c>
    </row>
    <row r="34" spans="1:3" ht="30" x14ac:dyDescent="0.2">
      <c r="A34" s="505">
        <v>950</v>
      </c>
      <c r="B34" s="505" t="s">
        <v>784</v>
      </c>
      <c r="C34" s="506" t="s">
        <v>747</v>
      </c>
    </row>
    <row r="35" spans="1:3" ht="30" x14ac:dyDescent="0.2">
      <c r="A35" s="505">
        <v>950</v>
      </c>
      <c r="B35" s="505" t="s">
        <v>785</v>
      </c>
      <c r="C35" s="506" t="s">
        <v>786</v>
      </c>
    </row>
    <row r="36" spans="1:3" ht="60" x14ac:dyDescent="0.2">
      <c r="A36" s="505">
        <v>950</v>
      </c>
      <c r="B36" s="505" t="s">
        <v>851</v>
      </c>
      <c r="C36" s="506" t="s">
        <v>852</v>
      </c>
    </row>
    <row r="37" spans="1:3" ht="45" x14ac:dyDescent="0.2">
      <c r="A37" s="505">
        <v>950</v>
      </c>
      <c r="B37" s="559" t="s">
        <v>664</v>
      </c>
      <c r="C37" s="506" t="s">
        <v>665</v>
      </c>
    </row>
    <row r="38" spans="1:3" ht="45" x14ac:dyDescent="0.2">
      <c r="A38" s="505">
        <v>950</v>
      </c>
      <c r="B38" s="559" t="s">
        <v>666</v>
      </c>
      <c r="C38" s="506" t="s">
        <v>877</v>
      </c>
    </row>
    <row r="39" spans="1:3" ht="61.5" customHeight="1" x14ac:dyDescent="0.2">
      <c r="A39" s="505">
        <v>950</v>
      </c>
      <c r="B39" s="559" t="s">
        <v>667</v>
      </c>
      <c r="C39" s="506" t="s">
        <v>668</v>
      </c>
    </row>
    <row r="40" spans="1:3" ht="45" x14ac:dyDescent="0.2">
      <c r="A40" s="505">
        <v>950</v>
      </c>
      <c r="B40" s="505" t="s">
        <v>787</v>
      </c>
      <c r="C40" s="506" t="s">
        <v>788</v>
      </c>
    </row>
    <row r="41" spans="1:3" ht="32.25" customHeight="1" x14ac:dyDescent="0.2">
      <c r="A41" s="763" t="s">
        <v>789</v>
      </c>
      <c r="B41" s="763"/>
      <c r="C41" s="763"/>
    </row>
    <row r="42" spans="1:3" ht="75" x14ac:dyDescent="0.2">
      <c r="A42" s="505">
        <v>952</v>
      </c>
      <c r="B42" s="505" t="s">
        <v>790</v>
      </c>
      <c r="C42" s="506" t="s">
        <v>791</v>
      </c>
    </row>
    <row r="43" spans="1:3" ht="81" customHeight="1" x14ac:dyDescent="0.2">
      <c r="A43" s="505">
        <v>952</v>
      </c>
      <c r="B43" s="505" t="s">
        <v>792</v>
      </c>
      <c r="C43" s="506" t="s">
        <v>793</v>
      </c>
    </row>
    <row r="44" spans="1:3" ht="30" x14ac:dyDescent="0.2">
      <c r="A44" s="505">
        <v>952</v>
      </c>
      <c r="B44" s="505" t="s">
        <v>794</v>
      </c>
      <c r="C44" s="506" t="s">
        <v>795</v>
      </c>
    </row>
    <row r="45" spans="1:3" ht="75" x14ac:dyDescent="0.2">
      <c r="A45" s="505">
        <v>952</v>
      </c>
      <c r="B45" s="505" t="s">
        <v>796</v>
      </c>
      <c r="C45" s="506" t="s">
        <v>797</v>
      </c>
    </row>
    <row r="46" spans="1:3" ht="90" x14ac:dyDescent="0.2">
      <c r="A46" s="505">
        <v>952</v>
      </c>
      <c r="B46" s="505" t="s">
        <v>798</v>
      </c>
      <c r="C46" s="506" t="s">
        <v>799</v>
      </c>
    </row>
    <row r="47" spans="1:3" ht="45" x14ac:dyDescent="0.2">
      <c r="A47" s="505">
        <v>952</v>
      </c>
      <c r="B47" s="505" t="s">
        <v>800</v>
      </c>
      <c r="C47" s="506" t="s">
        <v>801</v>
      </c>
    </row>
    <row r="48" spans="1:3" ht="60" x14ac:dyDescent="0.2">
      <c r="A48" s="505">
        <v>952</v>
      </c>
      <c r="B48" s="505" t="s">
        <v>802</v>
      </c>
      <c r="C48" s="506" t="s">
        <v>803</v>
      </c>
    </row>
    <row r="49" spans="1:3" ht="15" x14ac:dyDescent="0.2">
      <c r="A49" s="505">
        <v>952</v>
      </c>
      <c r="B49" s="505" t="s">
        <v>772</v>
      </c>
      <c r="C49" s="506" t="s">
        <v>203</v>
      </c>
    </row>
    <row r="50" spans="1:3" ht="22.7" customHeight="1" x14ac:dyDescent="0.2">
      <c r="A50" s="763" t="s">
        <v>197</v>
      </c>
      <c r="B50" s="763"/>
      <c r="C50" s="763"/>
    </row>
    <row r="51" spans="1:3" ht="30" customHeight="1" x14ac:dyDescent="0.2">
      <c r="A51" s="505">
        <v>955</v>
      </c>
      <c r="B51" s="505" t="s">
        <v>669</v>
      </c>
      <c r="C51" s="506" t="s">
        <v>200</v>
      </c>
    </row>
    <row r="52" spans="1:3" ht="45" x14ac:dyDescent="0.2">
      <c r="A52" s="505">
        <v>955</v>
      </c>
      <c r="B52" s="505" t="s">
        <v>670</v>
      </c>
      <c r="C52" s="506" t="s">
        <v>988</v>
      </c>
    </row>
    <row r="53" spans="1:3" ht="21.75" customHeight="1" x14ac:dyDescent="0.2">
      <c r="A53" s="505">
        <v>955</v>
      </c>
      <c r="B53" s="505" t="s">
        <v>671</v>
      </c>
      <c r="C53" s="506" t="s">
        <v>201</v>
      </c>
    </row>
    <row r="54" spans="1:3" ht="90" x14ac:dyDescent="0.2">
      <c r="A54" s="505">
        <v>955</v>
      </c>
      <c r="B54" s="505" t="s">
        <v>672</v>
      </c>
      <c r="C54" s="506" t="s">
        <v>202</v>
      </c>
    </row>
  </sheetData>
  <mergeCells count="8">
    <mergeCell ref="A41:C41"/>
    <mergeCell ref="A50:C50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4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52</vt:i4>
      </vt:variant>
    </vt:vector>
  </HeadingPairs>
  <TitlesOfParts>
    <vt:vector size="73" baseType="lpstr">
      <vt:lpstr>Пр1</vt:lpstr>
      <vt:lpstr>Пр2</vt:lpstr>
      <vt:lpstr>Пр3</vt:lpstr>
      <vt:lpstr>Пр4</vt:lpstr>
      <vt:lpstr>Пр5</vt:lpstr>
      <vt:lpstr>Пр6</vt:lpstr>
      <vt:lpstr>Пр7</vt:lpstr>
      <vt:lpstr>Пр8</vt:lpstr>
      <vt:lpstr>Пр9</vt:lpstr>
      <vt:lpstr>Пр10</vt:lpstr>
      <vt:lpstr>Пр11</vt:lpstr>
      <vt:lpstr>Пр12</vt:lpstr>
      <vt:lpstr>Пр13</vt:lpstr>
      <vt:lpstr>Пр14</vt:lpstr>
      <vt:lpstr>Пр15</vt:lpstr>
      <vt:lpstr>КВСР</vt:lpstr>
      <vt:lpstr>КФСР</vt:lpstr>
      <vt:lpstr>Пр 16</vt:lpstr>
      <vt:lpstr>Программа</vt:lpstr>
      <vt:lpstr>Направление</vt:lpstr>
      <vt:lpstr>КВР</vt:lpstr>
      <vt:lpstr>Пр8!_GoBack</vt:lpstr>
      <vt:lpstr>КВСР!_ФильтрБазыДанных</vt:lpstr>
      <vt:lpstr>КФСР!_ФильтрБазыДанных</vt:lpstr>
      <vt:lpstr>Пр11!Z_66DBF0AC_E9A0_482F_9E41_1928B6CA83DC_.wvu.FilterData</vt:lpstr>
      <vt:lpstr>Пр11!Z_91923F83_3A6B_4204_9891_178562AB34F1_.wvu.FilterData</vt:lpstr>
      <vt:lpstr>Пр11!Z_91923F83_3A6B_4204_9891_178562AB34F1_.wvu.PrintArea</vt:lpstr>
      <vt:lpstr>Пр2!Z_91923F83_3A6B_4204_9891_178562AB34F1_.wvu.PrintArea</vt:lpstr>
      <vt:lpstr>Пр4!Z_91923F83_3A6B_4204_9891_178562AB34F1_.wvu.PrintArea</vt:lpstr>
      <vt:lpstr>Пр4!Z_91923F83_3A6B_4204_9891_178562AB34F1_.wvu.Rows</vt:lpstr>
      <vt:lpstr>Пр11!Z_A5E41FC9_89B1_40D2_B587_57BC4C5E4715_.wvu.FilterData</vt:lpstr>
      <vt:lpstr>Пр11!Z_A5E41FC9_89B1_40D2_B587_57BC4C5E4715_.wvu.PrintArea</vt:lpstr>
      <vt:lpstr>Пр2!Z_A5E41FC9_89B1_40D2_B587_57BC4C5E4715_.wvu.PrintArea</vt:lpstr>
      <vt:lpstr>Пр4!Z_A5E41FC9_89B1_40D2_B587_57BC4C5E4715_.wvu.PrintArea</vt:lpstr>
      <vt:lpstr>Пр4!Z_A5E41FC9_89B1_40D2_B587_57BC4C5E4715_.wvu.Rows</vt:lpstr>
      <vt:lpstr>Пр11!Z_B3311466_F005_49F1_A579_3E6CECE305A8_.wvu.FilterData</vt:lpstr>
      <vt:lpstr>Пр11!Z_B3311466_F005_49F1_A579_3E6CECE305A8_.wvu.PrintArea</vt:lpstr>
      <vt:lpstr>Пр2!Z_B3311466_F005_49F1_A579_3E6CECE305A8_.wvu.PrintArea</vt:lpstr>
      <vt:lpstr>Пр4!Z_B3311466_F005_49F1_A579_3E6CECE305A8_.wvu.PrintArea</vt:lpstr>
      <vt:lpstr>Пр4!Z_B3311466_F005_49F1_A579_3E6CECE305A8_.wvu.Rows</vt:lpstr>
      <vt:lpstr>Пр11!Z_E51CBA0A_8A1C_44BF_813B_86B1F7C678D3_.wvu.FilterData</vt:lpstr>
      <vt:lpstr>Пр11!Z_E5662E33_D4B0_43EA_9B06_C8DA9DFDBEF6_.wvu.FilterData</vt:lpstr>
      <vt:lpstr>Пр11!Z_E5662E33_D4B0_43EA_9B06_C8DA9DFDBEF6_.wvu.PrintArea</vt:lpstr>
      <vt:lpstr>Пр2!Z_E5662E33_D4B0_43EA_9B06_C8DA9DFDBEF6_.wvu.PrintArea</vt:lpstr>
      <vt:lpstr>Пр4!Z_E5662E33_D4B0_43EA_9B06_C8DA9DFDBEF6_.wvu.PrintArea</vt:lpstr>
      <vt:lpstr>Пр6!Z_E5662E33_D4B0_43EA_9B06_C8DA9DFDBEF6_.wvu.PrintArea</vt:lpstr>
      <vt:lpstr>Пр4!Z_E5662E33_D4B0_43EA_9B06_C8DA9DFDBEF6_.wvu.Rows</vt:lpstr>
      <vt:lpstr>Пр11!Z_F3607253_7816_4CF7_9CFD_2ADFFAD916F8_.wvu.FilterData</vt:lpstr>
      <vt:lpstr>Пр11!Z_F3607253_7816_4CF7_9CFD_2ADFFAD916F8_.wvu.PrintArea</vt:lpstr>
      <vt:lpstr>Пр2!Z_F3607253_7816_4CF7_9CFD_2ADFFAD916F8_.wvu.PrintArea</vt:lpstr>
      <vt:lpstr>Пр4!Z_F3607253_7816_4CF7_9CFD_2ADFFAD916F8_.wvu.PrintArea</vt:lpstr>
      <vt:lpstr>Пр4!Z_F3607253_7816_4CF7_9CFD_2ADFFAD916F8_.wvu.Rows</vt:lpstr>
      <vt:lpstr>Пр11!Заголовки_для_печати</vt:lpstr>
      <vt:lpstr>Пр12!Заголовки_для_печати</vt:lpstr>
      <vt:lpstr>КВР!Область_печати</vt:lpstr>
      <vt:lpstr>КВСР!Область_печати</vt:lpstr>
      <vt:lpstr>КФСР!Область_печати</vt:lpstr>
      <vt:lpstr>'Пр 16'!Область_печати</vt:lpstr>
      <vt:lpstr>Пр1!Область_печати</vt:lpstr>
      <vt:lpstr>Пр10!Область_печати</vt:lpstr>
      <vt:lpstr>Пр11!Область_печати</vt:lpstr>
      <vt:lpstr>Пр12!Область_печати</vt:lpstr>
      <vt:lpstr>Пр13!Область_печати</vt:lpstr>
      <vt:lpstr>Пр14!Область_печати</vt:lpstr>
      <vt:lpstr>Пр15!Область_печати</vt:lpstr>
      <vt:lpstr>Пр2!Область_печати</vt:lpstr>
      <vt:lpstr>Пр3!Область_печати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  <vt:lpstr>Пр8!Область_печати</vt:lpstr>
      <vt:lpstr>Пр9!Область_печати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Соколова</cp:lastModifiedBy>
  <cp:lastPrinted>2021-07-27T13:05:03Z</cp:lastPrinted>
  <dcterms:created xsi:type="dcterms:W3CDTF">2016-11-11T16:27:02Z</dcterms:created>
  <dcterms:modified xsi:type="dcterms:W3CDTF">2021-07-28T05:26:01Z</dcterms:modified>
</cp:coreProperties>
</file>