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722" activeTab="10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4'!$A$6:$H$127</definedName>
    <definedName name="_xlnm.Print_Area" localSheetId="2">'прил 3'!$A$1:$M$36</definedName>
    <definedName name="_xlnm.Print_Area" localSheetId="3">'прил 4'!$A$1:$H$127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/>
  <c r="I10" i="13" l="1"/>
  <c r="H10"/>
  <c r="B13" i="8"/>
  <c r="D15"/>
  <c r="D14" s="1"/>
  <c r="C15"/>
  <c r="C14" s="1"/>
  <c r="B14"/>
  <c r="B17"/>
  <c r="B15"/>
  <c r="A15"/>
  <c r="A12"/>
  <c r="A13" s="1"/>
  <c r="A14"/>
  <c r="D16"/>
  <c r="C16"/>
  <c r="B16"/>
  <c r="A16"/>
  <c r="D13"/>
  <c r="D12" s="1"/>
  <c r="C13"/>
  <c r="C12" s="1"/>
  <c r="B12"/>
  <c r="H116" i="5"/>
  <c r="H115"/>
  <c r="G112"/>
  <c r="F112"/>
  <c r="G115"/>
  <c r="F115"/>
  <c r="G77"/>
  <c r="F77"/>
  <c r="G83"/>
  <c r="G82" s="1"/>
  <c r="H82" s="1"/>
  <c r="F82"/>
  <c r="F83"/>
  <c r="F125"/>
  <c r="F122" s="1"/>
  <c r="H124"/>
  <c r="A126"/>
  <c r="F126"/>
  <c r="G126"/>
  <c r="H126" s="1"/>
  <c r="G74"/>
  <c r="F74"/>
  <c r="F68" s="1"/>
  <c r="G65"/>
  <c r="G56" s="1"/>
  <c r="G55" s="1"/>
  <c r="F65"/>
  <c r="F56" s="1"/>
  <c r="H49"/>
  <c r="G47"/>
  <c r="F47"/>
  <c r="F45" s="1"/>
  <c r="G44"/>
  <c r="H44" s="1"/>
  <c r="F44"/>
  <c r="F37"/>
  <c r="F36" s="1"/>
  <c r="F35" s="1"/>
  <c r="E16" i="8" l="1"/>
  <c r="H83" i="5"/>
  <c r="F43"/>
  <c r="H30"/>
  <c r="G33"/>
  <c r="G29"/>
  <c r="G27" s="1"/>
  <c r="F20"/>
  <c r="F14"/>
  <c r="F13" s="1"/>
  <c r="F11"/>
  <c r="F10" s="1"/>
  <c r="F9" s="1"/>
  <c r="D30" i="9" l="1"/>
  <c r="D17"/>
  <c r="E43" i="4"/>
  <c r="D35"/>
  <c r="D29" s="1"/>
  <c r="C35"/>
  <c r="C29" s="1"/>
  <c r="E37"/>
  <c r="E36"/>
  <c r="C30"/>
  <c r="D30"/>
  <c r="E31"/>
  <c r="C32"/>
  <c r="C33"/>
  <c r="D33"/>
  <c r="D32" s="1"/>
  <c r="E32" s="1"/>
  <c r="E34"/>
  <c r="C36"/>
  <c r="D36"/>
  <c r="E35" l="1"/>
  <c r="E30"/>
  <c r="E29"/>
  <c r="E33"/>
  <c r="F46" i="5"/>
  <c r="F15"/>
  <c r="C25" i="4"/>
  <c r="C22" s="1"/>
  <c r="E17" i="9"/>
  <c r="F53" i="5"/>
  <c r="F52" s="1"/>
  <c r="F51" s="1"/>
  <c r="C17" i="2" s="1"/>
  <c r="F41" i="5"/>
  <c r="F40" s="1"/>
  <c r="F39" s="1"/>
  <c r="C15" i="2" s="1"/>
  <c r="F24" i="5"/>
  <c r="D44" i="4"/>
  <c r="C44"/>
  <c r="E46"/>
  <c r="D25"/>
  <c r="H32" i="5"/>
  <c r="D56" i="4"/>
  <c r="E27" i="9"/>
  <c r="E36" s="1"/>
  <c r="D27"/>
  <c r="D36" s="1"/>
  <c r="C27"/>
  <c r="C36" s="1"/>
  <c r="C34"/>
  <c r="B19" i="8"/>
  <c r="B18" s="1"/>
  <c r="A19"/>
  <c r="A18"/>
  <c r="A17"/>
  <c r="B11"/>
  <c r="B10" s="1"/>
  <c r="A11"/>
  <c r="A10"/>
  <c r="B9"/>
  <c r="A9"/>
  <c r="C26" i="2"/>
  <c r="D26"/>
  <c r="G11" i="5"/>
  <c r="G10" s="1"/>
  <c r="G24"/>
  <c r="G23" s="1"/>
  <c r="G22" s="1"/>
  <c r="D10" i="2" s="1"/>
  <c r="G41" i="5"/>
  <c r="G40" s="1"/>
  <c r="G39" s="1"/>
  <c r="D15" i="2" s="1"/>
  <c r="H47" i="5"/>
  <c r="G53"/>
  <c r="G71"/>
  <c r="G79"/>
  <c r="G76" s="1"/>
  <c r="G81"/>
  <c r="G94"/>
  <c r="G86" s="1"/>
  <c r="G98"/>
  <c r="G97" s="1"/>
  <c r="G100"/>
  <c r="G102"/>
  <c r="H101"/>
  <c r="H99"/>
  <c r="H95"/>
  <c r="H93"/>
  <c r="H92"/>
  <c r="H91"/>
  <c r="H90"/>
  <c r="H89"/>
  <c r="H88"/>
  <c r="H87"/>
  <c r="H84"/>
  <c r="H78"/>
  <c r="H72"/>
  <c r="H62"/>
  <c r="H61"/>
  <c r="H59"/>
  <c r="H54"/>
  <c r="H50"/>
  <c r="H38"/>
  <c r="H28"/>
  <c r="H25"/>
  <c r="H19"/>
  <c r="H18"/>
  <c r="H17"/>
  <c r="H16"/>
  <c r="H12"/>
  <c r="H103"/>
  <c r="H107"/>
  <c r="G106"/>
  <c r="G105" s="1"/>
  <c r="G104" s="1"/>
  <c r="D17" i="8" s="1"/>
  <c r="G109" i="5"/>
  <c r="G108" s="1"/>
  <c r="D19" i="8" s="1"/>
  <c r="G113" i="5"/>
  <c r="G119"/>
  <c r="G118" s="1"/>
  <c r="G117" s="1"/>
  <c r="D31" i="2" s="1"/>
  <c r="D30" s="1"/>
  <c r="F69" i="5"/>
  <c r="F71"/>
  <c r="H77"/>
  <c r="F79"/>
  <c r="F81"/>
  <c r="F94"/>
  <c r="F86" s="1"/>
  <c r="F85" s="1"/>
  <c r="F98"/>
  <c r="F100"/>
  <c r="H100" s="1"/>
  <c r="F102"/>
  <c r="F106"/>
  <c r="F105" s="1"/>
  <c r="F109"/>
  <c r="F108" s="1"/>
  <c r="F113"/>
  <c r="F119"/>
  <c r="F118" s="1"/>
  <c r="F121"/>
  <c r="C33" i="2" s="1"/>
  <c r="C32" s="1"/>
  <c r="F55" i="5"/>
  <c r="C13" i="2"/>
  <c r="C12" s="1"/>
  <c r="C8"/>
  <c r="C9"/>
  <c r="C56" i="4"/>
  <c r="J11" i="13"/>
  <c r="J12"/>
  <c r="F29" i="9"/>
  <c r="F30"/>
  <c r="F32"/>
  <c r="F15"/>
  <c r="C17"/>
  <c r="F12"/>
  <c r="F14"/>
  <c r="F13"/>
  <c r="E57" i="4"/>
  <c r="E13"/>
  <c r="G3" i="9"/>
  <c r="G2"/>
  <c r="D3" i="11"/>
  <c r="D2"/>
  <c r="H114" i="5"/>
  <c r="J3" i="15"/>
  <c r="J2"/>
  <c r="G15" i="5"/>
  <c r="H120"/>
  <c r="D19" i="4"/>
  <c r="C19"/>
  <c r="D48"/>
  <c r="E55"/>
  <c r="E50"/>
  <c r="E49"/>
  <c r="E45"/>
  <c r="E47"/>
  <c r="E42"/>
  <c r="E26"/>
  <c r="E18"/>
  <c r="E24"/>
  <c r="E9"/>
  <c r="E11"/>
  <c r="E15"/>
  <c r="E16"/>
  <c r="E3" i="14"/>
  <c r="E2"/>
  <c r="E3" i="8"/>
  <c r="C48" i="4"/>
  <c r="D28"/>
  <c r="E28"/>
  <c r="C28"/>
  <c r="D27"/>
  <c r="C27"/>
  <c r="D12"/>
  <c r="E12" s="1"/>
  <c r="C12"/>
  <c r="G58" i="5"/>
  <c r="G57" s="1"/>
  <c r="H60"/>
  <c r="C19" i="2"/>
  <c r="H48" i="5"/>
  <c r="D40" i="4"/>
  <c r="C40"/>
  <c r="E3"/>
  <c r="F3" i="13"/>
  <c r="B2"/>
  <c r="H74" i="5"/>
  <c r="D23" i="4"/>
  <c r="E23" s="1"/>
  <c r="C23"/>
  <c r="H70" i="5"/>
  <c r="G37"/>
  <c r="G36" s="1"/>
  <c r="D54" i="4"/>
  <c r="C54"/>
  <c r="H21" i="5"/>
  <c r="D8" i="4"/>
  <c r="C8"/>
  <c r="C3" i="12"/>
  <c r="C2"/>
  <c r="E2" i="8"/>
  <c r="H2" i="5"/>
  <c r="E2" i="2"/>
  <c r="E2" i="4"/>
  <c r="D10"/>
  <c r="C10"/>
  <c r="H3" i="5"/>
  <c r="E3" i="2"/>
  <c r="D17" i="4"/>
  <c r="C17"/>
  <c r="D14"/>
  <c r="C14"/>
  <c r="H63" i="5"/>
  <c r="G20"/>
  <c r="E27" i="4"/>
  <c r="E48"/>
  <c r="H80" i="5"/>
  <c r="H64"/>
  <c r="G69"/>
  <c r="G26"/>
  <c r="D20" i="2"/>
  <c r="C16"/>
  <c r="G46" i="5"/>
  <c r="H46" s="1"/>
  <c r="F76" l="1"/>
  <c r="F75" s="1"/>
  <c r="C23" i="2" s="1"/>
  <c r="G75" i="5"/>
  <c r="H65"/>
  <c r="G14" i="9"/>
  <c r="F36"/>
  <c r="F27"/>
  <c r="F17"/>
  <c r="E54" i="4"/>
  <c r="E44"/>
  <c r="E40"/>
  <c r="C39"/>
  <c r="C38" s="1"/>
  <c r="B13" i="6" s="1"/>
  <c r="E25" i="4"/>
  <c r="E17"/>
  <c r="E14"/>
  <c r="E10"/>
  <c r="E8"/>
  <c r="D12" i="6"/>
  <c r="B12"/>
  <c r="C7" i="4"/>
  <c r="H98" i="5"/>
  <c r="H119"/>
  <c r="H106"/>
  <c r="D22" i="4"/>
  <c r="D39"/>
  <c r="E56"/>
  <c r="D11" i="8"/>
  <c r="D10" s="1"/>
  <c r="H113" i="5"/>
  <c r="E15" i="8"/>
  <c r="H55" i="5"/>
  <c r="H105"/>
  <c r="G67"/>
  <c r="H56"/>
  <c r="G96"/>
  <c r="H53"/>
  <c r="G45"/>
  <c r="H81"/>
  <c r="F97"/>
  <c r="C14" i="2"/>
  <c r="F67" i="5"/>
  <c r="F66" s="1"/>
  <c r="C21" i="2" s="1"/>
  <c r="I13" i="13"/>
  <c r="H73" i="5"/>
  <c r="H24"/>
  <c r="C20" i="2"/>
  <c r="E20" s="1"/>
  <c r="H71" i="5"/>
  <c r="H15"/>
  <c r="H102"/>
  <c r="C11" i="8"/>
  <c r="H86" i="5"/>
  <c r="G85"/>
  <c r="F117"/>
  <c r="H118"/>
  <c r="C24" i="2"/>
  <c r="H13" i="13"/>
  <c r="F111" i="5"/>
  <c r="C29" i="2" s="1"/>
  <c r="C28" s="1"/>
  <c r="E15"/>
  <c r="H10" i="5"/>
  <c r="G9"/>
  <c r="G111"/>
  <c r="H112"/>
  <c r="H36"/>
  <c r="G35"/>
  <c r="D13" i="2"/>
  <c r="E13" s="1"/>
  <c r="D11"/>
  <c r="H69" i="5"/>
  <c r="F104"/>
  <c r="G52"/>
  <c r="H37"/>
  <c r="F23"/>
  <c r="H79"/>
  <c r="H20"/>
  <c r="H94"/>
  <c r="H11"/>
  <c r="G14"/>
  <c r="D18" i="8"/>
  <c r="C19"/>
  <c r="C18" s="1"/>
  <c r="D19" i="2"/>
  <c r="E19" s="1"/>
  <c r="H57" i="5"/>
  <c r="H58"/>
  <c r="H97" l="1"/>
  <c r="C9" i="8"/>
  <c r="C8" s="1"/>
  <c r="G43" i="5"/>
  <c r="D16" i="2" s="1"/>
  <c r="E16" s="1"/>
  <c r="C58" i="4"/>
  <c r="B9" i="6" s="1"/>
  <c r="C10" i="14" s="1"/>
  <c r="F12" i="6"/>
  <c r="D7" i="4"/>
  <c r="E22"/>
  <c r="H67" i="5"/>
  <c r="E39" i="4"/>
  <c r="D38"/>
  <c r="G66" i="5"/>
  <c r="D21" i="2" s="1"/>
  <c r="H76" i="5"/>
  <c r="H43"/>
  <c r="H45"/>
  <c r="C18" i="2"/>
  <c r="J10" i="13"/>
  <c r="C10" i="8"/>
  <c r="E10" s="1"/>
  <c r="E11"/>
  <c r="E19"/>
  <c r="D12" i="2"/>
  <c r="E12" s="1"/>
  <c r="H35" i="5"/>
  <c r="D23" i="2"/>
  <c r="E23" s="1"/>
  <c r="H75" i="5"/>
  <c r="H85"/>
  <c r="D24" i="2"/>
  <c r="E24" s="1"/>
  <c r="H23" i="5"/>
  <c r="F22"/>
  <c r="D29" i="2"/>
  <c r="H111" i="5"/>
  <c r="H9"/>
  <c r="D8" i="2"/>
  <c r="C17" i="8"/>
  <c r="H104" i="5"/>
  <c r="F96"/>
  <c r="H96" s="1"/>
  <c r="G13"/>
  <c r="H14"/>
  <c r="G51"/>
  <c r="H52"/>
  <c r="J13" i="13"/>
  <c r="C31" i="2"/>
  <c r="H117" i="5"/>
  <c r="E18" i="8"/>
  <c r="D25" i="2"/>
  <c r="B11" i="6" l="1"/>
  <c r="D13"/>
  <c r="F13" s="1"/>
  <c r="E38" i="4"/>
  <c r="D9" i="8"/>
  <c r="D58" i="4"/>
  <c r="E7"/>
  <c r="H66" i="5"/>
  <c r="G68"/>
  <c r="H68" s="1"/>
  <c r="C25" i="2"/>
  <c r="C22" s="1"/>
  <c r="E17" i="8"/>
  <c r="E21" i="2"/>
  <c r="D18"/>
  <c r="E18" s="1"/>
  <c r="E8"/>
  <c r="D17"/>
  <c r="H51" i="5"/>
  <c r="E13" i="8"/>
  <c r="C10" i="2"/>
  <c r="H22" i="5"/>
  <c r="E29" i="2"/>
  <c r="D28"/>
  <c r="E28" s="1"/>
  <c r="E31"/>
  <c r="C30"/>
  <c r="E30" s="1"/>
  <c r="D9"/>
  <c r="E9" s="1"/>
  <c r="H13" i="5"/>
  <c r="D22" i="2"/>
  <c r="D7" l="1"/>
  <c r="E25"/>
  <c r="D9" i="6"/>
  <c r="E58" i="4"/>
  <c r="D8" i="8"/>
  <c r="D20" s="1"/>
  <c r="E9"/>
  <c r="E8" s="1"/>
  <c r="E17" i="2"/>
  <c r="D14"/>
  <c r="E14" s="1"/>
  <c r="E10"/>
  <c r="E12" i="8"/>
  <c r="E14"/>
  <c r="C20"/>
  <c r="E22" i="2"/>
  <c r="F9" i="6" l="1"/>
  <c r="D11"/>
  <c r="F11" s="1"/>
  <c r="D10" i="14"/>
  <c r="E20" i="8"/>
  <c r="F29" i="5" l="1"/>
  <c r="F27" s="1"/>
  <c r="H31"/>
  <c r="H29" l="1"/>
  <c r="F26"/>
  <c r="F8" s="1"/>
  <c r="H27"/>
  <c r="F33"/>
  <c r="H33" s="1"/>
  <c r="H34"/>
  <c r="C11" i="2" l="1"/>
  <c r="H26" i="5"/>
  <c r="C7" i="2" l="1"/>
  <c r="E11"/>
  <c r="F127" i="5"/>
  <c r="C35" i="2" l="1"/>
  <c r="E7"/>
  <c r="C34" l="1"/>
  <c r="B14" i="6" l="1"/>
  <c r="C11" i="14" l="1"/>
  <c r="C9" l="1"/>
  <c r="C12"/>
  <c r="B15" i="6" l="1"/>
  <c r="C36" i="2"/>
  <c r="G125" i="5"/>
  <c r="H123"/>
  <c r="H125" l="1"/>
  <c r="G122"/>
  <c r="G121" l="1"/>
  <c r="H122"/>
  <c r="D33" i="2" l="1"/>
  <c r="H121" i="5"/>
  <c r="G8"/>
  <c r="G127" l="1"/>
  <c r="H127" s="1"/>
  <c r="H8"/>
  <c r="E33" i="2"/>
  <c r="D32"/>
  <c r="D35" l="1"/>
  <c r="E32"/>
  <c r="D36" l="1"/>
  <c r="D34"/>
  <c r="E35"/>
  <c r="E34" l="1"/>
  <c r="D14" i="6"/>
  <c r="F14" l="1"/>
  <c r="D11" i="14"/>
  <c r="D15" i="6"/>
  <c r="D9" i="14" l="1"/>
  <c r="D12"/>
</calcChain>
</file>

<file path=xl/sharedStrings.xml><?xml version="1.0" encoding="utf-8"?>
<sst xmlns="http://schemas.openxmlformats.org/spreadsheetml/2006/main" count="504" uniqueCount="375">
  <si>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</si>
  <si>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</si>
  <si>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</si>
  <si>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</si>
  <si>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</si>
  <si>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</si>
  <si>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</si>
  <si>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</si>
  <si>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</si>
  <si>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</si>
  <si>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</si>
  <si>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</si>
  <si>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</si>
  <si>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</si>
  <si>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</si>
  <si>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</si>
  <si>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</si>
  <si>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</si>
  <si>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</si>
  <si>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</si>
  <si>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</si>
  <si>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</si>
  <si>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</si>
  <si>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</si>
  <si>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</si>
  <si>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</si>
  <si>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</si>
  <si>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</si>
  <si>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</si>
  <si>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</si>
  <si>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</si>
  <si>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</si>
  <si>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</si>
  <si>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</si>
  <si>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</si>
  <si>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</si>
  <si>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</si>
  <si>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</si>
  <si>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</si>
  <si>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</si>
  <si>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</si>
  <si>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</si>
  <si>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</si>
  <si>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</si>
  <si>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</si>
  <si>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</si>
  <si>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</si>
  <si>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</si>
  <si>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</si>
  <si>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</si>
  <si>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</si>
  <si>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</si>
  <si>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</si>
  <si>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</si>
  <si>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</si>
  <si>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</si>
  <si>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</si>
  <si>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</si>
  <si>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</si>
  <si>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</si>
  <si>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</si>
  <si>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</si>
  <si>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</si>
  <si>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</si>
  <si>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</si>
  <si>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</si>
  <si>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</si>
  <si>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</si>
  <si>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</si>
  <si>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</si>
  <si>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</si>
  <si>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</si>
  <si>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</si>
  <si>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</si>
  <si>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</si>
  <si>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</si>
  <si>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</si>
  <si>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</si>
  <si>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</si>
  <si>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</si>
  <si>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</si>
  <si>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</si>
  <si>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</si>
  <si>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</si>
  <si>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</si>
  <si>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</si>
  <si>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</si>
  <si>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</si>
  <si>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</si>
  <si>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</si>
  <si>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</si>
  <si>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</si>
  <si>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</si>
  <si>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</si>
  <si>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</si>
  <si>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</si>
  <si>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</si>
  <si>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</si>
  <si>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</si>
  <si>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</si>
  <si>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</si>
  <si>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</si>
  <si>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</si>
  <si>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</si>
  <si>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</si>
  <si>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</si>
  <si>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</si>
  <si>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</si>
  <si>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</si>
  <si>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</si>
  <si>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</si>
  <si>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</si>
  <si>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</si>
  <si>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</si>
  <si>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</si>
  <si>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</si>
  <si>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</si>
  <si>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</si>
  <si>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</si>
  <si>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</si>
  <si>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</si>
  <si>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</si>
  <si>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</si>
  <si>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</si>
  <si>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</si>
  <si>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</si>
  <si>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</si>
  <si>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</si>
  <si>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</si>
  <si>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</si>
  <si>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</si>
  <si>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</si>
  <si>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</si>
  <si>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</si>
  <si>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</si>
  <si>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</si>
  <si>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</si>
  <si>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</si>
  <si>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</si>
  <si>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</si>
  <si>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</si>
  <si>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</si>
  <si>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</si>
  <si>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</si>
  <si>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</si>
  <si>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</si>
  <si>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</si>
  <si>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</si>
  <si>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</si>
  <si>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</si>
  <si>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</si>
  <si>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</si>
  <si>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</si>
  <si>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</si>
  <si>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</si>
  <si>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</si>
  <si>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</si>
  <si>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</si>
  <si>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</si>
  <si>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</si>
  <si>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</si>
  <si>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</si>
  <si>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</si>
  <si>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</si>
  <si>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</si>
  <si>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</si>
  <si>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</si>
  <si>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</si>
  <si>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</si>
  <si>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</si>
  <si>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</si>
  <si>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</si>
  <si>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</si>
  <si>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</si>
  <si>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</si>
  <si>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</si>
  <si>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</si>
  <si>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</si>
  <si>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</si>
  <si>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</si>
  <si>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</si>
  <si>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</si>
  <si>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</si>
  <si>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</si>
  <si>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</si>
  <si>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</si>
  <si>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</si>
  <si>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</si>
  <si>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</si>
  <si>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</si>
  <si>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</si>
  <si>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</si>
  <si>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</si>
  <si>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</si>
  <si>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</si>
  <si>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</si>
  <si>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</si>
  <si>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</si>
  <si>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</si>
  <si>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</si>
  <si>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</si>
  <si>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</si>
  <si>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</si>
  <si>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</si>
  <si>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</si>
  <si>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</si>
  <si>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</si>
  <si>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</si>
  <si>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</si>
  <si>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</si>
  <si>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</si>
  <si>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</si>
  <si>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</si>
  <si>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</si>
  <si>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</si>
  <si>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</si>
  <si>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</si>
  <si>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</si>
  <si>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</si>
  <si>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</si>
  <si>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</si>
  <si>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</si>
  <si>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</si>
  <si>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</si>
  <si>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</si>
  <si>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</si>
  <si>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</si>
  <si>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</si>
  <si>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</si>
  <si>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</si>
  <si>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</si>
  <si>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</si>
  <si>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</si>
  <si>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</si>
  <si>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</si>
  <si>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</si>
  <si>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</si>
  <si>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</si>
  <si>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</si>
  <si>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</si>
  <si>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</si>
  <si>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</si>
  <si>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</si>
  <si>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</si>
  <si>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</si>
  <si>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</si>
  <si>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</si>
  <si>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</si>
  <si>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</si>
  <si>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</si>
  <si>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</si>
  <si>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</si>
  <si>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</si>
  <si>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</si>
  <si>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</si>
  <si>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</si>
  <si>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</si>
  <si>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</si>
  <si>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</si>
  <si>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</si>
  <si>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</si>
  <si>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</si>
  <si>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</si>
  <si>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</si>
  <si>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</si>
  <si>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</si>
  <si>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</si>
  <si>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</si>
  <si>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</si>
  <si>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</si>
  <si>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</si>
  <si>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</si>
  <si>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</si>
  <si>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</si>
  <si>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</si>
  <si>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</si>
  <si>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</si>
  <si>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01.9.00.22886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</si>
  <si>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</si>
  <si>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</si>
  <si>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</si>
  <si>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</si>
  <si>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</si>
  <si>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</si>
  <si>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</si>
  <si>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</si>
  <si>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</si>
  <si>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</si>
  <si>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</si>
  <si>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</si>
  <si>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</si>
  <si>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</si>
  <si>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</si>
  <si>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</si>
  <si>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</si>
  <si>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</si>
  <si>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</si>
  <si>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</si>
  <si>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</si>
  <si>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</si>
  <si>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</si>
  <si>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</si>
  <si>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</si>
  <si>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</si>
  <si>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</si>
  <si>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</si>
  <si>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</si>
  <si>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</si>
  <si>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</si>
  <si>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</si>
  <si>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</si>
  <si>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</si>
  <si>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</si>
  <si>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</si>
  <si>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</si>
  <si>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</si>
  <si>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</si>
  <si>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</si>
  <si>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</si>
  <si>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</si>
  <si>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</si>
  <si>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 xml:space="preserve">Общий объем доходов, расходов, дефицита бюджета Артемьевского сельского поселения за 2022 год
</t>
  </si>
  <si>
    <t>План на 2022 год</t>
  </si>
  <si>
    <t>Факт за 2022 г.</t>
  </si>
  <si>
    <t xml:space="preserve">Доходы бюджета Артемьевского сельского поселения
на 2022 год  в соответствии с классификацией доходов бюджетов Российской Федерации
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</si>
  <si>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</si>
  <si>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 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</si>
  <si>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</si>
  <si>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983 1 14 00000 00 0000 000</t>
  </si>
  <si>
    <t>983 1 14 02053 10 0000 410</t>
  </si>
  <si>
    <t>983 1 14 02050 00 0000 410</t>
  </si>
  <si>
    <t>983 1 14 06020 00 0000 430</t>
  </si>
  <si>
    <t>983 1 14 06025 10 0000 430</t>
  </si>
  <si>
    <t>Расходы бюджета Артемьевского сельского поселения на 2022 год по разделам и подразделам классификации расходов бюджетов Российской Федерации</t>
  </si>
  <si>
    <t>Факт 2022 г.</t>
  </si>
  <si>
    <t>Расходы бюджета Артемьевского сельского поселения за 2022 год по ведомственной классификации расходов бюджетов Российской Федерации</t>
  </si>
  <si>
    <t>План на 2022 год, руб.</t>
  </si>
  <si>
    <t>Факт за 2022 г., руб.</t>
  </si>
  <si>
    <t>План на 2022 г, руб.</t>
  </si>
  <si>
    <t xml:space="preserve">Исполнение муниципальных программ за 2022 г.
</t>
  </si>
  <si>
    <t>Отчет об использовании средств резервного фонда 
Администрации Артемьеввского сельского поселения за 12 мес. 2022 г.</t>
  </si>
  <si>
    <t>Всего израсходовано средств резервного фонда за 12 мес. 2022г., руб.</t>
  </si>
  <si>
    <t xml:space="preserve">Источники внутреннего финансирования дефицита бюджета
Артемьеевского сельского поселения
на 2022 год
</t>
  </si>
  <si>
    <t>Факт за  2022 год, руб.</t>
  </si>
  <si>
    <t>на "31" декабря 2022 г.</t>
  </si>
  <si>
    <t>План, утвержденный на 2022 год</t>
  </si>
  <si>
    <t>Поступило за      12 мес. 2022 г.</t>
  </si>
  <si>
    <t>сельского поселения бюджету Тутаевского муниципального района на 2022 год</t>
  </si>
  <si>
    <t>Факт за 12 мес. 2022,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</si>
  <si>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12 месяцев 2022 года</t>
  </si>
  <si>
    <t>Факт за 2022 г</t>
  </si>
  <si>
    <t>40.9.00.20110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</si>
  <si>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</si>
  <si>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</si>
  <si>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</si>
  <si>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</si>
  <si>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02.9.0027350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</si>
  <si>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</si>
  <si>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 xml:space="preserve"> МП «Развитие потребительского рынка Артемьевского сельского поселения" на 2022 год </t>
  </si>
  <si>
    <t xml:space="preserve">Иной межбюджетный трансферт бюджету ТМР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   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</si>
  <si>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</si>
  <si>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40.9.00.73260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</si>
  <si>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2022 год </t>
  </si>
  <si>
    <t xml:space="preserve">Муниципальная программа «Комплексное развитие территории Артемьевского сельского поселения» на 2022 год 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</si>
  <si>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</si>
  <si>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</si>
  <si>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>08.9.00.00000</t>
  </si>
  <si>
    <t>08.9.00.20310</t>
  </si>
  <si>
    <t xml:space="preserve">Мероприятия по реализации программы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</si>
  <si>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2022 год </t>
  </si>
  <si>
    <t>Расходы за счет резервного фонда</t>
  </si>
  <si>
    <t>Код (целевая статья программы)</t>
  </si>
  <si>
    <t>Расходы за счет резервного фонда                                                               Администрации Артемьевского сельского поселения                                                                                   на обеспечение деятельности учреждений культуры</t>
  </si>
  <si>
    <r>
      <t>от</t>
    </r>
    <r>
      <rPr>
        <u/>
        <sz val="12"/>
        <rFont val="Times New Roman"/>
        <family val="1"/>
        <charset val="204"/>
      </rPr>
      <t xml:space="preserve"> 10.03.2023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_</t>
    </r>
  </si>
  <si>
    <t>к  Решению МС АСП</t>
  </si>
</sst>
</file>

<file path=xl/styles.xml><?xml version="1.0" encoding="utf-8"?>
<styleSheet xmlns="http://schemas.openxmlformats.org/spreadsheetml/2006/main">
  <fonts count="42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346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3" fontId="30" fillId="0" borderId="3" xfId="0" applyNumberFormat="1" applyFont="1" applyBorder="1"/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1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0" fontId="32" fillId="0" borderId="1" xfId="2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4" fontId="32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3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49" fontId="11" fillId="0" borderId="10" xfId="0" applyNumberFormat="1" applyFont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0" fontId="11" fillId="0" borderId="1" xfId="2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right" vertical="center"/>
    </xf>
    <xf numFmtId="10" fontId="31" fillId="0" borderId="1" xfId="2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9" fontId="11" fillId="3" borderId="1" xfId="0" applyNumberFormat="1" applyFont="1" applyFill="1" applyBorder="1" applyAlignment="1">
      <alignment vertical="distributed" shrinkToFit="1"/>
    </xf>
    <xf numFmtId="0" fontId="31" fillId="3" borderId="1" xfId="0" applyFont="1" applyFill="1" applyBorder="1" applyAlignment="1">
      <alignment horizontal="center" vertical="center"/>
    </xf>
    <xf numFmtId="10" fontId="32" fillId="3" borderId="1" xfId="2" applyNumberFormat="1" applyFont="1" applyFill="1" applyBorder="1" applyAlignment="1">
      <alignment horizontal="right" vertical="center"/>
    </xf>
    <xf numFmtId="0" fontId="31" fillId="3" borderId="1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inden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ил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>
      <selection activeCell="F3" sqref="F3"/>
    </sheetView>
  </sheetViews>
  <sheetFormatPr defaultRowHeight="15.7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>
      <c r="F1" s="5" t="s">
        <v>93</v>
      </c>
    </row>
    <row r="2" spans="1:9">
      <c r="F2" s="273" t="s">
        <v>374</v>
      </c>
    </row>
    <row r="3" spans="1:9">
      <c r="F3" s="131" t="s">
        <v>373</v>
      </c>
    </row>
    <row r="4" spans="1:9">
      <c r="A4" s="1"/>
    </row>
    <row r="5" spans="1:9" ht="15.75" customHeight="1">
      <c r="A5" s="277" t="s">
        <v>321</v>
      </c>
      <c r="B5" s="277"/>
      <c r="C5" s="277"/>
      <c r="D5" s="277"/>
      <c r="E5" s="277"/>
      <c r="F5" s="277"/>
    </row>
    <row r="6" spans="1:9" ht="46.15" customHeight="1">
      <c r="A6" s="277"/>
      <c r="B6" s="277"/>
      <c r="C6" s="277"/>
      <c r="D6" s="277"/>
      <c r="E6" s="277"/>
      <c r="F6" s="277"/>
    </row>
    <row r="7" spans="1:9">
      <c r="A7" s="285"/>
      <c r="B7" s="285"/>
      <c r="C7" s="285"/>
      <c r="D7" s="285"/>
      <c r="E7" s="286" t="s">
        <v>103</v>
      </c>
      <c r="F7" s="286"/>
      <c r="G7" s="286"/>
    </row>
    <row r="8" spans="1:9">
      <c r="A8" s="15" t="s">
        <v>94</v>
      </c>
      <c r="B8" s="287" t="s">
        <v>322</v>
      </c>
      <c r="C8" s="287"/>
      <c r="D8" s="288" t="s">
        <v>323</v>
      </c>
      <c r="E8" s="288"/>
      <c r="F8" s="37" t="s">
        <v>196</v>
      </c>
      <c r="G8" s="30"/>
    </row>
    <row r="9" spans="1:9">
      <c r="A9" s="31" t="s">
        <v>95</v>
      </c>
      <c r="B9" s="275">
        <f>прил2!C58</f>
        <v>11861994</v>
      </c>
      <c r="C9" s="275"/>
      <c r="D9" s="284">
        <f>прил2!D58</f>
        <v>11950616.300000001</v>
      </c>
      <c r="E9" s="284"/>
      <c r="F9" s="123">
        <f>D9/B9</f>
        <v>1.0074711132040701</v>
      </c>
      <c r="G9" s="30"/>
    </row>
    <row r="10" spans="1:9">
      <c r="A10" s="28" t="s">
        <v>96</v>
      </c>
      <c r="B10" s="282"/>
      <c r="C10" s="282"/>
      <c r="D10" s="283"/>
      <c r="E10" s="283"/>
      <c r="F10" s="123"/>
      <c r="G10" s="30"/>
      <c r="H10" s="274"/>
      <c r="I10" s="274"/>
    </row>
    <row r="11" spans="1:9">
      <c r="A11" s="29" t="s">
        <v>97</v>
      </c>
      <c r="B11" s="282">
        <f>B9-B13-B12</f>
        <v>5264328</v>
      </c>
      <c r="C11" s="282"/>
      <c r="D11" s="282">
        <f>D9-D12-D13</f>
        <v>5351435.1500000004</v>
      </c>
      <c r="E11" s="282"/>
      <c r="F11" s="123">
        <f>D11/B11</f>
        <v>1.0165466798421376</v>
      </c>
      <c r="G11" s="30"/>
    </row>
    <row r="12" spans="1:9">
      <c r="A12" s="29" t="s">
        <v>98</v>
      </c>
      <c r="B12" s="282">
        <f>прил2!C29+прил2!C22</f>
        <v>422000</v>
      </c>
      <c r="C12" s="282"/>
      <c r="D12" s="282">
        <f>прил2!D25+прил2!D29+прил2!D23</f>
        <v>423515.15</v>
      </c>
      <c r="E12" s="282"/>
      <c r="F12" s="123">
        <f>D12/B12</f>
        <v>1.003590402843602</v>
      </c>
      <c r="G12" s="30"/>
    </row>
    <row r="13" spans="1:9" ht="15.6" customHeight="1">
      <c r="A13" s="29" t="s">
        <v>99</v>
      </c>
      <c r="B13" s="278">
        <f>прил2!C38</f>
        <v>6175666</v>
      </c>
      <c r="C13" s="279"/>
      <c r="D13" s="278">
        <f>прил2!D38</f>
        <v>6175666</v>
      </c>
      <c r="E13" s="279"/>
      <c r="F13" s="123">
        <f>D13/B13</f>
        <v>1</v>
      </c>
      <c r="G13" s="30"/>
    </row>
    <row r="14" spans="1:9">
      <c r="A14" s="31" t="s">
        <v>100</v>
      </c>
      <c r="B14" s="280">
        <f>'прил 3'!C34</f>
        <v>11861994</v>
      </c>
      <c r="C14" s="281"/>
      <c r="D14" s="275">
        <f>'прил 3'!D34</f>
        <v>11199446.27</v>
      </c>
      <c r="E14" s="275"/>
      <c r="F14" s="123">
        <f>D14/B14</f>
        <v>0.94414533256381683</v>
      </c>
      <c r="G14" s="30"/>
    </row>
    <row r="15" spans="1:9">
      <c r="A15" s="31" t="s">
        <v>101</v>
      </c>
      <c r="B15" s="275">
        <f>прил7.!C9</f>
        <v>0</v>
      </c>
      <c r="C15" s="275"/>
      <c r="D15" s="275">
        <f>D9-D14</f>
        <v>751170.03000000119</v>
      </c>
      <c r="E15" s="275"/>
      <c r="F15" s="275"/>
      <c r="G15" s="276"/>
    </row>
    <row r="16" spans="1:9">
      <c r="A16" s="31" t="s">
        <v>102</v>
      </c>
      <c r="B16" s="275"/>
      <c r="C16" s="275"/>
      <c r="D16" s="275"/>
      <c r="E16" s="275"/>
      <c r="F16" s="275"/>
      <c r="G16" s="276"/>
    </row>
    <row r="17" spans="1:7">
      <c r="A17" s="30"/>
      <c r="B17" s="30"/>
      <c r="C17" s="30"/>
      <c r="D17" s="30"/>
      <c r="E17" s="30"/>
      <c r="F17" s="30"/>
      <c r="G17" s="30"/>
    </row>
    <row r="18" spans="1:7">
      <c r="A18" s="1"/>
    </row>
  </sheetData>
  <mergeCells count="23">
    <mergeCell ref="B9:C9"/>
    <mergeCell ref="D9:E9"/>
    <mergeCell ref="A7:B7"/>
    <mergeCell ref="C7:D7"/>
    <mergeCell ref="E7:G7"/>
    <mergeCell ref="B8:C8"/>
    <mergeCell ref="D8:E8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I10" sqref="I10"/>
    </sheetView>
  </sheetViews>
  <sheetFormatPr defaultRowHeight="11.25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>
      <c r="H1" s="36"/>
      <c r="I1" s="89" t="s">
        <v>169</v>
      </c>
    </row>
    <row r="2" spans="1:10" ht="15.75">
      <c r="B2" s="331" t="str">
        <f>Прил1!F2</f>
        <v>к  Решению МС АСП</v>
      </c>
      <c r="C2" s="331"/>
      <c r="D2" s="331"/>
      <c r="E2" s="331"/>
      <c r="F2" s="331"/>
      <c r="G2" s="331"/>
      <c r="H2" s="331"/>
      <c r="I2" s="331"/>
    </row>
    <row r="3" spans="1:10" ht="15.75">
      <c r="F3" s="331" t="str">
        <f>Прил1!F3</f>
        <v>от 10.03.2023 № _5_</v>
      </c>
      <c r="G3" s="331"/>
      <c r="H3" s="331"/>
      <c r="I3" s="331"/>
    </row>
    <row r="5" spans="1:10" ht="12.75">
      <c r="C5" s="81"/>
      <c r="F5" s="81"/>
    </row>
    <row r="6" spans="1:10" ht="15.75">
      <c r="B6" s="340" t="s">
        <v>304</v>
      </c>
      <c r="C6" s="340"/>
      <c r="D6" s="340"/>
      <c r="E6" s="340"/>
      <c r="F6" s="340"/>
      <c r="G6" s="340"/>
      <c r="H6" s="340"/>
      <c r="I6" s="340"/>
    </row>
    <row r="7" spans="1:10" ht="15.75">
      <c r="B7" s="341" t="s">
        <v>347</v>
      </c>
      <c r="C7" s="341"/>
      <c r="D7" s="341"/>
      <c r="E7" s="341"/>
      <c r="F7" s="341"/>
      <c r="G7" s="341"/>
      <c r="H7" s="341"/>
      <c r="I7" s="341"/>
    </row>
    <row r="8" spans="1:10" ht="12.75">
      <c r="B8" s="82"/>
    </row>
    <row r="9" spans="1:10" ht="25.5">
      <c r="A9" s="83" t="s">
        <v>107</v>
      </c>
      <c r="B9" s="338" t="s">
        <v>0</v>
      </c>
      <c r="C9" s="338"/>
      <c r="D9" s="338"/>
      <c r="E9" s="338"/>
      <c r="F9" s="338"/>
      <c r="G9" s="338"/>
      <c r="H9" s="84" t="s">
        <v>207</v>
      </c>
      <c r="I9" s="150" t="s">
        <v>348</v>
      </c>
      <c r="J9" s="172" t="s">
        <v>204</v>
      </c>
    </row>
    <row r="10" spans="1:10" ht="42.6" customHeight="1">
      <c r="A10" s="84">
        <v>1</v>
      </c>
      <c r="B10" s="339" t="s">
        <v>120</v>
      </c>
      <c r="C10" s="339"/>
      <c r="D10" s="339"/>
      <c r="E10" s="339"/>
      <c r="F10" s="339"/>
      <c r="G10" s="339"/>
      <c r="H10" s="128">
        <f>'прил 4'!F21+'прил 4'!F66+'прил 4'!F114</f>
        <v>135290</v>
      </c>
      <c r="I10" s="128">
        <f>'прил 4'!G21+'прил 4'!G66+'прил 4'!G114</f>
        <v>135290</v>
      </c>
      <c r="J10" s="173">
        <f>I10/H10</f>
        <v>1</v>
      </c>
    </row>
    <row r="11" spans="1:10" ht="55.9" hidden="1" customHeight="1">
      <c r="A11" s="84">
        <v>2</v>
      </c>
      <c r="B11" s="339" t="s">
        <v>132</v>
      </c>
      <c r="C11" s="339"/>
      <c r="D11" s="339"/>
      <c r="E11" s="339"/>
      <c r="F11" s="339"/>
      <c r="G11" s="339"/>
      <c r="H11" s="128">
        <v>0</v>
      </c>
      <c r="I11" s="128"/>
      <c r="J11" s="173" t="e">
        <f>I11/H11</f>
        <v>#DIV/0!</v>
      </c>
    </row>
    <row r="12" spans="1:10" s="70" customFormat="1" ht="43.9" hidden="1" customHeight="1">
      <c r="A12" s="84">
        <v>3</v>
      </c>
      <c r="B12" s="332" t="s">
        <v>141</v>
      </c>
      <c r="C12" s="333"/>
      <c r="D12" s="333"/>
      <c r="E12" s="333"/>
      <c r="F12" s="333"/>
      <c r="G12" s="334"/>
      <c r="H12" s="128">
        <v>0</v>
      </c>
      <c r="I12" s="128"/>
      <c r="J12" s="173" t="e">
        <f>I12/H12</f>
        <v>#DIV/0!</v>
      </c>
    </row>
    <row r="13" spans="1:10" ht="12.75">
      <c r="A13" s="85"/>
      <c r="B13" s="335" t="s">
        <v>21</v>
      </c>
      <c r="C13" s="336"/>
      <c r="D13" s="336"/>
      <c r="E13" s="336"/>
      <c r="F13" s="336"/>
      <c r="G13" s="337"/>
      <c r="H13" s="128">
        <f>H10</f>
        <v>135290</v>
      </c>
      <c r="I13" s="128">
        <f>I10</f>
        <v>135290</v>
      </c>
      <c r="J13" s="173">
        <f>I13/H13</f>
        <v>1</v>
      </c>
    </row>
  </sheetData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>
      <selection activeCell="I13" sqref="I13"/>
    </sheetView>
  </sheetViews>
  <sheetFormatPr defaultRowHeight="11.25"/>
  <cols>
    <col min="1" max="1" width="5.5" customWidth="1"/>
    <col min="5" max="5" width="15.33203125" customWidth="1"/>
    <col min="10" max="10" width="19" customWidth="1"/>
  </cols>
  <sheetData>
    <row r="1" spans="2:10" ht="15.75">
      <c r="B1" s="72"/>
      <c r="C1" s="72"/>
      <c r="D1" s="72"/>
      <c r="E1" s="72"/>
      <c r="F1" s="72"/>
      <c r="G1" s="72"/>
      <c r="H1" s="72"/>
      <c r="I1" s="72"/>
      <c r="J1" s="129" t="s">
        <v>209</v>
      </c>
    </row>
    <row r="2" spans="2:10" s="70" customFormat="1" ht="15.75">
      <c r="B2" s="72"/>
      <c r="C2" s="72"/>
      <c r="D2" s="72"/>
      <c r="E2" s="72"/>
      <c r="F2" s="72"/>
      <c r="G2" s="72"/>
      <c r="H2" s="72"/>
      <c r="I2" s="72"/>
      <c r="J2" s="129" t="str">
        <f>Прил1!F2</f>
        <v>к  Решению МС АСП</v>
      </c>
    </row>
    <row r="3" spans="2:10" s="70" customFormat="1" ht="15.75">
      <c r="B3" s="72"/>
      <c r="C3" s="72"/>
      <c r="D3" s="72"/>
      <c r="E3" s="72"/>
      <c r="F3" s="72"/>
      <c r="G3" s="72"/>
      <c r="H3" s="72"/>
      <c r="I3" s="72"/>
      <c r="J3" s="129" t="str">
        <f>Прил1!F3</f>
        <v>от 10.03.2023 № _5_</v>
      </c>
    </row>
    <row r="4" spans="2:10" ht="15.75">
      <c r="B4" s="72"/>
      <c r="C4" s="72"/>
      <c r="D4" s="72"/>
      <c r="E4" s="72"/>
      <c r="F4" s="72"/>
      <c r="G4" s="72"/>
      <c r="H4" s="130"/>
      <c r="I4" s="103"/>
      <c r="J4" s="72"/>
    </row>
    <row r="5" spans="2:10" ht="15.6" customHeight="1">
      <c r="B5" s="345" t="s">
        <v>349</v>
      </c>
      <c r="C5" s="345"/>
      <c r="D5" s="345"/>
      <c r="E5" s="345"/>
      <c r="F5" s="345"/>
      <c r="G5" s="345"/>
      <c r="H5" s="345"/>
      <c r="I5" s="345"/>
      <c r="J5" s="345"/>
    </row>
    <row r="6" spans="2:10" ht="15.6" customHeight="1">
      <c r="B6" s="345"/>
      <c r="C6" s="345"/>
      <c r="D6" s="345"/>
      <c r="E6" s="345"/>
      <c r="F6" s="345"/>
      <c r="G6" s="345"/>
      <c r="H6" s="345"/>
      <c r="I6" s="345"/>
      <c r="J6" s="345"/>
    </row>
    <row r="7" spans="2:10">
      <c r="B7" s="345"/>
      <c r="C7" s="345"/>
      <c r="D7" s="345"/>
      <c r="E7" s="345"/>
      <c r="F7" s="345"/>
      <c r="G7" s="345"/>
      <c r="H7" s="345"/>
      <c r="I7" s="345"/>
      <c r="J7" s="345"/>
    </row>
    <row r="8" spans="2:10">
      <c r="B8" s="345"/>
      <c r="C8" s="345"/>
      <c r="D8" s="345"/>
      <c r="E8" s="345"/>
      <c r="F8" s="345"/>
      <c r="G8" s="345"/>
      <c r="H8" s="345"/>
      <c r="I8" s="345"/>
      <c r="J8" s="345"/>
    </row>
    <row r="9" spans="2:10">
      <c r="B9" s="345"/>
      <c r="C9" s="345"/>
      <c r="D9" s="345"/>
      <c r="E9" s="345"/>
      <c r="F9" s="345"/>
      <c r="G9" s="345"/>
      <c r="H9" s="345"/>
      <c r="I9" s="345"/>
      <c r="J9" s="345"/>
    </row>
    <row r="11" spans="2:10" ht="28.15" customHeight="1">
      <c r="B11" s="342" t="s">
        <v>0</v>
      </c>
      <c r="C11" s="342"/>
      <c r="D11" s="342"/>
      <c r="E11" s="342"/>
      <c r="F11" s="342" t="s">
        <v>208</v>
      </c>
      <c r="G11" s="342"/>
      <c r="H11" s="342"/>
      <c r="I11" s="342" t="s">
        <v>317</v>
      </c>
      <c r="J11" s="342"/>
    </row>
    <row r="12" spans="2:10" ht="51.75" customHeight="1">
      <c r="B12" s="342" t="s">
        <v>305</v>
      </c>
      <c r="C12" s="342"/>
      <c r="D12" s="342"/>
      <c r="E12" s="342"/>
      <c r="F12" s="343">
        <v>5</v>
      </c>
      <c r="G12" s="343"/>
      <c r="H12" s="343"/>
      <c r="I12" s="344">
        <v>2017</v>
      </c>
      <c r="J12" s="344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1.496062992125984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Normal="75" zoomScaleSheetLayoutView="100" workbookViewId="0">
      <selection activeCell="E3" sqref="E3"/>
    </sheetView>
  </sheetViews>
  <sheetFormatPr defaultRowHeight="15.75"/>
  <cols>
    <col min="1" max="1" width="38.6640625" style="72" customWidth="1"/>
    <col min="2" max="2" width="54.83203125" style="72" customWidth="1"/>
    <col min="3" max="3" width="23.83203125" style="188" customWidth="1"/>
    <col min="4" max="4" width="21.5" style="72" customWidth="1"/>
    <col min="5" max="5" width="17.1640625" style="72" customWidth="1"/>
    <col min="6" max="16384" width="9.33203125" style="72"/>
  </cols>
  <sheetData>
    <row r="1" spans="1:5">
      <c r="A1" s="184"/>
      <c r="E1" s="184" t="s">
        <v>55</v>
      </c>
    </row>
    <row r="2" spans="1:5">
      <c r="A2" s="184"/>
      <c r="E2" s="184" t="str">
        <f>Прил1!F2</f>
        <v>к  Решению МС АСП</v>
      </c>
    </row>
    <row r="3" spans="1:5">
      <c r="A3" s="184"/>
      <c r="E3" s="184" t="str">
        <f>Прил1!F3</f>
        <v>от 10.03.2023 № _5_</v>
      </c>
    </row>
    <row r="4" spans="1:5" ht="63" customHeight="1">
      <c r="A4" s="289" t="s">
        <v>324</v>
      </c>
      <c r="B4" s="289"/>
      <c r="C4" s="289"/>
      <c r="D4" s="289"/>
      <c r="E4" s="289"/>
    </row>
    <row r="5" spans="1:5" ht="16.149999999999999" customHeight="1">
      <c r="A5" s="290"/>
      <c r="B5" s="290"/>
      <c r="C5" s="290"/>
      <c r="D5" s="290"/>
      <c r="E5" s="290"/>
    </row>
    <row r="6" spans="1:5" ht="42.75" customHeight="1">
      <c r="A6" s="180" t="s">
        <v>53</v>
      </c>
      <c r="B6" s="180" t="s">
        <v>56</v>
      </c>
      <c r="C6" s="7" t="s">
        <v>322</v>
      </c>
      <c r="D6" s="180" t="s">
        <v>323</v>
      </c>
      <c r="E6" s="180" t="s">
        <v>196</v>
      </c>
    </row>
    <row r="7" spans="1:5" ht="30.6" customHeight="1">
      <c r="A7" s="180" t="s">
        <v>57</v>
      </c>
      <c r="B7" s="62" t="s">
        <v>160</v>
      </c>
      <c r="C7" s="176">
        <f>C8+C10+C12+C14+C17+C22+C29</f>
        <v>5686328</v>
      </c>
      <c r="D7" s="176">
        <f>D8+D10+D12+D14+D17+D22+D29</f>
        <v>5774950.3000000007</v>
      </c>
      <c r="E7" s="120">
        <f t="shared" ref="E7:E28" si="0">D7/C7</f>
        <v>1.0155851544265475</v>
      </c>
    </row>
    <row r="8" spans="1:5" ht="22.9" customHeight="1">
      <c r="A8" s="180" t="s">
        <v>58</v>
      </c>
      <c r="B8" s="62" t="s">
        <v>59</v>
      </c>
      <c r="C8" s="176">
        <f>C9</f>
        <v>170000</v>
      </c>
      <c r="D8" s="176">
        <f>D9</f>
        <v>170557.07</v>
      </c>
      <c r="E8" s="120">
        <f t="shared" si="0"/>
        <v>1.0032768823529412</v>
      </c>
    </row>
    <row r="9" spans="1:5" ht="28.15" customHeight="1">
      <c r="A9" s="8" t="s">
        <v>60</v>
      </c>
      <c r="B9" s="9" t="s">
        <v>61</v>
      </c>
      <c r="C9" s="59">
        <v>170000</v>
      </c>
      <c r="D9" s="59">
        <v>170557.07</v>
      </c>
      <c r="E9" s="120">
        <f t="shared" si="0"/>
        <v>1.0032768823529412</v>
      </c>
    </row>
    <row r="10" spans="1:5" ht="63" customHeight="1">
      <c r="A10" s="180" t="s">
        <v>153</v>
      </c>
      <c r="B10" s="62" t="s">
        <v>62</v>
      </c>
      <c r="C10" s="176">
        <f>C11</f>
        <v>1193423</v>
      </c>
      <c r="D10" s="176">
        <f>D11</f>
        <v>1271297.81</v>
      </c>
      <c r="E10" s="120">
        <f t="shared" si="0"/>
        <v>1.0652533175579824</v>
      </c>
    </row>
    <row r="11" spans="1:5" ht="63" customHeight="1">
      <c r="A11" s="65" t="s">
        <v>77</v>
      </c>
      <c r="B11" s="9" t="s">
        <v>76</v>
      </c>
      <c r="C11" s="59">
        <v>1193423</v>
      </c>
      <c r="D11" s="59">
        <v>1271297.81</v>
      </c>
      <c r="E11" s="120">
        <f t="shared" si="0"/>
        <v>1.0652533175579824</v>
      </c>
    </row>
    <row r="12" spans="1:5" s="88" customFormat="1" ht="28.5" hidden="1" customHeight="1">
      <c r="A12" s="180" t="s">
        <v>161</v>
      </c>
      <c r="B12" s="62" t="s">
        <v>162</v>
      </c>
      <c r="C12" s="176">
        <f>C13</f>
        <v>0</v>
      </c>
      <c r="D12" s="176">
        <f>D13</f>
        <v>0</v>
      </c>
      <c r="E12" s="120" t="e">
        <f t="shared" si="0"/>
        <v>#DIV/0!</v>
      </c>
    </row>
    <row r="13" spans="1:5" ht="24" hidden="1" customHeight="1">
      <c r="A13" s="65" t="s">
        <v>163</v>
      </c>
      <c r="B13" s="9" t="s">
        <v>164</v>
      </c>
      <c r="C13" s="59">
        <v>0</v>
      </c>
      <c r="D13" s="59">
        <v>0</v>
      </c>
      <c r="E13" s="120" t="e">
        <f t="shared" si="0"/>
        <v>#DIV/0!</v>
      </c>
    </row>
    <row r="14" spans="1:5" ht="31.9" customHeight="1">
      <c r="A14" s="180" t="s">
        <v>63</v>
      </c>
      <c r="B14" s="62" t="s">
        <v>64</v>
      </c>
      <c r="C14" s="176">
        <f>C15+C16</f>
        <v>3900000</v>
      </c>
      <c r="D14" s="176">
        <f>D15+D16</f>
        <v>3908675.27</v>
      </c>
      <c r="E14" s="120">
        <f t="shared" si="0"/>
        <v>1.0022244282051282</v>
      </c>
    </row>
    <row r="15" spans="1:5" ht="27.75" customHeight="1">
      <c r="A15" s="8" t="s">
        <v>65</v>
      </c>
      <c r="B15" s="9" t="s">
        <v>66</v>
      </c>
      <c r="C15" s="59">
        <v>360000</v>
      </c>
      <c r="D15" s="59">
        <v>368198</v>
      </c>
      <c r="E15" s="120">
        <f t="shared" si="0"/>
        <v>1.0227722222222222</v>
      </c>
    </row>
    <row r="16" spans="1:5" ht="30" customHeight="1">
      <c r="A16" s="10" t="s">
        <v>67</v>
      </c>
      <c r="B16" s="11" t="s">
        <v>68</v>
      </c>
      <c r="C16" s="66">
        <v>3540000</v>
      </c>
      <c r="D16" s="66">
        <v>3540477.27</v>
      </c>
      <c r="E16" s="120">
        <f t="shared" si="0"/>
        <v>1.0001348220338984</v>
      </c>
    </row>
    <row r="17" spans="1:5" ht="27" customHeight="1">
      <c r="A17" s="12" t="s">
        <v>242</v>
      </c>
      <c r="B17" s="13" t="s">
        <v>69</v>
      </c>
      <c r="C17" s="67">
        <f>C18</f>
        <v>905</v>
      </c>
      <c r="D17" s="67">
        <f>D18</f>
        <v>905</v>
      </c>
      <c r="E17" s="120">
        <f t="shared" si="0"/>
        <v>1</v>
      </c>
    </row>
    <row r="18" spans="1:5" ht="114.75" customHeight="1">
      <c r="A18" s="8" t="s">
        <v>243</v>
      </c>
      <c r="B18" s="9" t="s">
        <v>54</v>
      </c>
      <c r="C18" s="59">
        <v>905</v>
      </c>
      <c r="D18" s="59">
        <v>905</v>
      </c>
      <c r="E18" s="120">
        <f>D18/C18</f>
        <v>1</v>
      </c>
    </row>
    <row r="19" spans="1:5" s="88" customFormat="1" ht="55.15" hidden="1" customHeight="1">
      <c r="A19" s="180" t="s">
        <v>197</v>
      </c>
      <c r="B19" s="62" t="s">
        <v>198</v>
      </c>
      <c r="C19" s="176">
        <f>C20+C21</f>
        <v>0</v>
      </c>
      <c r="D19" s="176">
        <f>D20+D21</f>
        <v>0</v>
      </c>
      <c r="E19" s="120" t="s">
        <v>203</v>
      </c>
    </row>
    <row r="20" spans="1:5" ht="113.45" hidden="1" customHeight="1">
      <c r="A20" s="8" t="s">
        <v>199</v>
      </c>
      <c r="B20" s="9" t="s">
        <v>200</v>
      </c>
      <c r="C20" s="59">
        <v>0</v>
      </c>
      <c r="D20" s="59">
        <v>0</v>
      </c>
      <c r="E20" s="120" t="s">
        <v>203</v>
      </c>
    </row>
    <row r="21" spans="1:5" ht="82.15" hidden="1" customHeight="1">
      <c r="A21" s="8" t="s">
        <v>201</v>
      </c>
      <c r="B21" s="9" t="s">
        <v>202</v>
      </c>
      <c r="C21" s="59">
        <v>0</v>
      </c>
      <c r="D21" s="59">
        <v>0</v>
      </c>
      <c r="E21" s="120" t="s">
        <v>203</v>
      </c>
    </row>
    <row r="22" spans="1:5" ht="61.15" customHeight="1">
      <c r="A22" s="180" t="s">
        <v>244</v>
      </c>
      <c r="B22" s="62" t="s">
        <v>70</v>
      </c>
      <c r="C22" s="176">
        <f>C23+C25</f>
        <v>317000</v>
      </c>
      <c r="D22" s="176">
        <f>D23+D25</f>
        <v>318515.15000000002</v>
      </c>
      <c r="E22" s="120">
        <f t="shared" si="0"/>
        <v>1.0047796529968456</v>
      </c>
    </row>
    <row r="23" spans="1:5" ht="141.75" hidden="1">
      <c r="A23" s="8" t="s">
        <v>129</v>
      </c>
      <c r="B23" s="19" t="s">
        <v>128</v>
      </c>
      <c r="C23" s="59">
        <f>C24</f>
        <v>0</v>
      </c>
      <c r="D23" s="59">
        <f>D24</f>
        <v>0</v>
      </c>
      <c r="E23" s="120" t="e">
        <f t="shared" si="0"/>
        <v>#DIV/0!</v>
      </c>
    </row>
    <row r="24" spans="1:5" ht="121.15" hidden="1" customHeight="1">
      <c r="A24" s="65" t="s">
        <v>127</v>
      </c>
      <c r="B24" s="6" t="s">
        <v>126</v>
      </c>
      <c r="C24" s="59">
        <v>0</v>
      </c>
      <c r="D24" s="59">
        <v>0</v>
      </c>
      <c r="E24" s="120" t="e">
        <f t="shared" si="0"/>
        <v>#DIV/0!</v>
      </c>
    </row>
    <row r="25" spans="1:5" ht="138.75" customHeight="1">
      <c r="A25" s="8" t="s">
        <v>245</v>
      </c>
      <c r="B25" s="9" t="s">
        <v>154</v>
      </c>
      <c r="C25" s="59">
        <f>C26</f>
        <v>317000</v>
      </c>
      <c r="D25" s="59">
        <f>D26</f>
        <v>318515.15000000002</v>
      </c>
      <c r="E25" s="120">
        <f t="shared" si="0"/>
        <v>1.0047796529968456</v>
      </c>
    </row>
    <row r="26" spans="1:5" ht="110.25">
      <c r="A26" s="65" t="s">
        <v>246</v>
      </c>
      <c r="B26" s="14" t="s">
        <v>155</v>
      </c>
      <c r="C26" s="59">
        <v>317000</v>
      </c>
      <c r="D26" s="59">
        <v>318515.15000000002</v>
      </c>
      <c r="E26" s="120">
        <f>D26/C26</f>
        <v>1.0047796529968456</v>
      </c>
    </row>
    <row r="27" spans="1:5" ht="31.5" hidden="1">
      <c r="A27" s="180" t="s">
        <v>182</v>
      </c>
      <c r="B27" s="181" t="s">
        <v>183</v>
      </c>
      <c r="C27" s="176" t="e">
        <f>#REF!</f>
        <v>#REF!</v>
      </c>
      <c r="D27" s="176" t="e">
        <f>#REF!</f>
        <v>#REF!</v>
      </c>
      <c r="E27" s="120" t="e">
        <f t="shared" si="0"/>
        <v>#REF!</v>
      </c>
    </row>
    <row r="28" spans="1:5" ht="136.9" hidden="1" customHeight="1">
      <c r="A28" s="8" t="s">
        <v>184</v>
      </c>
      <c r="B28" s="16" t="s">
        <v>185</v>
      </c>
      <c r="C28" s="59" t="e">
        <f>#REF!</f>
        <v>#REF!</v>
      </c>
      <c r="D28" s="59" t="e">
        <f>#REF!</f>
        <v>#REF!</v>
      </c>
      <c r="E28" s="120" t="e">
        <f t="shared" si="0"/>
        <v>#REF!</v>
      </c>
    </row>
    <row r="29" spans="1:5" ht="31.5">
      <c r="A29" s="180" t="s">
        <v>328</v>
      </c>
      <c r="B29" s="253" t="s">
        <v>183</v>
      </c>
      <c r="C29" s="204">
        <f>C30+C35</f>
        <v>105000</v>
      </c>
      <c r="D29" s="250">
        <f>D30+D35</f>
        <v>105000</v>
      </c>
      <c r="E29" s="120">
        <f t="shared" ref="E29:E37" si="1">D29/C29</f>
        <v>1</v>
      </c>
    </row>
    <row r="30" spans="1:5" ht="157.5" customHeight="1">
      <c r="A30" s="8" t="s">
        <v>330</v>
      </c>
      <c r="B30" s="16" t="s">
        <v>325</v>
      </c>
      <c r="C30" s="59">
        <f>C31</f>
        <v>36750</v>
      </c>
      <c r="D30" s="59">
        <f>D31</f>
        <v>36750</v>
      </c>
      <c r="E30" s="120">
        <f t="shared" si="1"/>
        <v>1</v>
      </c>
    </row>
    <row r="31" spans="1:5" ht="149.25" customHeight="1">
      <c r="A31" s="65" t="s">
        <v>329</v>
      </c>
      <c r="B31" s="14" t="s">
        <v>325</v>
      </c>
      <c r="C31" s="177">
        <v>36750</v>
      </c>
      <c r="D31" s="177">
        <v>36750</v>
      </c>
      <c r="E31" s="120">
        <f t="shared" si="1"/>
        <v>1</v>
      </c>
    </row>
    <row r="32" spans="1:5" ht="26.45" hidden="1" customHeight="1">
      <c r="A32" s="180" t="s">
        <v>157</v>
      </c>
      <c r="B32" s="253" t="s">
        <v>156</v>
      </c>
      <c r="C32" s="176">
        <f>C33</f>
        <v>0</v>
      </c>
      <c r="D32" s="176">
        <f>D33</f>
        <v>0</v>
      </c>
      <c r="E32" s="120" t="e">
        <f t="shared" si="1"/>
        <v>#DIV/0!</v>
      </c>
    </row>
    <row r="33" spans="1:5" ht="36.6" hidden="1" customHeight="1">
      <c r="A33" s="65" t="s">
        <v>158</v>
      </c>
      <c r="B33" s="16" t="s">
        <v>223</v>
      </c>
      <c r="C33" s="177">
        <f>C34</f>
        <v>0</v>
      </c>
      <c r="D33" s="177">
        <f>D34</f>
        <v>0</v>
      </c>
      <c r="E33" s="120" t="e">
        <f t="shared" si="1"/>
        <v>#DIV/0!</v>
      </c>
    </row>
    <row r="34" spans="1:5" ht="37.9" hidden="1" customHeight="1">
      <c r="A34" s="65" t="s">
        <v>159</v>
      </c>
      <c r="B34" s="14" t="s">
        <v>222</v>
      </c>
      <c r="C34" s="177">
        <v>0</v>
      </c>
      <c r="D34" s="177">
        <v>0</v>
      </c>
      <c r="E34" s="120" t="e">
        <f t="shared" si="1"/>
        <v>#DIV/0!</v>
      </c>
    </row>
    <row r="35" spans="1:5" ht="52.5" customHeight="1">
      <c r="A35" s="251" t="s">
        <v>328</v>
      </c>
      <c r="B35" s="253" t="s">
        <v>326</v>
      </c>
      <c r="C35" s="250">
        <f>C36</f>
        <v>68250</v>
      </c>
      <c r="D35" s="250">
        <f>D36</f>
        <v>68250</v>
      </c>
      <c r="E35" s="120">
        <f t="shared" si="1"/>
        <v>1</v>
      </c>
    </row>
    <row r="36" spans="1:5" ht="102.75" customHeight="1">
      <c r="A36" s="65" t="s">
        <v>331</v>
      </c>
      <c r="B36" s="16" t="s">
        <v>327</v>
      </c>
      <c r="C36" s="199">
        <f>C37</f>
        <v>68250</v>
      </c>
      <c r="D36" s="199">
        <f>D37</f>
        <v>68250</v>
      </c>
      <c r="E36" s="120">
        <f t="shared" si="1"/>
        <v>1</v>
      </c>
    </row>
    <row r="37" spans="1:5" ht="104.25" customHeight="1">
      <c r="A37" s="65" t="s">
        <v>332</v>
      </c>
      <c r="B37" s="14" t="s">
        <v>327</v>
      </c>
      <c r="C37" s="197">
        <v>68250</v>
      </c>
      <c r="D37" s="197">
        <v>68250</v>
      </c>
      <c r="E37" s="120">
        <f t="shared" si="1"/>
        <v>1</v>
      </c>
    </row>
    <row r="38" spans="1:5">
      <c r="A38" s="180" t="s">
        <v>247</v>
      </c>
      <c r="B38" s="62" t="s">
        <v>71</v>
      </c>
      <c r="C38" s="176">
        <f>C39</f>
        <v>6175666</v>
      </c>
      <c r="D38" s="176">
        <f>D39</f>
        <v>6175666</v>
      </c>
      <c r="E38" s="120">
        <f>D38/C38</f>
        <v>1</v>
      </c>
    </row>
    <row r="39" spans="1:5" ht="50.45" customHeight="1">
      <c r="A39" s="180" t="s">
        <v>248</v>
      </c>
      <c r="B39" s="62" t="s">
        <v>72</v>
      </c>
      <c r="C39" s="176">
        <f>C40+C54+C44+C52+C56</f>
        <v>6175666</v>
      </c>
      <c r="D39" s="176">
        <f>D40+D44+D54+D56</f>
        <v>6175666</v>
      </c>
      <c r="E39" s="120">
        <f>D39/C39</f>
        <v>1</v>
      </c>
    </row>
    <row r="40" spans="1:5" ht="23.25" customHeight="1">
      <c r="A40" s="287" t="s">
        <v>249</v>
      </c>
      <c r="B40" s="291" t="s">
        <v>73</v>
      </c>
      <c r="C40" s="275">
        <f>C42+C43</f>
        <v>4106300</v>
      </c>
      <c r="D40" s="275">
        <f>D42+D43</f>
        <v>4106300</v>
      </c>
      <c r="E40" s="292">
        <f>D40/C40</f>
        <v>1</v>
      </c>
    </row>
    <row r="41" spans="1:5" ht="11.25" customHeight="1">
      <c r="A41" s="287"/>
      <c r="B41" s="291"/>
      <c r="C41" s="275"/>
      <c r="D41" s="275"/>
      <c r="E41" s="293"/>
    </row>
    <row r="42" spans="1:5" ht="39.6" customHeight="1">
      <c r="A42" s="8" t="s">
        <v>250</v>
      </c>
      <c r="B42" s="16" t="s">
        <v>74</v>
      </c>
      <c r="C42" s="59">
        <v>4081000</v>
      </c>
      <c r="D42" s="59">
        <v>4081000</v>
      </c>
      <c r="E42" s="121">
        <f>D42/C42</f>
        <v>1</v>
      </c>
    </row>
    <row r="43" spans="1:5" ht="78" customHeight="1">
      <c r="A43" s="8" t="s">
        <v>143</v>
      </c>
      <c r="B43" s="16" t="s">
        <v>144</v>
      </c>
      <c r="C43" s="59">
        <v>25300</v>
      </c>
      <c r="D43" s="59">
        <v>25300</v>
      </c>
      <c r="E43" s="121">
        <f>D43/C43</f>
        <v>1</v>
      </c>
    </row>
    <row r="44" spans="1:5" ht="67.150000000000006" customHeight="1">
      <c r="A44" s="182" t="s">
        <v>251</v>
      </c>
      <c r="B44" s="181" t="s">
        <v>130</v>
      </c>
      <c r="C44" s="176">
        <f>C45+C47+C46</f>
        <v>1965140</v>
      </c>
      <c r="D44" s="176">
        <f>D45+D47+D46</f>
        <v>1965140</v>
      </c>
      <c r="E44" s="120">
        <f t="shared" ref="E44:E50" si="2">D44/C44</f>
        <v>1</v>
      </c>
    </row>
    <row r="45" spans="1:5" ht="96.75" customHeight="1">
      <c r="A45" s="24" t="s">
        <v>252</v>
      </c>
      <c r="B45" s="16" t="s">
        <v>170</v>
      </c>
      <c r="C45" s="177">
        <v>1925718</v>
      </c>
      <c r="D45" s="177">
        <v>1925718</v>
      </c>
      <c r="E45" s="120">
        <f t="shared" si="2"/>
        <v>1</v>
      </c>
    </row>
    <row r="46" spans="1:5" ht="57.75" hidden="1" customHeight="1">
      <c r="A46" s="24" t="s">
        <v>314</v>
      </c>
      <c r="B46" s="16" t="s">
        <v>315</v>
      </c>
      <c r="C46" s="197">
        <v>0</v>
      </c>
      <c r="D46" s="197">
        <v>0</v>
      </c>
      <c r="E46" s="120" t="e">
        <f t="shared" si="2"/>
        <v>#DIV/0!</v>
      </c>
    </row>
    <row r="47" spans="1:5" ht="122.25" customHeight="1">
      <c r="A47" s="65" t="s">
        <v>253</v>
      </c>
      <c r="B47" s="16" t="s">
        <v>241</v>
      </c>
      <c r="C47" s="177">
        <v>39422</v>
      </c>
      <c r="D47" s="177">
        <v>39422</v>
      </c>
      <c r="E47" s="120">
        <f t="shared" si="2"/>
        <v>1</v>
      </c>
    </row>
    <row r="48" spans="1:5" ht="46.15" hidden="1" customHeight="1">
      <c r="A48" s="8" t="s">
        <v>177</v>
      </c>
      <c r="B48" s="16" t="s">
        <v>178</v>
      </c>
      <c r="C48" s="59">
        <f>C50+C49</f>
        <v>0</v>
      </c>
      <c r="D48" s="59">
        <f>D50+D49</f>
        <v>0</v>
      </c>
      <c r="E48" s="120" t="e">
        <f t="shared" si="2"/>
        <v>#DIV/0!</v>
      </c>
    </row>
    <row r="49" spans="1:5" ht="65.45" hidden="1" customHeight="1">
      <c r="A49" s="65" t="s">
        <v>179</v>
      </c>
      <c r="B49" s="14" t="s">
        <v>180</v>
      </c>
      <c r="C49" s="177">
        <v>0</v>
      </c>
      <c r="D49" s="177">
        <v>0</v>
      </c>
      <c r="E49" s="122" t="e">
        <f t="shared" si="2"/>
        <v>#DIV/0!</v>
      </c>
    </row>
    <row r="50" spans="1:5" ht="72" hidden="1" customHeight="1">
      <c r="A50" s="65" t="s">
        <v>186</v>
      </c>
      <c r="B50" s="14" t="s">
        <v>187</v>
      </c>
      <c r="C50" s="177">
        <v>0</v>
      </c>
      <c r="D50" s="177">
        <v>0</v>
      </c>
      <c r="E50" s="122" t="e">
        <f t="shared" si="2"/>
        <v>#DIV/0!</v>
      </c>
    </row>
    <row r="51" spans="1:5" ht="65.45" hidden="1" customHeight="1">
      <c r="A51" s="8"/>
      <c r="B51" s="16"/>
      <c r="C51" s="59"/>
      <c r="D51" s="59"/>
      <c r="E51" s="121"/>
    </row>
    <row r="52" spans="1:5" hidden="1">
      <c r="A52" s="182" t="s">
        <v>114</v>
      </c>
      <c r="B52" s="181" t="s">
        <v>115</v>
      </c>
      <c r="C52" s="176"/>
      <c r="D52" s="59"/>
      <c r="E52" s="121"/>
    </row>
    <row r="53" spans="1:5" ht="110.25" hidden="1">
      <c r="A53" s="26" t="s">
        <v>116</v>
      </c>
      <c r="B53" s="16" t="s">
        <v>117</v>
      </c>
      <c r="C53" s="59"/>
      <c r="D53" s="59"/>
      <c r="E53" s="121"/>
    </row>
    <row r="54" spans="1:5" ht="64.900000000000006" customHeight="1">
      <c r="A54" s="17" t="s">
        <v>254</v>
      </c>
      <c r="B54" s="19" t="s">
        <v>172</v>
      </c>
      <c r="C54" s="179">
        <f>C55</f>
        <v>104226</v>
      </c>
      <c r="D54" s="179">
        <f>D55</f>
        <v>104226</v>
      </c>
      <c r="E54" s="123">
        <f>D54/C54</f>
        <v>1</v>
      </c>
    </row>
    <row r="55" spans="1:5" ht="84.75" customHeight="1">
      <c r="A55" s="65" t="s">
        <v>255</v>
      </c>
      <c r="B55" s="6" t="s">
        <v>91</v>
      </c>
      <c r="C55" s="178">
        <v>104226</v>
      </c>
      <c r="D55" s="177">
        <v>104226</v>
      </c>
      <c r="E55" s="123">
        <f>D55/C55</f>
        <v>1</v>
      </c>
    </row>
    <row r="56" spans="1:5" ht="24.75" hidden="1" customHeight="1">
      <c r="A56" s="180" t="s">
        <v>256</v>
      </c>
      <c r="B56" s="62" t="s">
        <v>115</v>
      </c>
      <c r="C56" s="179">
        <f>C57</f>
        <v>0</v>
      </c>
      <c r="D56" s="179">
        <f>D57</f>
        <v>0</v>
      </c>
      <c r="E56" s="123" t="e">
        <f>D56/C56</f>
        <v>#DIV/0!</v>
      </c>
    </row>
    <row r="57" spans="1:5" ht="156.75" hidden="1" customHeight="1">
      <c r="A57" s="65" t="s">
        <v>257</v>
      </c>
      <c r="B57" s="9" t="s">
        <v>224</v>
      </c>
      <c r="C57" s="252">
        <v>0</v>
      </c>
      <c r="D57" s="252">
        <v>0</v>
      </c>
      <c r="E57" s="254" t="e">
        <f>D57/C57</f>
        <v>#DIV/0!</v>
      </c>
    </row>
    <row r="58" spans="1:5">
      <c r="A58" s="62" t="s">
        <v>75</v>
      </c>
      <c r="B58" s="9"/>
      <c r="C58" s="179">
        <f>C7+C38</f>
        <v>11861994</v>
      </c>
      <c r="D58" s="179">
        <f>D7+D38</f>
        <v>11950616.300000001</v>
      </c>
      <c r="E58" s="123">
        <f>D58/C58</f>
        <v>1.0074711132040701</v>
      </c>
    </row>
    <row r="59" spans="1:5">
      <c r="C59" s="189"/>
      <c r="E59" s="190"/>
    </row>
  </sheetData>
  <mergeCells count="6">
    <mergeCell ref="A4:E5"/>
    <mergeCell ref="A40:A41"/>
    <mergeCell ref="B40:B41"/>
    <mergeCell ref="C40:C41"/>
    <mergeCell ref="D40:D41"/>
    <mergeCell ref="E40:E41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>
      <selection activeCell="E8" sqref="E8"/>
    </sheetView>
  </sheetViews>
  <sheetFormatPr defaultRowHeight="15.7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>
      <c r="E1" s="22" t="s">
        <v>36</v>
      </c>
      <c r="I1" s="5" t="s">
        <v>36</v>
      </c>
    </row>
    <row r="2" spans="1:15">
      <c r="E2" s="63" t="str">
        <f>Прил1!F2</f>
        <v>к  Решению МС АСП</v>
      </c>
      <c r="I2" s="5" t="s">
        <v>22</v>
      </c>
    </row>
    <row r="3" spans="1:15">
      <c r="D3" s="3"/>
      <c r="E3" s="5" t="str">
        <f>Прил1!F3</f>
        <v>от 10.03.2023 № _5_</v>
      </c>
      <c r="I3" s="5" t="s">
        <v>23</v>
      </c>
    </row>
    <row r="4" spans="1:15">
      <c r="I4" s="5"/>
    </row>
    <row r="5" spans="1:15" ht="40.15" customHeight="1">
      <c r="A5" s="295" t="s">
        <v>333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3"/>
      <c r="O5" s="23"/>
    </row>
    <row r="6" spans="1:15">
      <c r="A6" s="50" t="s">
        <v>37</v>
      </c>
      <c r="B6" s="38" t="s">
        <v>0</v>
      </c>
      <c r="C6" s="7" t="s">
        <v>322</v>
      </c>
      <c r="D6" s="101" t="s">
        <v>334</v>
      </c>
      <c r="E6" s="101" t="s">
        <v>196</v>
      </c>
      <c r="F6" s="51"/>
      <c r="G6" s="51"/>
      <c r="H6" s="51"/>
      <c r="I6" s="51"/>
      <c r="J6" s="51"/>
      <c r="K6" s="51"/>
      <c r="L6" s="51"/>
      <c r="M6" s="51"/>
    </row>
    <row r="7" spans="1:15">
      <c r="A7" s="50" t="s">
        <v>47</v>
      </c>
      <c r="B7" s="52" t="s">
        <v>38</v>
      </c>
      <c r="C7" s="69">
        <f>C8+C9+C10+C11</f>
        <v>4611382</v>
      </c>
      <c r="D7" s="69">
        <f>D8+D9+D10+D11</f>
        <v>4506300.37</v>
      </c>
      <c r="E7" s="174">
        <f>D7/C7</f>
        <v>0.97721255146504893</v>
      </c>
      <c r="F7" s="51"/>
      <c r="G7" s="51"/>
      <c r="H7" s="51"/>
      <c r="I7" s="51"/>
      <c r="J7" s="51"/>
      <c r="K7" s="51"/>
      <c r="L7" s="51"/>
      <c r="M7" s="51"/>
    </row>
    <row r="8" spans="1:15" ht="45">
      <c r="A8" s="53" t="s">
        <v>24</v>
      </c>
      <c r="B8" s="54" t="s">
        <v>147</v>
      </c>
      <c r="C8" s="77">
        <f>'прил 4'!F9</f>
        <v>1066298</v>
      </c>
      <c r="D8" s="77">
        <f>'прил 4'!G9</f>
        <v>1066170.06</v>
      </c>
      <c r="E8" s="175">
        <f t="shared" ref="E8:E35" si="0">D8/C8</f>
        <v>0.99988001478010846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>
      <c r="A9" s="53" t="s">
        <v>25</v>
      </c>
      <c r="B9" s="54" t="s">
        <v>39</v>
      </c>
      <c r="C9" s="78">
        <f>'прил 4'!F13</f>
        <v>3395454</v>
      </c>
      <c r="D9" s="78">
        <f>'прил 4'!G13</f>
        <v>3383015.31</v>
      </c>
      <c r="E9" s="175">
        <f t="shared" si="0"/>
        <v>0.99633666366854035</v>
      </c>
      <c r="F9" s="51"/>
      <c r="G9" s="51"/>
      <c r="H9" s="51"/>
      <c r="I9" s="51"/>
      <c r="J9" s="51"/>
      <c r="K9" s="51"/>
      <c r="L9" s="51"/>
      <c r="M9" s="51"/>
    </row>
    <row r="10" spans="1:15">
      <c r="A10" s="53" t="s">
        <v>26</v>
      </c>
      <c r="B10" s="54" t="s">
        <v>4</v>
      </c>
      <c r="C10" s="61">
        <f>'прил 4'!F22</f>
        <v>60410</v>
      </c>
      <c r="D10" s="61">
        <f>'прил 4'!G22</f>
        <v>0</v>
      </c>
      <c r="E10" s="175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>
      <c r="A11" s="53" t="s">
        <v>27</v>
      </c>
      <c r="B11" s="54" t="s">
        <v>5</v>
      </c>
      <c r="C11" s="61">
        <f>'прил 4'!F26</f>
        <v>89220</v>
      </c>
      <c r="D11" s="61">
        <f>'прил 4'!G26</f>
        <v>57115</v>
      </c>
      <c r="E11" s="175">
        <f t="shared" si="0"/>
        <v>0.64015915713965477</v>
      </c>
      <c r="F11" s="51"/>
      <c r="G11" s="51"/>
      <c r="H11" s="51"/>
      <c r="I11" s="51"/>
      <c r="J11" s="51"/>
      <c r="K11" s="51"/>
      <c r="L11" s="51"/>
      <c r="M11" s="51"/>
    </row>
    <row r="12" spans="1:15">
      <c r="A12" s="50" t="s">
        <v>48</v>
      </c>
      <c r="B12" s="55" t="s">
        <v>40</v>
      </c>
      <c r="C12" s="79">
        <f>C13</f>
        <v>104226</v>
      </c>
      <c r="D12" s="79">
        <f>'прил 4'!G35</f>
        <v>104226</v>
      </c>
      <c r="E12" s="174">
        <f t="shared" si="0"/>
        <v>1</v>
      </c>
      <c r="F12" s="51"/>
      <c r="G12" s="51"/>
      <c r="H12" s="51"/>
      <c r="I12" s="51"/>
      <c r="J12" s="51"/>
      <c r="K12" s="51"/>
      <c r="L12" s="51"/>
      <c r="M12" s="51"/>
    </row>
    <row r="13" spans="1:15" ht="24.75" customHeight="1">
      <c r="A13" s="53" t="s">
        <v>28</v>
      </c>
      <c r="B13" s="56" t="s">
        <v>6</v>
      </c>
      <c r="C13" s="61">
        <f>'прил 4'!F35</f>
        <v>104226</v>
      </c>
      <c r="D13" s="61">
        <f>'прил 4'!G36</f>
        <v>104226</v>
      </c>
      <c r="E13" s="175">
        <f t="shared" si="0"/>
        <v>1</v>
      </c>
      <c r="F13" s="51"/>
      <c r="G13" s="51"/>
      <c r="H13" s="51"/>
      <c r="I13" s="51"/>
      <c r="J13" s="51"/>
      <c r="K13" s="51"/>
      <c r="L13" s="51"/>
      <c r="M13" s="51"/>
    </row>
    <row r="14" spans="1:15" s="87" customFormat="1" ht="35.25" customHeight="1">
      <c r="A14" s="50" t="s">
        <v>133</v>
      </c>
      <c r="B14" s="55" t="s">
        <v>138</v>
      </c>
      <c r="C14" s="79">
        <f>C15+C16+C17</f>
        <v>206000</v>
      </c>
      <c r="D14" s="79">
        <f>D15+D16+D17</f>
        <v>135480.44</v>
      </c>
      <c r="E14" s="174">
        <f t="shared" si="0"/>
        <v>0.65767203883495151</v>
      </c>
      <c r="F14" s="86"/>
      <c r="G14" s="86"/>
      <c r="H14" s="86"/>
      <c r="I14" s="86"/>
      <c r="J14" s="86"/>
      <c r="K14" s="86"/>
      <c r="L14" s="86"/>
      <c r="M14" s="86"/>
    </row>
    <row r="15" spans="1:15" ht="54" hidden="1" customHeight="1">
      <c r="A15" s="53" t="s">
        <v>135</v>
      </c>
      <c r="B15" s="56" t="s">
        <v>134</v>
      </c>
      <c r="C15" s="61">
        <f>'прил 4'!F39</f>
        <v>0</v>
      </c>
      <c r="D15" s="61">
        <f>'прил 4'!G39</f>
        <v>0</v>
      </c>
      <c r="E15" s="175" t="e">
        <f t="shared" si="0"/>
        <v>#DIV/0!</v>
      </c>
      <c r="F15" s="51"/>
      <c r="G15" s="51"/>
      <c r="H15" s="51"/>
      <c r="I15" s="51"/>
      <c r="J15" s="51"/>
      <c r="K15" s="51"/>
      <c r="L15" s="51"/>
      <c r="M15" s="51"/>
    </row>
    <row r="16" spans="1:15">
      <c r="A16" s="53" t="s">
        <v>136</v>
      </c>
      <c r="B16" s="56" t="s">
        <v>137</v>
      </c>
      <c r="C16" s="61">
        <f>'прил 4'!F43</f>
        <v>206000</v>
      </c>
      <c r="D16" s="61">
        <f>'прил 4'!G43</f>
        <v>135480.44</v>
      </c>
      <c r="E16" s="175">
        <f t="shared" si="0"/>
        <v>0.65767203883495151</v>
      </c>
      <c r="F16" s="51"/>
      <c r="G16" s="51"/>
      <c r="H16" s="51"/>
      <c r="I16" s="51"/>
      <c r="J16" s="51"/>
      <c r="K16" s="51"/>
      <c r="L16" s="51"/>
      <c r="M16" s="51"/>
    </row>
    <row r="17" spans="1:13" ht="0.75" customHeight="1">
      <c r="A17" s="53" t="s">
        <v>139</v>
      </c>
      <c r="B17" s="56" t="s">
        <v>140</v>
      </c>
      <c r="C17" s="61">
        <f>'прил 4'!F51</f>
        <v>0</v>
      </c>
      <c r="D17" s="61">
        <f>'прил 4'!G51</f>
        <v>0</v>
      </c>
      <c r="E17" s="175" t="e">
        <f t="shared" si="0"/>
        <v>#DIV/0!</v>
      </c>
      <c r="F17" s="51"/>
      <c r="G17" s="51"/>
      <c r="H17" s="51"/>
      <c r="I17" s="51"/>
      <c r="J17" s="51"/>
      <c r="K17" s="51"/>
      <c r="L17" s="51"/>
      <c r="M17" s="51"/>
    </row>
    <row r="18" spans="1:13">
      <c r="A18" s="50" t="s">
        <v>49</v>
      </c>
      <c r="B18" s="52" t="s">
        <v>41</v>
      </c>
      <c r="C18" s="79">
        <f>C20+C21</f>
        <v>4249056</v>
      </c>
      <c r="D18" s="79">
        <f>D20+D21</f>
        <v>3839110.68</v>
      </c>
      <c r="E18" s="174">
        <f t="shared" si="0"/>
        <v>0.90352084792480969</v>
      </c>
      <c r="F18" s="51"/>
      <c r="G18" s="51"/>
      <c r="H18" s="51"/>
      <c r="I18" s="51"/>
      <c r="J18" s="51"/>
      <c r="K18" s="51"/>
      <c r="L18" s="51"/>
      <c r="M18" s="51"/>
    </row>
    <row r="19" spans="1:13" hidden="1">
      <c r="A19" s="53" t="s">
        <v>145</v>
      </c>
      <c r="B19" s="54" t="s">
        <v>146</v>
      </c>
      <c r="C19" s="61">
        <f>'прил 4'!F57</f>
        <v>2419835</v>
      </c>
      <c r="D19" s="61">
        <f>'прил 4'!G57</f>
        <v>0</v>
      </c>
      <c r="E19" s="174">
        <f t="shared" si="0"/>
        <v>0</v>
      </c>
      <c r="F19" s="51"/>
      <c r="G19" s="51"/>
      <c r="H19" s="51"/>
      <c r="I19" s="51"/>
      <c r="J19" s="51"/>
      <c r="K19" s="51"/>
      <c r="L19" s="51"/>
      <c r="M19" s="51"/>
    </row>
    <row r="20" spans="1:13">
      <c r="A20" s="53" t="s">
        <v>29</v>
      </c>
      <c r="B20" s="54" t="s">
        <v>8</v>
      </c>
      <c r="C20" s="61">
        <f>'прил 4'!F55</f>
        <v>4185850</v>
      </c>
      <c r="D20" s="61">
        <f>'прил 4'!G55</f>
        <v>3775904.68</v>
      </c>
      <c r="E20" s="175">
        <f t="shared" si="0"/>
        <v>0.9020640204498489</v>
      </c>
      <c r="F20" s="51"/>
      <c r="G20" s="51"/>
      <c r="H20" s="51"/>
      <c r="I20" s="51"/>
      <c r="J20" s="51"/>
      <c r="K20" s="51"/>
      <c r="L20" s="51"/>
      <c r="M20" s="51"/>
    </row>
    <row r="21" spans="1:13" ht="30">
      <c r="A21" s="53" t="s">
        <v>30</v>
      </c>
      <c r="B21" s="54" t="s">
        <v>9</v>
      </c>
      <c r="C21" s="61">
        <f>'прил 4'!F66</f>
        <v>63206</v>
      </c>
      <c r="D21" s="61">
        <f>'прил 4'!G66</f>
        <v>63206</v>
      </c>
      <c r="E21" s="175">
        <f t="shared" si="0"/>
        <v>1</v>
      </c>
      <c r="F21" s="51"/>
      <c r="G21" s="51"/>
      <c r="H21" s="51"/>
      <c r="I21" s="51"/>
      <c r="J21" s="51"/>
      <c r="K21" s="51"/>
      <c r="L21" s="51"/>
      <c r="M21" s="51"/>
    </row>
    <row r="22" spans="1:13">
      <c r="A22" s="50" t="s">
        <v>50</v>
      </c>
      <c r="B22" s="55" t="s">
        <v>42</v>
      </c>
      <c r="C22" s="79">
        <f>C23+C24+C25</f>
        <v>2362724.73</v>
      </c>
      <c r="D22" s="80">
        <f>D23+D24+D25</f>
        <v>2287552.9900000002</v>
      </c>
      <c r="E22" s="174">
        <f t="shared" si="0"/>
        <v>0.96818430050461279</v>
      </c>
      <c r="F22" s="51"/>
      <c r="G22" s="51"/>
      <c r="H22" s="51"/>
      <c r="I22" s="51"/>
      <c r="J22" s="51"/>
      <c r="K22" s="51"/>
      <c r="L22" s="51"/>
      <c r="M22" s="51"/>
    </row>
    <row r="23" spans="1:13">
      <c r="A23" s="53" t="s">
        <v>31</v>
      </c>
      <c r="B23" s="56" t="s">
        <v>10</v>
      </c>
      <c r="C23" s="61">
        <f>'прил 4'!F75</f>
        <v>1130000</v>
      </c>
      <c r="D23" s="61">
        <f>'прил 4'!G75</f>
        <v>1070440.77</v>
      </c>
      <c r="E23" s="175">
        <f t="shared" si="0"/>
        <v>0.94729271681415927</v>
      </c>
      <c r="F23" s="51"/>
      <c r="G23" s="51"/>
      <c r="H23" s="51"/>
      <c r="I23" s="51"/>
      <c r="J23" s="51"/>
      <c r="K23" s="51"/>
      <c r="L23" s="51"/>
      <c r="M23" s="51"/>
    </row>
    <row r="24" spans="1:13">
      <c r="A24" s="53" t="s">
        <v>32</v>
      </c>
      <c r="B24" s="56" t="s">
        <v>12</v>
      </c>
      <c r="C24" s="61">
        <f>'прил 4'!F85</f>
        <v>0</v>
      </c>
      <c r="D24" s="61">
        <f>'прил 4'!G85</f>
        <v>0</v>
      </c>
      <c r="E24" s="175" t="e">
        <f t="shared" si="0"/>
        <v>#DIV/0!</v>
      </c>
      <c r="F24" s="51"/>
      <c r="G24" s="51"/>
      <c r="H24" s="51"/>
      <c r="I24" s="51"/>
      <c r="J24" s="51"/>
      <c r="K24" s="51"/>
      <c r="L24" s="51"/>
      <c r="M24" s="51"/>
    </row>
    <row r="25" spans="1:13">
      <c r="A25" s="53" t="s">
        <v>33</v>
      </c>
      <c r="B25" s="54" t="s">
        <v>13</v>
      </c>
      <c r="C25" s="61">
        <f>'прил 4'!F96</f>
        <v>1232724.73</v>
      </c>
      <c r="D25" s="61">
        <f>'прил 4'!G96</f>
        <v>1217112.22</v>
      </c>
      <c r="E25" s="175">
        <f t="shared" si="0"/>
        <v>0.98733495838929097</v>
      </c>
      <c r="F25" s="51"/>
      <c r="G25" s="51"/>
      <c r="H25" s="51"/>
      <c r="I25" s="51"/>
      <c r="J25" s="51"/>
      <c r="K25" s="51"/>
      <c r="L25" s="51"/>
      <c r="M25" s="51"/>
    </row>
    <row r="26" spans="1:13">
      <c r="A26" s="50" t="s">
        <v>51</v>
      </c>
      <c r="B26" s="52" t="s">
        <v>43</v>
      </c>
      <c r="C26" s="58">
        <f>C27</f>
        <v>0</v>
      </c>
      <c r="D26" s="58">
        <f>D27</f>
        <v>0</v>
      </c>
      <c r="E26" s="58">
        <v>0</v>
      </c>
      <c r="F26" s="51"/>
      <c r="G26" s="51"/>
      <c r="H26" s="51"/>
      <c r="I26" s="51"/>
      <c r="J26" s="51"/>
      <c r="K26" s="51"/>
      <c r="L26" s="51"/>
      <c r="M26" s="51"/>
    </row>
    <row r="27" spans="1:13">
      <c r="A27" s="53" t="s">
        <v>34</v>
      </c>
      <c r="B27" s="54" t="s">
        <v>148</v>
      </c>
      <c r="C27" s="78">
        <v>0</v>
      </c>
      <c r="D27" s="78">
        <v>0</v>
      </c>
      <c r="E27" s="175">
        <v>0</v>
      </c>
      <c r="F27" s="51"/>
      <c r="G27" s="51"/>
      <c r="H27" s="51"/>
      <c r="I27" s="51"/>
      <c r="J27" s="51"/>
      <c r="K27" s="51"/>
      <c r="L27" s="51"/>
      <c r="M27" s="51"/>
    </row>
    <row r="28" spans="1:13">
      <c r="A28" s="50" t="s">
        <v>52</v>
      </c>
      <c r="B28" s="52" t="s">
        <v>149</v>
      </c>
      <c r="C28" s="58">
        <f>C29</f>
        <v>99590</v>
      </c>
      <c r="D28" s="58">
        <f>D29</f>
        <v>99590</v>
      </c>
      <c r="E28" s="174">
        <f t="shared" si="0"/>
        <v>1</v>
      </c>
      <c r="F28" s="51"/>
      <c r="G28" s="51"/>
      <c r="H28" s="51"/>
      <c r="I28" s="51"/>
      <c r="J28" s="51"/>
      <c r="K28" s="51"/>
      <c r="L28" s="51"/>
      <c r="M28" s="51"/>
    </row>
    <row r="29" spans="1:13">
      <c r="A29" s="53" t="s">
        <v>35</v>
      </c>
      <c r="B29" s="54" t="s">
        <v>19</v>
      </c>
      <c r="C29" s="78">
        <f>'прил 4'!F111</f>
        <v>99590</v>
      </c>
      <c r="D29" s="78">
        <f>'прил 4'!G111</f>
        <v>99590</v>
      </c>
      <c r="E29" s="175">
        <f t="shared" si="0"/>
        <v>1</v>
      </c>
      <c r="F29" s="51"/>
      <c r="G29" s="51"/>
      <c r="H29" s="51"/>
      <c r="I29" s="51"/>
      <c r="J29" s="51"/>
      <c r="K29" s="51"/>
      <c r="L29" s="51"/>
      <c r="M29" s="51"/>
    </row>
    <row r="30" spans="1:13" ht="15" customHeight="1">
      <c r="A30" s="50" t="s">
        <v>110</v>
      </c>
      <c r="B30" s="57" t="s">
        <v>111</v>
      </c>
      <c r="C30" s="58">
        <f>C31</f>
        <v>153615.26999999999</v>
      </c>
      <c r="D30" s="58">
        <f>D31</f>
        <v>153615.26999999999</v>
      </c>
      <c r="E30" s="174">
        <f t="shared" si="0"/>
        <v>1</v>
      </c>
      <c r="F30" s="51"/>
      <c r="G30" s="51"/>
      <c r="H30" s="51"/>
      <c r="I30" s="51"/>
      <c r="J30" s="51"/>
      <c r="K30" s="51"/>
      <c r="L30" s="51"/>
      <c r="M30" s="51"/>
    </row>
    <row r="31" spans="1:13" ht="31.5" customHeight="1">
      <c r="A31" s="53" t="s">
        <v>258</v>
      </c>
      <c r="B31" s="54" t="s">
        <v>259</v>
      </c>
      <c r="C31" s="61">
        <f>'прил 4'!F117</f>
        <v>153615.26999999999</v>
      </c>
      <c r="D31" s="61">
        <f>'прил 4'!G117</f>
        <v>153615.26999999999</v>
      </c>
      <c r="E31" s="175">
        <f t="shared" si="0"/>
        <v>1</v>
      </c>
      <c r="F31" s="51"/>
      <c r="G31" s="51"/>
      <c r="H31" s="51"/>
      <c r="I31" s="51"/>
      <c r="J31" s="51"/>
      <c r="K31" s="51"/>
      <c r="L31" s="51"/>
      <c r="M31" s="51"/>
    </row>
    <row r="32" spans="1:13">
      <c r="A32" s="50">
        <v>1100</v>
      </c>
      <c r="B32" s="52" t="s">
        <v>20</v>
      </c>
      <c r="C32" s="58">
        <f>C33</f>
        <v>75400</v>
      </c>
      <c r="D32" s="58">
        <f>D33</f>
        <v>73570.51999999999</v>
      </c>
      <c r="E32" s="174">
        <f t="shared" si="0"/>
        <v>0.97573633952254624</v>
      </c>
      <c r="F32" s="51"/>
      <c r="G32" s="51"/>
      <c r="H32" s="51"/>
      <c r="I32" s="51"/>
      <c r="J32" s="51"/>
      <c r="K32" s="51"/>
      <c r="L32" s="51"/>
      <c r="M32" s="51"/>
    </row>
    <row r="33" spans="1:13">
      <c r="A33" s="53">
        <v>1102</v>
      </c>
      <c r="B33" s="54" t="s">
        <v>150</v>
      </c>
      <c r="C33" s="78">
        <f>'прил 4'!F121</f>
        <v>75400</v>
      </c>
      <c r="D33" s="78">
        <f>'прил 4'!G121</f>
        <v>73570.51999999999</v>
      </c>
      <c r="E33" s="175">
        <f t="shared" si="0"/>
        <v>0.97573633952254624</v>
      </c>
      <c r="F33" s="51"/>
      <c r="G33" s="51"/>
      <c r="H33" s="51"/>
      <c r="I33" s="51"/>
      <c r="J33" s="51"/>
      <c r="K33" s="51"/>
      <c r="L33" s="51"/>
      <c r="M33" s="51"/>
    </row>
    <row r="34" spans="1:13" ht="13.9" customHeight="1">
      <c r="A34" s="294" t="s">
        <v>44</v>
      </c>
      <c r="B34" s="294"/>
      <c r="C34" s="58">
        <f>C35</f>
        <v>11861994</v>
      </c>
      <c r="D34" s="58">
        <f>D35</f>
        <v>11199446.27</v>
      </c>
      <c r="E34" s="174">
        <f t="shared" si="0"/>
        <v>0.94414533256381683</v>
      </c>
      <c r="F34" s="51"/>
      <c r="G34" s="51"/>
      <c r="H34" s="51"/>
      <c r="I34" s="51"/>
      <c r="J34" s="51"/>
      <c r="K34" s="51"/>
      <c r="L34" s="51"/>
      <c r="M34" s="51"/>
    </row>
    <row r="35" spans="1:13" ht="12.6" customHeight="1">
      <c r="A35" s="294" t="s">
        <v>45</v>
      </c>
      <c r="B35" s="294"/>
      <c r="C35" s="58">
        <f>C7+C12+C18+C22+C28+C30+C32+C14</f>
        <v>11861994</v>
      </c>
      <c r="D35" s="58">
        <f>D7+D12+D18+D22+D28+D30+D32+D14</f>
        <v>11199446.27</v>
      </c>
      <c r="E35" s="174">
        <f t="shared" si="0"/>
        <v>0.94414533256381683</v>
      </c>
      <c r="F35" s="51"/>
      <c r="G35" s="51"/>
      <c r="H35" s="51"/>
      <c r="I35" s="51"/>
      <c r="J35" s="51"/>
      <c r="K35" s="51"/>
      <c r="L35" s="51"/>
      <c r="M35" s="51"/>
    </row>
    <row r="36" spans="1:13" ht="13.9" customHeight="1">
      <c r="A36" s="294" t="s">
        <v>46</v>
      </c>
      <c r="B36" s="294"/>
      <c r="C36" s="58">
        <f>прил7.!C9</f>
        <v>0</v>
      </c>
      <c r="D36" s="58">
        <f>прил2!D58-'прил 3'!D35</f>
        <v>751170.03000000119</v>
      </c>
      <c r="E36" s="80"/>
      <c r="F36" s="51"/>
      <c r="G36" s="51"/>
      <c r="H36" s="51"/>
      <c r="I36" s="51"/>
      <c r="J36" s="51"/>
      <c r="K36" s="51"/>
      <c r="L36" s="51"/>
      <c r="M36" s="51"/>
    </row>
    <row r="37" spans="1:13">
      <c r="A37" s="2"/>
    </row>
    <row r="38" spans="1:13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workbookViewId="0">
      <selection activeCell="E79" sqref="E79"/>
    </sheetView>
  </sheetViews>
  <sheetFormatPr defaultRowHeight="18.75"/>
  <cols>
    <col min="1" max="1" width="56.6640625" style="243" customWidth="1"/>
    <col min="2" max="2" width="11" style="186" customWidth="1"/>
    <col min="3" max="3" width="12.1640625" style="191" customWidth="1"/>
    <col min="4" max="4" width="21.33203125" style="186" customWidth="1"/>
    <col min="5" max="5" width="12" style="186" customWidth="1"/>
    <col min="6" max="6" width="22.33203125" style="192" customWidth="1"/>
    <col min="7" max="7" width="22.1640625" style="192" customWidth="1"/>
    <col min="8" max="8" width="16.1640625" style="192" customWidth="1"/>
    <col min="9" max="9" width="18" style="186" bestFit="1" customWidth="1"/>
    <col min="10" max="16384" width="9.33203125" style="186"/>
  </cols>
  <sheetData>
    <row r="1" spans="1:8">
      <c r="A1" s="236"/>
      <c r="B1" s="205"/>
      <c r="C1" s="206"/>
      <c r="D1" s="205"/>
      <c r="E1" s="205"/>
      <c r="F1" s="207"/>
      <c r="G1" s="207"/>
      <c r="H1" s="193" t="s">
        <v>194</v>
      </c>
    </row>
    <row r="2" spans="1:8">
      <c r="A2" s="236"/>
      <c r="B2" s="205"/>
      <c r="C2" s="206"/>
      <c r="D2" s="205"/>
      <c r="E2" s="205"/>
      <c r="F2" s="207"/>
      <c r="G2" s="207"/>
      <c r="H2" s="185" t="str">
        <f>Прил1!F2</f>
        <v>к  Решению МС АСП</v>
      </c>
    </row>
    <row r="3" spans="1:8">
      <c r="A3" s="236"/>
      <c r="B3" s="205"/>
      <c r="C3" s="206"/>
      <c r="D3" s="205"/>
      <c r="E3" s="205"/>
      <c r="F3" s="207"/>
      <c r="G3" s="205"/>
      <c r="H3" s="185" t="str">
        <f>Прил1!F3</f>
        <v>от 10.03.2023 № _5_</v>
      </c>
    </row>
    <row r="4" spans="1:8">
      <c r="A4" s="236"/>
      <c r="B4" s="205"/>
      <c r="C4" s="206"/>
      <c r="D4" s="205"/>
      <c r="E4" s="205"/>
      <c r="F4" s="207"/>
      <c r="G4" s="207"/>
      <c r="H4" s="207"/>
    </row>
    <row r="5" spans="1:8" ht="60.75" customHeight="1">
      <c r="A5" s="296" t="s">
        <v>335</v>
      </c>
      <c r="B5" s="296"/>
      <c r="C5" s="296"/>
      <c r="D5" s="296"/>
      <c r="E5" s="296"/>
      <c r="F5" s="296"/>
      <c r="G5" s="296"/>
      <c r="H5" s="296"/>
    </row>
    <row r="6" spans="1:8" ht="18.75" customHeight="1">
      <c r="A6" s="297" t="s">
        <v>0</v>
      </c>
      <c r="B6" s="299" t="s">
        <v>319</v>
      </c>
      <c r="C6" s="301" t="s">
        <v>320</v>
      </c>
      <c r="D6" s="303" t="s">
        <v>78</v>
      </c>
      <c r="E6" s="303" t="s">
        <v>1</v>
      </c>
      <c r="F6" s="305" t="s">
        <v>338</v>
      </c>
      <c r="G6" s="307" t="s">
        <v>337</v>
      </c>
      <c r="H6" s="299" t="s">
        <v>196</v>
      </c>
    </row>
    <row r="7" spans="1:8" ht="46.5" customHeight="1">
      <c r="A7" s="298"/>
      <c r="B7" s="300"/>
      <c r="C7" s="302"/>
      <c r="D7" s="304"/>
      <c r="E7" s="304"/>
      <c r="F7" s="306"/>
      <c r="G7" s="308"/>
      <c r="H7" s="300"/>
    </row>
    <row r="8" spans="1:8" ht="31.5">
      <c r="A8" s="244" t="s">
        <v>260</v>
      </c>
      <c r="B8" s="208">
        <v>983</v>
      </c>
      <c r="C8" s="209"/>
      <c r="D8" s="208"/>
      <c r="E8" s="208"/>
      <c r="F8" s="195">
        <f>F9+F13+F22+F26+F39+F43+F51+F55+F66+F75+F85+F96+F111+F117+F121+F35</f>
        <v>11861994</v>
      </c>
      <c r="G8" s="195">
        <f>G9+G13+G22+G26+G39+G43+G51+G55+G66+G75+G85+G96+G111+G117+G121+G35</f>
        <v>11199446.27</v>
      </c>
      <c r="H8" s="211">
        <f t="shared" ref="H8:H74" si="0">G8/F8</f>
        <v>0.94414533256381683</v>
      </c>
    </row>
    <row r="9" spans="1:8" ht="47.25">
      <c r="A9" s="237" t="s">
        <v>147</v>
      </c>
      <c r="B9" s="208"/>
      <c r="C9" s="209" t="s">
        <v>24</v>
      </c>
      <c r="D9" s="208"/>
      <c r="E9" s="208"/>
      <c r="F9" s="195">
        <f t="shared" ref="F9:G11" si="1">F10</f>
        <v>1066298</v>
      </c>
      <c r="G9" s="195">
        <f t="shared" si="1"/>
        <v>1066170.06</v>
      </c>
      <c r="H9" s="211">
        <f t="shared" si="0"/>
        <v>0.99988001478010846</v>
      </c>
    </row>
    <row r="10" spans="1:8">
      <c r="A10" s="238" t="s">
        <v>2</v>
      </c>
      <c r="B10" s="212"/>
      <c r="C10" s="213"/>
      <c r="D10" s="212" t="s">
        <v>79</v>
      </c>
      <c r="E10" s="212"/>
      <c r="F10" s="214">
        <f t="shared" si="1"/>
        <v>1066298</v>
      </c>
      <c r="G10" s="214">
        <f t="shared" si="1"/>
        <v>1066170.06</v>
      </c>
      <c r="H10" s="211">
        <f t="shared" si="0"/>
        <v>0.99988001478010846</v>
      </c>
    </row>
    <row r="11" spans="1:8" ht="31.5">
      <c r="A11" s="238" t="s">
        <v>261</v>
      </c>
      <c r="B11" s="212"/>
      <c r="C11" s="213"/>
      <c r="D11" s="212" t="s">
        <v>80</v>
      </c>
      <c r="E11" s="212"/>
      <c r="F11" s="214">
        <f t="shared" si="1"/>
        <v>1066298</v>
      </c>
      <c r="G11" s="214">
        <f t="shared" si="1"/>
        <v>1066170.06</v>
      </c>
      <c r="H11" s="211">
        <f t="shared" si="0"/>
        <v>0.99988001478010846</v>
      </c>
    </row>
    <row r="12" spans="1:8" ht="94.5">
      <c r="A12" s="238" t="s">
        <v>152</v>
      </c>
      <c r="B12" s="212"/>
      <c r="C12" s="213"/>
      <c r="D12" s="212"/>
      <c r="E12" s="212">
        <v>100</v>
      </c>
      <c r="F12" s="214">
        <v>1066298</v>
      </c>
      <c r="G12" s="214">
        <v>1066170.06</v>
      </c>
      <c r="H12" s="211">
        <f t="shared" si="0"/>
        <v>0.99988001478010846</v>
      </c>
    </row>
    <row r="13" spans="1:8" ht="78.75">
      <c r="A13" s="237" t="s">
        <v>39</v>
      </c>
      <c r="B13" s="208"/>
      <c r="C13" s="209" t="s">
        <v>25</v>
      </c>
      <c r="D13" s="208"/>
      <c r="E13" s="212"/>
      <c r="F13" s="215">
        <f>F14</f>
        <v>3395454</v>
      </c>
      <c r="G13" s="215">
        <f>G14</f>
        <v>3383015.31</v>
      </c>
      <c r="H13" s="211">
        <f t="shared" si="0"/>
        <v>0.99633666366854035</v>
      </c>
    </row>
    <row r="14" spans="1:8">
      <c r="A14" s="238" t="s">
        <v>2</v>
      </c>
      <c r="B14" s="212"/>
      <c r="C14" s="213"/>
      <c r="D14" s="212" t="s">
        <v>79</v>
      </c>
      <c r="E14" s="212"/>
      <c r="F14" s="214">
        <f>F16+F17+F19+F20</f>
        <v>3395454</v>
      </c>
      <c r="G14" s="214">
        <f>G16+G17+G19+G20</f>
        <v>3383015.31</v>
      </c>
      <c r="H14" s="211">
        <f t="shared" si="0"/>
        <v>0.99633666366854035</v>
      </c>
    </row>
    <row r="15" spans="1:8">
      <c r="A15" s="238" t="s">
        <v>81</v>
      </c>
      <c r="B15" s="212"/>
      <c r="C15" s="213"/>
      <c r="D15" s="212" t="s">
        <v>82</v>
      </c>
      <c r="E15" s="212"/>
      <c r="F15" s="214">
        <f>F16+F17+F19</f>
        <v>3383370</v>
      </c>
      <c r="G15" s="214">
        <f>G16+G17+G19+G18</f>
        <v>3370931.31</v>
      </c>
      <c r="H15" s="211">
        <f t="shared" si="0"/>
        <v>0.99632357974445596</v>
      </c>
    </row>
    <row r="16" spans="1:8" ht="94.5">
      <c r="A16" s="238" t="s">
        <v>152</v>
      </c>
      <c r="B16" s="212"/>
      <c r="C16" s="213"/>
      <c r="D16" s="212"/>
      <c r="E16" s="212">
        <v>100</v>
      </c>
      <c r="F16" s="214">
        <v>2768564</v>
      </c>
      <c r="G16" s="257">
        <v>2756602.89</v>
      </c>
      <c r="H16" s="211">
        <f t="shared" si="0"/>
        <v>0.99567967003833036</v>
      </c>
    </row>
    <row r="17" spans="1:8" ht="45.75" customHeight="1">
      <c r="A17" s="245" t="s">
        <v>151</v>
      </c>
      <c r="B17" s="212"/>
      <c r="C17" s="213"/>
      <c r="D17" s="212"/>
      <c r="E17" s="212">
        <v>200</v>
      </c>
      <c r="F17" s="216">
        <v>613823</v>
      </c>
      <c r="G17" s="214">
        <v>613345.42000000004</v>
      </c>
      <c r="H17" s="211">
        <f t="shared" si="0"/>
        <v>0.99922195812147807</v>
      </c>
    </row>
    <row r="18" spans="1:8" ht="0.75" hidden="1" customHeight="1">
      <c r="A18" s="238" t="s">
        <v>113</v>
      </c>
      <c r="B18" s="212"/>
      <c r="C18" s="213"/>
      <c r="D18" s="212"/>
      <c r="E18" s="212">
        <v>300</v>
      </c>
      <c r="F18" s="216"/>
      <c r="G18" s="214">
        <v>0</v>
      </c>
      <c r="H18" s="211" t="e">
        <f t="shared" si="0"/>
        <v>#DIV/0!</v>
      </c>
    </row>
    <row r="19" spans="1:8">
      <c r="A19" s="238" t="s">
        <v>3</v>
      </c>
      <c r="B19" s="212"/>
      <c r="C19" s="213"/>
      <c r="D19" s="212"/>
      <c r="E19" s="212">
        <v>800</v>
      </c>
      <c r="F19" s="216">
        <v>983</v>
      </c>
      <c r="G19" s="214">
        <v>983</v>
      </c>
      <c r="H19" s="211">
        <f t="shared" si="0"/>
        <v>1</v>
      </c>
    </row>
    <row r="20" spans="1:8" ht="94.5">
      <c r="A20" s="238" t="s">
        <v>262</v>
      </c>
      <c r="B20" s="212"/>
      <c r="C20" s="209"/>
      <c r="D20" s="212" t="s">
        <v>118</v>
      </c>
      <c r="E20" s="212"/>
      <c r="F20" s="214">
        <f>F21</f>
        <v>12084</v>
      </c>
      <c r="G20" s="214">
        <f>G21</f>
        <v>12084</v>
      </c>
      <c r="H20" s="211">
        <f t="shared" si="0"/>
        <v>1</v>
      </c>
    </row>
    <row r="21" spans="1:8">
      <c r="A21" s="238" t="s">
        <v>119</v>
      </c>
      <c r="B21" s="212"/>
      <c r="C21" s="209"/>
      <c r="D21" s="212"/>
      <c r="E21" s="212">
        <v>500</v>
      </c>
      <c r="F21" s="214">
        <v>12084</v>
      </c>
      <c r="G21" s="214">
        <v>12084</v>
      </c>
      <c r="H21" s="211">
        <f t="shared" si="0"/>
        <v>1</v>
      </c>
    </row>
    <row r="22" spans="1:8">
      <c r="A22" s="237" t="s">
        <v>4</v>
      </c>
      <c r="B22" s="212"/>
      <c r="C22" s="209" t="s">
        <v>26</v>
      </c>
      <c r="D22" s="212"/>
      <c r="E22" s="212"/>
      <c r="F22" s="195">
        <f t="shared" ref="F22:G24" si="2">F23</f>
        <v>60410</v>
      </c>
      <c r="G22" s="195">
        <f t="shared" si="2"/>
        <v>0</v>
      </c>
      <c r="H22" s="211">
        <f t="shared" si="0"/>
        <v>0</v>
      </c>
    </row>
    <row r="23" spans="1:8">
      <c r="A23" s="238" t="s">
        <v>2</v>
      </c>
      <c r="B23" s="212"/>
      <c r="C23" s="209"/>
      <c r="D23" s="212" t="s">
        <v>79</v>
      </c>
      <c r="E23" s="212"/>
      <c r="F23" s="214">
        <f t="shared" si="2"/>
        <v>60410</v>
      </c>
      <c r="G23" s="214">
        <f t="shared" si="2"/>
        <v>0</v>
      </c>
      <c r="H23" s="211">
        <f t="shared" si="0"/>
        <v>0</v>
      </c>
    </row>
    <row r="24" spans="1:8" ht="31.5">
      <c r="A24" s="238" t="s">
        <v>263</v>
      </c>
      <c r="B24" s="212"/>
      <c r="C24" s="213"/>
      <c r="D24" s="212" t="s">
        <v>85</v>
      </c>
      <c r="E24" s="212"/>
      <c r="F24" s="214">
        <f t="shared" si="2"/>
        <v>60410</v>
      </c>
      <c r="G24" s="214">
        <f t="shared" si="2"/>
        <v>0</v>
      </c>
      <c r="H24" s="211">
        <f t="shared" si="0"/>
        <v>0</v>
      </c>
    </row>
    <row r="25" spans="1:8">
      <c r="A25" s="238" t="s">
        <v>3</v>
      </c>
      <c r="B25" s="212"/>
      <c r="C25" s="209"/>
      <c r="D25" s="212"/>
      <c r="E25" s="212">
        <v>800</v>
      </c>
      <c r="F25" s="214">
        <v>60410</v>
      </c>
      <c r="G25" s="214">
        <v>0</v>
      </c>
      <c r="H25" s="211">
        <f t="shared" si="0"/>
        <v>0</v>
      </c>
    </row>
    <row r="26" spans="1:8">
      <c r="A26" s="239" t="s">
        <v>5</v>
      </c>
      <c r="B26" s="212"/>
      <c r="C26" s="209" t="s">
        <v>27</v>
      </c>
      <c r="D26" s="212"/>
      <c r="E26" s="212"/>
      <c r="F26" s="195">
        <f>F27</f>
        <v>89220</v>
      </c>
      <c r="G26" s="195">
        <f>G27</f>
        <v>57115</v>
      </c>
      <c r="H26" s="211">
        <f t="shared" si="0"/>
        <v>0.64015915713965477</v>
      </c>
    </row>
    <row r="27" spans="1:8">
      <c r="A27" s="238" t="s">
        <v>2</v>
      </c>
      <c r="B27" s="212"/>
      <c r="C27" s="209"/>
      <c r="D27" s="212" t="s">
        <v>79</v>
      </c>
      <c r="E27" s="212"/>
      <c r="F27" s="216">
        <f>F28+F29+F34</f>
        <v>89220</v>
      </c>
      <c r="G27" s="214">
        <f>G28+G29+G34</f>
        <v>57115</v>
      </c>
      <c r="H27" s="211">
        <f t="shared" si="0"/>
        <v>0.64015915713965477</v>
      </c>
    </row>
    <row r="28" spans="1:8" ht="31.5">
      <c r="A28" s="238" t="s">
        <v>108</v>
      </c>
      <c r="B28" s="212"/>
      <c r="C28" s="209"/>
      <c r="D28" s="212" t="s">
        <v>86</v>
      </c>
      <c r="E28" s="212"/>
      <c r="F28" s="216">
        <v>50000</v>
      </c>
      <c r="G28" s="214">
        <v>19370</v>
      </c>
      <c r="H28" s="211">
        <f t="shared" si="0"/>
        <v>0.38740000000000002</v>
      </c>
    </row>
    <row r="29" spans="1:8" ht="78.75">
      <c r="A29" s="238" t="s">
        <v>297</v>
      </c>
      <c r="B29" s="212"/>
      <c r="C29" s="209"/>
      <c r="D29" s="212" t="s">
        <v>264</v>
      </c>
      <c r="E29" s="212"/>
      <c r="F29" s="216">
        <f>F30+F31</f>
        <v>25000</v>
      </c>
      <c r="G29" s="214">
        <f>G30+G31</f>
        <v>23525</v>
      </c>
      <c r="H29" s="211">
        <f t="shared" si="0"/>
        <v>0.94099999999999995</v>
      </c>
    </row>
    <row r="30" spans="1:8" ht="47.25">
      <c r="A30" s="245" t="s">
        <v>151</v>
      </c>
      <c r="B30" s="212"/>
      <c r="C30" s="209"/>
      <c r="D30" s="212" t="s">
        <v>264</v>
      </c>
      <c r="E30" s="212">
        <v>200</v>
      </c>
      <c r="F30" s="214">
        <v>18875</v>
      </c>
      <c r="G30" s="214">
        <v>17400</v>
      </c>
      <c r="H30" s="211">
        <f t="shared" si="0"/>
        <v>0.92185430463576157</v>
      </c>
    </row>
    <row r="31" spans="1:8" ht="46.5" customHeight="1">
      <c r="A31" s="245" t="s">
        <v>151</v>
      </c>
      <c r="B31" s="212"/>
      <c r="C31" s="209"/>
      <c r="D31" s="212"/>
      <c r="E31" s="212">
        <v>800</v>
      </c>
      <c r="F31" s="214">
        <v>6125</v>
      </c>
      <c r="G31" s="214">
        <v>6125</v>
      </c>
      <c r="H31" s="211">
        <f t="shared" si="0"/>
        <v>1</v>
      </c>
    </row>
    <row r="32" spans="1:8" ht="9.75" hidden="1" customHeight="1">
      <c r="A32" s="238" t="s">
        <v>312</v>
      </c>
      <c r="B32" s="212"/>
      <c r="C32" s="209"/>
      <c r="D32" s="212" t="s">
        <v>313</v>
      </c>
      <c r="E32" s="212"/>
      <c r="F32" s="214">
        <v>0</v>
      </c>
      <c r="G32" s="214">
        <v>0</v>
      </c>
      <c r="H32" s="211" t="e">
        <f t="shared" si="0"/>
        <v>#DIV/0!</v>
      </c>
    </row>
    <row r="33" spans="1:9">
      <c r="A33" s="238" t="s">
        <v>265</v>
      </c>
      <c r="B33" s="212"/>
      <c r="C33" s="209"/>
      <c r="D33" s="212" t="s">
        <v>87</v>
      </c>
      <c r="E33" s="212"/>
      <c r="F33" s="214">
        <f>F34</f>
        <v>14220</v>
      </c>
      <c r="G33" s="214">
        <f>G34</f>
        <v>14220</v>
      </c>
      <c r="H33" s="211">
        <f t="shared" si="0"/>
        <v>1</v>
      </c>
    </row>
    <row r="34" spans="1:9">
      <c r="A34" s="238" t="s">
        <v>3</v>
      </c>
      <c r="B34" s="212"/>
      <c r="C34" s="209"/>
      <c r="D34" s="212"/>
      <c r="E34" s="212">
        <v>800</v>
      </c>
      <c r="F34" s="214">
        <v>14220</v>
      </c>
      <c r="G34" s="214">
        <v>14220</v>
      </c>
      <c r="H34" s="211">
        <f t="shared" si="0"/>
        <v>1</v>
      </c>
    </row>
    <row r="35" spans="1:9" ht="31.5">
      <c r="A35" s="237" t="s">
        <v>6</v>
      </c>
      <c r="B35" s="208"/>
      <c r="C35" s="209" t="s">
        <v>28</v>
      </c>
      <c r="D35" s="208"/>
      <c r="E35" s="208"/>
      <c r="F35" s="195">
        <f t="shared" ref="F35:G37" si="3">F36</f>
        <v>104226</v>
      </c>
      <c r="G35" s="195">
        <f t="shared" si="3"/>
        <v>104226</v>
      </c>
      <c r="H35" s="211">
        <f t="shared" si="0"/>
        <v>1</v>
      </c>
    </row>
    <row r="36" spans="1:9">
      <c r="A36" s="238" t="s">
        <v>2</v>
      </c>
      <c r="B36" s="212"/>
      <c r="C36" s="209"/>
      <c r="D36" s="212" t="s">
        <v>79</v>
      </c>
      <c r="E36" s="212"/>
      <c r="F36" s="214">
        <f t="shared" si="3"/>
        <v>104226</v>
      </c>
      <c r="G36" s="214">
        <f t="shared" si="3"/>
        <v>104226</v>
      </c>
      <c r="H36" s="211">
        <f t="shared" si="0"/>
        <v>1</v>
      </c>
    </row>
    <row r="37" spans="1:9" ht="47.25">
      <c r="A37" s="238" t="s">
        <v>7</v>
      </c>
      <c r="B37" s="212"/>
      <c r="C37" s="209"/>
      <c r="D37" s="212" t="s">
        <v>83</v>
      </c>
      <c r="E37" s="212"/>
      <c r="F37" s="214">
        <f t="shared" si="3"/>
        <v>104226</v>
      </c>
      <c r="G37" s="214">
        <f t="shared" si="3"/>
        <v>104226</v>
      </c>
      <c r="H37" s="211">
        <f t="shared" si="0"/>
        <v>1</v>
      </c>
      <c r="I37" s="194"/>
    </row>
    <row r="38" spans="1:9" ht="94.5">
      <c r="A38" s="238" t="s">
        <v>152</v>
      </c>
      <c r="B38" s="212"/>
      <c r="C38" s="209"/>
      <c r="D38" s="212"/>
      <c r="E38" s="212">
        <v>100</v>
      </c>
      <c r="F38" s="214">
        <v>104226</v>
      </c>
      <c r="G38" s="214">
        <v>104226</v>
      </c>
      <c r="H38" s="211">
        <f t="shared" si="0"/>
        <v>1</v>
      </c>
    </row>
    <row r="39" spans="1:9" ht="63" hidden="1">
      <c r="A39" s="237" t="s">
        <v>134</v>
      </c>
      <c r="B39" s="217"/>
      <c r="C39" s="209" t="s">
        <v>135</v>
      </c>
      <c r="D39" s="217"/>
      <c r="E39" s="208"/>
      <c r="F39" s="195">
        <f t="shared" ref="F39:G41" si="4">F40</f>
        <v>0</v>
      </c>
      <c r="G39" s="195">
        <f t="shared" si="4"/>
        <v>0</v>
      </c>
      <c r="H39" s="211">
        <v>0</v>
      </c>
    </row>
    <row r="40" spans="1:9" hidden="1">
      <c r="A40" s="238" t="s">
        <v>2</v>
      </c>
      <c r="B40" s="212"/>
      <c r="C40" s="213"/>
      <c r="D40" s="212" t="s">
        <v>79</v>
      </c>
      <c r="E40" s="212"/>
      <c r="F40" s="214">
        <f t="shared" si="4"/>
        <v>0</v>
      </c>
      <c r="G40" s="214">
        <f t="shared" si="4"/>
        <v>0</v>
      </c>
      <c r="H40" s="211">
        <v>0</v>
      </c>
    </row>
    <row r="41" spans="1:9" ht="31.5" hidden="1">
      <c r="A41" s="238" t="s">
        <v>18</v>
      </c>
      <c r="B41" s="212"/>
      <c r="C41" s="209"/>
      <c r="D41" s="212" t="s">
        <v>88</v>
      </c>
      <c r="E41" s="212"/>
      <c r="F41" s="214">
        <f t="shared" si="4"/>
        <v>0</v>
      </c>
      <c r="G41" s="214">
        <f t="shared" si="4"/>
        <v>0</v>
      </c>
      <c r="H41" s="211">
        <v>0</v>
      </c>
    </row>
    <row r="42" spans="1:9" ht="47.25" hidden="1">
      <c r="A42" s="245" t="s">
        <v>151</v>
      </c>
      <c r="B42" s="218"/>
      <c r="C42" s="219"/>
      <c r="D42" s="218"/>
      <c r="E42" s="218">
        <v>200</v>
      </c>
      <c r="F42" s="214">
        <v>0</v>
      </c>
      <c r="G42" s="214">
        <v>0</v>
      </c>
      <c r="H42" s="211">
        <v>0</v>
      </c>
    </row>
    <row r="43" spans="1:9">
      <c r="A43" s="237" t="s">
        <v>137</v>
      </c>
      <c r="B43" s="220"/>
      <c r="C43" s="221" t="s">
        <v>136</v>
      </c>
      <c r="D43" s="220"/>
      <c r="E43" s="220"/>
      <c r="F43" s="195">
        <f>F45+F44</f>
        <v>206000</v>
      </c>
      <c r="G43" s="195">
        <f>G45+G44</f>
        <v>135480.44</v>
      </c>
      <c r="H43" s="211">
        <f t="shared" si="0"/>
        <v>0.65767203883495151</v>
      </c>
    </row>
    <row r="44" spans="1:9">
      <c r="A44" s="238" t="s">
        <v>2</v>
      </c>
      <c r="B44" s="220"/>
      <c r="C44" s="221"/>
      <c r="D44" s="218" t="s">
        <v>79</v>
      </c>
      <c r="E44" s="220"/>
      <c r="F44" s="214">
        <f>F49</f>
        <v>6000</v>
      </c>
      <c r="G44" s="214">
        <f>G49</f>
        <v>5700</v>
      </c>
      <c r="H44" s="258">
        <f t="shared" si="0"/>
        <v>0.95</v>
      </c>
    </row>
    <row r="45" spans="1:9" ht="63">
      <c r="A45" s="259" t="s">
        <v>352</v>
      </c>
      <c r="B45" s="212"/>
      <c r="C45" s="213"/>
      <c r="D45" s="212" t="s">
        <v>175</v>
      </c>
      <c r="E45" s="212"/>
      <c r="F45" s="214">
        <f>F47</f>
        <v>200000</v>
      </c>
      <c r="G45" s="214">
        <f>G47</f>
        <v>129780.44</v>
      </c>
      <c r="H45" s="211">
        <f t="shared" si="0"/>
        <v>0.64890219999999998</v>
      </c>
    </row>
    <row r="46" spans="1:9" ht="63">
      <c r="A46" s="260" t="s">
        <v>352</v>
      </c>
      <c r="B46" s="212"/>
      <c r="C46" s="213"/>
      <c r="D46" s="212" t="s">
        <v>266</v>
      </c>
      <c r="E46" s="212"/>
      <c r="F46" s="214">
        <f>F47</f>
        <v>200000</v>
      </c>
      <c r="G46" s="214">
        <f>G47</f>
        <v>129780.44</v>
      </c>
      <c r="H46" s="211">
        <f t="shared" si="0"/>
        <v>0.64890219999999998</v>
      </c>
    </row>
    <row r="47" spans="1:9" ht="30" customHeight="1">
      <c r="A47" s="238" t="s">
        <v>17</v>
      </c>
      <c r="B47" s="212"/>
      <c r="C47" s="213"/>
      <c r="D47" s="212" t="s">
        <v>267</v>
      </c>
      <c r="E47" s="212"/>
      <c r="F47" s="214">
        <f>F48</f>
        <v>200000</v>
      </c>
      <c r="G47" s="214">
        <f>G48</f>
        <v>129780.44</v>
      </c>
      <c r="H47" s="211">
        <f t="shared" si="0"/>
        <v>0.64890219999999998</v>
      </c>
    </row>
    <row r="48" spans="1:9" ht="40.5" customHeight="1">
      <c r="A48" s="245" t="s">
        <v>151</v>
      </c>
      <c r="B48" s="212"/>
      <c r="C48" s="209"/>
      <c r="D48" s="222"/>
      <c r="E48" s="212">
        <v>200</v>
      </c>
      <c r="F48" s="214">
        <v>200000</v>
      </c>
      <c r="G48" s="214">
        <v>129780.44</v>
      </c>
      <c r="H48" s="211">
        <f t="shared" si="0"/>
        <v>0.64890219999999998</v>
      </c>
    </row>
    <row r="49" spans="1:9" ht="34.5" customHeight="1">
      <c r="A49" s="245" t="s">
        <v>17</v>
      </c>
      <c r="B49" s="212"/>
      <c r="C49" s="209"/>
      <c r="D49" s="212" t="s">
        <v>351</v>
      </c>
      <c r="E49" s="212"/>
      <c r="F49" s="214">
        <v>6000</v>
      </c>
      <c r="G49" s="214">
        <v>5700</v>
      </c>
      <c r="H49" s="211">
        <f t="shared" si="0"/>
        <v>0.95</v>
      </c>
    </row>
    <row r="50" spans="1:9">
      <c r="A50" s="238" t="s">
        <v>3</v>
      </c>
      <c r="B50" s="212"/>
      <c r="C50" s="209"/>
      <c r="D50" s="222"/>
      <c r="E50" s="212">
        <v>800</v>
      </c>
      <c r="F50" s="214">
        <v>6000</v>
      </c>
      <c r="G50" s="214">
        <v>5700.68</v>
      </c>
      <c r="H50" s="211">
        <f t="shared" si="0"/>
        <v>0.95011333333333337</v>
      </c>
    </row>
    <row r="51" spans="1:9" ht="47.25" hidden="1">
      <c r="A51" s="237" t="s">
        <v>140</v>
      </c>
      <c r="B51" s="208"/>
      <c r="C51" s="209" t="s">
        <v>139</v>
      </c>
      <c r="D51" s="208"/>
      <c r="E51" s="208"/>
      <c r="F51" s="195">
        <f t="shared" ref="F51:G53" si="5">F52</f>
        <v>0</v>
      </c>
      <c r="G51" s="195">
        <f t="shared" si="5"/>
        <v>0</v>
      </c>
      <c r="H51" s="211" t="e">
        <f t="shared" si="0"/>
        <v>#DIV/0!</v>
      </c>
    </row>
    <row r="52" spans="1:9" s="187" customFormat="1" hidden="1">
      <c r="A52" s="238" t="s">
        <v>2</v>
      </c>
      <c r="B52" s="212"/>
      <c r="C52" s="213"/>
      <c r="D52" s="212" t="s">
        <v>79</v>
      </c>
      <c r="E52" s="212"/>
      <c r="F52" s="214">
        <f t="shared" si="5"/>
        <v>0</v>
      </c>
      <c r="G52" s="214">
        <f t="shared" si="5"/>
        <v>0</v>
      </c>
      <c r="H52" s="211" t="e">
        <f t="shared" si="0"/>
        <v>#DIV/0!</v>
      </c>
    </row>
    <row r="53" spans="1:9" hidden="1">
      <c r="A53" s="238" t="s">
        <v>125</v>
      </c>
      <c r="B53" s="212"/>
      <c r="C53" s="213"/>
      <c r="D53" s="212" t="s">
        <v>89</v>
      </c>
      <c r="E53" s="212"/>
      <c r="F53" s="214">
        <f t="shared" si="5"/>
        <v>0</v>
      </c>
      <c r="G53" s="214">
        <f t="shared" si="5"/>
        <v>0</v>
      </c>
      <c r="H53" s="211" t="e">
        <f t="shared" si="0"/>
        <v>#DIV/0!</v>
      </c>
    </row>
    <row r="54" spans="1:9" ht="47.25" hidden="1">
      <c r="A54" s="245" t="s">
        <v>151</v>
      </c>
      <c r="B54" s="212"/>
      <c r="C54" s="213"/>
      <c r="D54" s="212"/>
      <c r="E54" s="212">
        <v>200</v>
      </c>
      <c r="F54" s="214">
        <v>0</v>
      </c>
      <c r="G54" s="214">
        <v>0</v>
      </c>
      <c r="H54" s="211" t="e">
        <f t="shared" si="0"/>
        <v>#DIV/0!</v>
      </c>
    </row>
    <row r="55" spans="1:9">
      <c r="A55" s="237" t="s">
        <v>8</v>
      </c>
      <c r="B55" s="208"/>
      <c r="C55" s="209" t="s">
        <v>29</v>
      </c>
      <c r="D55" s="208"/>
      <c r="E55" s="208"/>
      <c r="F55" s="195">
        <f>F56</f>
        <v>4185850</v>
      </c>
      <c r="G55" s="195">
        <f>G56</f>
        <v>3775904.68</v>
      </c>
      <c r="H55" s="211">
        <f t="shared" si="0"/>
        <v>0.9020640204498489</v>
      </c>
      <c r="I55" s="187"/>
    </row>
    <row r="56" spans="1:9" ht="78" customHeight="1">
      <c r="A56" s="238" t="s">
        <v>268</v>
      </c>
      <c r="B56" s="212"/>
      <c r="C56" s="209"/>
      <c r="D56" s="212" t="s">
        <v>168</v>
      </c>
      <c r="E56" s="212"/>
      <c r="F56" s="214">
        <f>F65</f>
        <v>4185850</v>
      </c>
      <c r="G56" s="214">
        <f>G65</f>
        <v>3775904.68</v>
      </c>
      <c r="H56" s="211">
        <f t="shared" si="0"/>
        <v>0.9020640204498489</v>
      </c>
    </row>
    <row r="57" spans="1:9" ht="60" hidden="1" customHeight="1">
      <c r="A57" s="247" t="s">
        <v>181</v>
      </c>
      <c r="B57" s="208"/>
      <c r="C57" s="209"/>
      <c r="D57" s="208" t="s">
        <v>269</v>
      </c>
      <c r="E57" s="208"/>
      <c r="F57" s="195">
        <v>2419835</v>
      </c>
      <c r="G57" s="195">
        <f>G58</f>
        <v>0</v>
      </c>
      <c r="H57" s="211">
        <f t="shared" si="0"/>
        <v>0</v>
      </c>
    </row>
    <row r="58" spans="1:9" ht="47.25" hidden="1">
      <c r="A58" s="238" t="s">
        <v>84</v>
      </c>
      <c r="B58" s="212"/>
      <c r="C58" s="209"/>
      <c r="D58" s="212" t="s">
        <v>270</v>
      </c>
      <c r="E58" s="212"/>
      <c r="F58" s="214">
        <v>1120842</v>
      </c>
      <c r="G58" s="214">
        <f>G59</f>
        <v>0</v>
      </c>
      <c r="H58" s="211">
        <f t="shared" si="0"/>
        <v>0</v>
      </c>
    </row>
    <row r="59" spans="1:9" ht="31.5" hidden="1">
      <c r="A59" s="238" t="s">
        <v>142</v>
      </c>
      <c r="B59" s="212"/>
      <c r="C59" s="209"/>
      <c r="D59" s="212" t="s">
        <v>165</v>
      </c>
      <c r="E59" s="212"/>
      <c r="F59" s="214"/>
      <c r="G59" s="214">
        <v>0</v>
      </c>
      <c r="H59" s="211" t="e">
        <f t="shared" si="0"/>
        <v>#DIV/0!</v>
      </c>
    </row>
    <row r="60" spans="1:9" ht="89.25" customHeight="1">
      <c r="A60" s="245" t="s">
        <v>353</v>
      </c>
      <c r="B60" s="212"/>
      <c r="C60" s="213"/>
      <c r="D60" s="212" t="s">
        <v>356</v>
      </c>
      <c r="E60" s="212"/>
      <c r="F60" s="214">
        <v>36406.58</v>
      </c>
      <c r="G60" s="214">
        <v>36406.58</v>
      </c>
      <c r="H60" s="211">
        <f t="shared" si="0"/>
        <v>1</v>
      </c>
    </row>
    <row r="61" spans="1:9" ht="84.75" customHeight="1">
      <c r="A61" s="246" t="s">
        <v>354</v>
      </c>
      <c r="B61" s="223"/>
      <c r="C61" s="224"/>
      <c r="D61" s="223" t="s">
        <v>355</v>
      </c>
      <c r="E61" s="223"/>
      <c r="F61" s="225">
        <v>691725</v>
      </c>
      <c r="G61" s="225">
        <v>691725</v>
      </c>
      <c r="H61" s="211">
        <f t="shared" si="0"/>
        <v>1</v>
      </c>
    </row>
    <row r="62" spans="1:9" ht="31.5">
      <c r="A62" s="241" t="s">
        <v>271</v>
      </c>
      <c r="B62" s="223"/>
      <c r="C62" s="224"/>
      <c r="D62" s="223" t="s">
        <v>272</v>
      </c>
      <c r="E62" s="223"/>
      <c r="F62" s="225">
        <v>64947</v>
      </c>
      <c r="G62" s="225">
        <v>64947</v>
      </c>
      <c r="H62" s="211">
        <f t="shared" si="0"/>
        <v>1</v>
      </c>
    </row>
    <row r="63" spans="1:9" ht="94.5">
      <c r="A63" s="241" t="s">
        <v>300</v>
      </c>
      <c r="B63" s="223"/>
      <c r="C63" s="224"/>
      <c r="D63" s="223" t="s">
        <v>270</v>
      </c>
      <c r="E63" s="223"/>
      <c r="F63" s="225">
        <v>2158778.42</v>
      </c>
      <c r="G63" s="225">
        <v>1748833.1</v>
      </c>
      <c r="H63" s="211">
        <f t="shared" si="0"/>
        <v>0.81010310451407985</v>
      </c>
    </row>
    <row r="64" spans="1:9" ht="31.5">
      <c r="A64" s="240" t="s">
        <v>142</v>
      </c>
      <c r="B64" s="223"/>
      <c r="C64" s="224"/>
      <c r="D64" s="223" t="s">
        <v>273</v>
      </c>
      <c r="E64" s="223"/>
      <c r="F64" s="225">
        <v>1233993</v>
      </c>
      <c r="G64" s="225">
        <v>1233993</v>
      </c>
      <c r="H64" s="211">
        <f t="shared" si="0"/>
        <v>1</v>
      </c>
    </row>
    <row r="65" spans="1:8" ht="47.25">
      <c r="A65" s="246" t="s">
        <v>151</v>
      </c>
      <c r="B65" s="223"/>
      <c r="C65" s="224"/>
      <c r="D65" s="223"/>
      <c r="E65" s="223">
        <v>200</v>
      </c>
      <c r="F65" s="225">
        <f>F62+F63+F64+F61+F60</f>
        <v>4185850</v>
      </c>
      <c r="G65" s="225">
        <f>G62+G63+G64+G61+G60</f>
        <v>3775904.68</v>
      </c>
      <c r="H65" s="211">
        <f t="shared" si="0"/>
        <v>0.9020640204498489</v>
      </c>
    </row>
    <row r="66" spans="1:8" ht="31.5">
      <c r="A66" s="237" t="s">
        <v>9</v>
      </c>
      <c r="B66" s="210"/>
      <c r="C66" s="226" t="s">
        <v>30</v>
      </c>
      <c r="D66" s="210"/>
      <c r="E66" s="210"/>
      <c r="F66" s="227">
        <f>F67</f>
        <v>63206</v>
      </c>
      <c r="G66" s="227">
        <f>G67</f>
        <v>63206</v>
      </c>
      <c r="H66" s="211">
        <f t="shared" si="0"/>
        <v>1</v>
      </c>
    </row>
    <row r="67" spans="1:8" ht="47.25">
      <c r="A67" s="245" t="s">
        <v>358</v>
      </c>
      <c r="B67" s="223"/>
      <c r="C67" s="224"/>
      <c r="D67" s="223" t="s">
        <v>173</v>
      </c>
      <c r="E67" s="223"/>
      <c r="F67" s="225">
        <f>F69+F71+F73</f>
        <v>63206</v>
      </c>
      <c r="G67" s="225">
        <f>G69+G71+G73</f>
        <v>63206</v>
      </c>
      <c r="H67" s="211">
        <f t="shared" si="0"/>
        <v>1</v>
      </c>
    </row>
    <row r="68" spans="1:8" ht="47.25">
      <c r="A68" s="245" t="s">
        <v>358</v>
      </c>
      <c r="B68" s="212"/>
      <c r="C68" s="213"/>
      <c r="D68" s="212" t="s">
        <v>274</v>
      </c>
      <c r="E68" s="212"/>
      <c r="F68" s="225">
        <f>F70+F72+F74</f>
        <v>63206</v>
      </c>
      <c r="G68" s="225">
        <f>G66</f>
        <v>63206</v>
      </c>
      <c r="H68" s="211">
        <f t="shared" si="0"/>
        <v>1</v>
      </c>
    </row>
    <row r="69" spans="1:8" ht="63">
      <c r="A69" s="240" t="s">
        <v>275</v>
      </c>
      <c r="B69" s="223"/>
      <c r="C69" s="224"/>
      <c r="D69" s="223" t="s">
        <v>276</v>
      </c>
      <c r="E69" s="223"/>
      <c r="F69" s="225">
        <f>F70</f>
        <v>21709</v>
      </c>
      <c r="G69" s="225">
        <f>G70</f>
        <v>21709</v>
      </c>
      <c r="H69" s="211">
        <f t="shared" si="0"/>
        <v>1</v>
      </c>
    </row>
    <row r="70" spans="1:8">
      <c r="A70" s="240" t="s">
        <v>119</v>
      </c>
      <c r="B70" s="223"/>
      <c r="C70" s="224"/>
      <c r="D70" s="223"/>
      <c r="E70" s="223">
        <v>500</v>
      </c>
      <c r="F70" s="225">
        <v>21709</v>
      </c>
      <c r="G70" s="225">
        <v>21709</v>
      </c>
      <c r="H70" s="211">
        <f t="shared" si="0"/>
        <v>1</v>
      </c>
    </row>
    <row r="71" spans="1:8" ht="63">
      <c r="A71" s="240" t="s">
        <v>357</v>
      </c>
      <c r="B71" s="223"/>
      <c r="C71" s="224"/>
      <c r="D71" s="223" t="s">
        <v>277</v>
      </c>
      <c r="E71" s="223"/>
      <c r="F71" s="225">
        <f>F72</f>
        <v>2075</v>
      </c>
      <c r="G71" s="225">
        <f>G72</f>
        <v>2075</v>
      </c>
      <c r="H71" s="211">
        <f t="shared" si="0"/>
        <v>1</v>
      </c>
    </row>
    <row r="72" spans="1:8">
      <c r="A72" s="238" t="s">
        <v>119</v>
      </c>
      <c r="B72" s="212"/>
      <c r="C72" s="213"/>
      <c r="D72" s="212"/>
      <c r="E72" s="212">
        <v>500</v>
      </c>
      <c r="F72" s="214">
        <v>2075</v>
      </c>
      <c r="G72" s="214">
        <v>2075</v>
      </c>
      <c r="H72" s="211">
        <f t="shared" si="0"/>
        <v>1</v>
      </c>
    </row>
    <row r="73" spans="1:8" ht="94.5">
      <c r="A73" s="238" t="s">
        <v>359</v>
      </c>
      <c r="B73" s="212"/>
      <c r="C73" s="213"/>
      <c r="D73" s="212" t="s">
        <v>278</v>
      </c>
      <c r="E73" s="212"/>
      <c r="F73" s="214">
        <v>39422</v>
      </c>
      <c r="G73" s="214">
        <v>39422</v>
      </c>
      <c r="H73" s="211">
        <f t="shared" si="0"/>
        <v>1</v>
      </c>
    </row>
    <row r="74" spans="1:8">
      <c r="A74" s="238" t="s">
        <v>119</v>
      </c>
      <c r="B74" s="212"/>
      <c r="C74" s="209"/>
      <c r="D74" s="222"/>
      <c r="E74" s="212">
        <v>500</v>
      </c>
      <c r="F74" s="214">
        <f>F73</f>
        <v>39422</v>
      </c>
      <c r="G74" s="214">
        <f>G73</f>
        <v>39422</v>
      </c>
      <c r="H74" s="211">
        <f t="shared" si="0"/>
        <v>1</v>
      </c>
    </row>
    <row r="75" spans="1:8">
      <c r="A75" s="237" t="s">
        <v>10</v>
      </c>
      <c r="B75" s="208"/>
      <c r="C75" s="209" t="s">
        <v>31</v>
      </c>
      <c r="D75" s="208"/>
      <c r="E75" s="208"/>
      <c r="F75" s="195">
        <f>F76+F81</f>
        <v>1130000</v>
      </c>
      <c r="G75" s="195">
        <f>G76+G81</f>
        <v>1070440.77</v>
      </c>
      <c r="H75" s="211">
        <f t="shared" ref="H75:H101" si="6">G75/F75</f>
        <v>0.94729271681415927</v>
      </c>
    </row>
    <row r="76" spans="1:8">
      <c r="A76" s="238" t="s">
        <v>2</v>
      </c>
      <c r="B76" s="212"/>
      <c r="C76" s="213"/>
      <c r="D76" s="212" t="s">
        <v>79</v>
      </c>
      <c r="E76" s="212"/>
      <c r="F76" s="214">
        <f>F77+F79</f>
        <v>280000</v>
      </c>
      <c r="G76" s="214">
        <f>G77+G79</f>
        <v>276286.08999999997</v>
      </c>
      <c r="H76" s="211">
        <f t="shared" si="6"/>
        <v>0.98673603571428559</v>
      </c>
    </row>
    <row r="77" spans="1:8" ht="63">
      <c r="A77" s="238" t="s">
        <v>279</v>
      </c>
      <c r="B77" s="212"/>
      <c r="C77" s="213"/>
      <c r="D77" s="212" t="s">
        <v>109</v>
      </c>
      <c r="E77" s="212"/>
      <c r="F77" s="214">
        <f>F78</f>
        <v>267153.02</v>
      </c>
      <c r="G77" s="214">
        <f>G78</f>
        <v>263439.11</v>
      </c>
      <c r="H77" s="211">
        <f t="shared" si="6"/>
        <v>0.98609819196503923</v>
      </c>
    </row>
    <row r="78" spans="1:8" ht="47.25">
      <c r="A78" s="245" t="s">
        <v>151</v>
      </c>
      <c r="B78" s="212"/>
      <c r="C78" s="212"/>
      <c r="D78" s="222"/>
      <c r="E78" s="212">
        <v>200</v>
      </c>
      <c r="F78" s="214">
        <v>267153.02</v>
      </c>
      <c r="G78" s="214">
        <v>263439.11</v>
      </c>
      <c r="H78" s="211">
        <f t="shared" si="6"/>
        <v>0.98609819196503923</v>
      </c>
    </row>
    <row r="79" spans="1:8" ht="47.25">
      <c r="A79" s="238" t="s">
        <v>92</v>
      </c>
      <c r="B79" s="212"/>
      <c r="C79" s="212"/>
      <c r="D79" s="212" t="s">
        <v>280</v>
      </c>
      <c r="E79" s="212"/>
      <c r="F79" s="214">
        <f>F80</f>
        <v>12846.98</v>
      </c>
      <c r="G79" s="214">
        <f>G80</f>
        <v>12846.98</v>
      </c>
      <c r="H79" s="211">
        <f t="shared" si="6"/>
        <v>1</v>
      </c>
    </row>
    <row r="80" spans="1:8" ht="38.25" customHeight="1">
      <c r="A80" s="245" t="s">
        <v>151</v>
      </c>
      <c r="B80" s="212"/>
      <c r="C80" s="212"/>
      <c r="D80" s="212"/>
      <c r="E80" s="212">
        <v>200</v>
      </c>
      <c r="F80" s="214">
        <v>12846.98</v>
      </c>
      <c r="G80" s="214">
        <v>12846.98</v>
      </c>
      <c r="H80" s="211">
        <f t="shared" si="6"/>
        <v>1</v>
      </c>
    </row>
    <row r="81" spans="1:8" ht="63">
      <c r="A81" s="264" t="s">
        <v>364</v>
      </c>
      <c r="B81" s="265"/>
      <c r="C81" s="265"/>
      <c r="D81" s="265" t="s">
        <v>365</v>
      </c>
      <c r="E81" s="265"/>
      <c r="F81" s="257">
        <f>F84</f>
        <v>850000</v>
      </c>
      <c r="G81" s="257">
        <f>G84</f>
        <v>794154.68</v>
      </c>
      <c r="H81" s="266">
        <f t="shared" si="6"/>
        <v>0.93429962352941187</v>
      </c>
    </row>
    <row r="82" spans="1:8" s="263" customFormat="1" ht="78.75">
      <c r="A82" s="264" t="s">
        <v>368</v>
      </c>
      <c r="B82" s="265"/>
      <c r="C82" s="265"/>
      <c r="D82" s="265" t="s">
        <v>366</v>
      </c>
      <c r="E82" s="267"/>
      <c r="F82" s="257">
        <f>F83</f>
        <v>850000</v>
      </c>
      <c r="G82" s="257">
        <f>G83</f>
        <v>794154.68</v>
      </c>
      <c r="H82" s="266">
        <f t="shared" si="6"/>
        <v>0.93429962352941187</v>
      </c>
    </row>
    <row r="83" spans="1:8" s="263" customFormat="1" ht="78.75">
      <c r="A83" s="268" t="s">
        <v>369</v>
      </c>
      <c r="B83" s="265"/>
      <c r="C83" s="265"/>
      <c r="D83" s="265" t="s">
        <v>367</v>
      </c>
      <c r="E83" s="267"/>
      <c r="F83" s="257">
        <f>F84</f>
        <v>850000</v>
      </c>
      <c r="G83" s="257">
        <f>G84</f>
        <v>794154.68</v>
      </c>
      <c r="H83" s="266">
        <f t="shared" si="6"/>
        <v>0.93429962352941187</v>
      </c>
    </row>
    <row r="84" spans="1:8" ht="46.5" customHeight="1">
      <c r="A84" s="268" t="s">
        <v>151</v>
      </c>
      <c r="B84" s="265"/>
      <c r="C84" s="265"/>
      <c r="D84" s="265"/>
      <c r="E84" s="267">
        <v>200</v>
      </c>
      <c r="F84" s="257">
        <v>850000</v>
      </c>
      <c r="G84" s="257">
        <v>794154.68</v>
      </c>
      <c r="H84" s="266">
        <f t="shared" si="6"/>
        <v>0.93429962352941187</v>
      </c>
    </row>
    <row r="85" spans="1:8" hidden="1">
      <c r="A85" s="237" t="s">
        <v>12</v>
      </c>
      <c r="B85" s="229"/>
      <c r="C85" s="230" t="s">
        <v>32</v>
      </c>
      <c r="D85" s="229"/>
      <c r="E85" s="229"/>
      <c r="F85" s="195">
        <f>F86</f>
        <v>0</v>
      </c>
      <c r="G85" s="195">
        <f>G86</f>
        <v>0</v>
      </c>
      <c r="H85" s="211" t="e">
        <f t="shared" si="6"/>
        <v>#DIV/0!</v>
      </c>
    </row>
    <row r="86" spans="1:8" ht="47.25" hidden="1">
      <c r="A86" s="238" t="s">
        <v>281</v>
      </c>
      <c r="B86" s="231"/>
      <c r="C86" s="232"/>
      <c r="D86" s="231" t="s">
        <v>174</v>
      </c>
      <c r="E86" s="231"/>
      <c r="F86" s="214">
        <f>F94</f>
        <v>0</v>
      </c>
      <c r="G86" s="214">
        <f>G94</f>
        <v>0</v>
      </c>
      <c r="H86" s="211" t="e">
        <f t="shared" si="6"/>
        <v>#DIV/0!</v>
      </c>
    </row>
    <row r="87" spans="1:8" ht="62.25" hidden="1" customHeight="1">
      <c r="A87" s="238" t="s">
        <v>282</v>
      </c>
      <c r="B87" s="233"/>
      <c r="C87" s="234"/>
      <c r="D87" s="212" t="s">
        <v>283</v>
      </c>
      <c r="E87" s="212"/>
      <c r="F87" s="214">
        <v>200000</v>
      </c>
      <c r="G87" s="214">
        <v>0</v>
      </c>
      <c r="H87" s="211">
        <f t="shared" si="6"/>
        <v>0</v>
      </c>
    </row>
    <row r="88" spans="1:8" hidden="1">
      <c r="A88" s="238" t="s">
        <v>3</v>
      </c>
      <c r="B88" s="233"/>
      <c r="C88" s="234"/>
      <c r="D88" s="212"/>
      <c r="E88" s="212">
        <v>200</v>
      </c>
      <c r="F88" s="214">
        <v>200000</v>
      </c>
      <c r="G88" s="214">
        <v>0</v>
      </c>
      <c r="H88" s="211">
        <f t="shared" si="6"/>
        <v>0</v>
      </c>
    </row>
    <row r="89" spans="1:8" ht="63" hidden="1">
      <c r="A89" s="238" t="s">
        <v>131</v>
      </c>
      <c r="B89" s="233"/>
      <c r="C89" s="234"/>
      <c r="D89" s="212" t="s">
        <v>112</v>
      </c>
      <c r="E89" s="212"/>
      <c r="F89" s="214">
        <v>200000</v>
      </c>
      <c r="G89" s="214">
        <v>0</v>
      </c>
      <c r="H89" s="211">
        <f t="shared" si="6"/>
        <v>0</v>
      </c>
    </row>
    <row r="90" spans="1:8" hidden="1">
      <c r="A90" s="238" t="s">
        <v>11</v>
      </c>
      <c r="B90" s="212"/>
      <c r="C90" s="213"/>
      <c r="D90" s="212"/>
      <c r="E90" s="212">
        <v>400</v>
      </c>
      <c r="F90" s="214">
        <v>200000</v>
      </c>
      <c r="G90" s="214">
        <v>0</v>
      </c>
      <c r="H90" s="211">
        <f t="shared" si="6"/>
        <v>0</v>
      </c>
    </row>
    <row r="91" spans="1:8" ht="31.5" hidden="1">
      <c r="A91" s="238" t="s">
        <v>167</v>
      </c>
      <c r="B91" s="212"/>
      <c r="C91" s="213"/>
      <c r="D91" s="212" t="s">
        <v>166</v>
      </c>
      <c r="E91" s="212"/>
      <c r="F91" s="214">
        <v>200000</v>
      </c>
      <c r="G91" s="214">
        <v>0</v>
      </c>
      <c r="H91" s="211">
        <f t="shared" si="6"/>
        <v>0</v>
      </c>
    </row>
    <row r="92" spans="1:8" ht="47.25" hidden="1">
      <c r="A92" s="245" t="s">
        <v>151</v>
      </c>
      <c r="B92" s="212"/>
      <c r="C92" s="213"/>
      <c r="D92" s="212"/>
      <c r="E92" s="212">
        <v>200</v>
      </c>
      <c r="F92" s="214">
        <v>200000</v>
      </c>
      <c r="G92" s="214"/>
      <c r="H92" s="211">
        <f t="shared" si="6"/>
        <v>0</v>
      </c>
    </row>
    <row r="93" spans="1:8" hidden="1">
      <c r="A93" s="238" t="s">
        <v>13</v>
      </c>
      <c r="B93" s="212"/>
      <c r="C93" s="213" t="s">
        <v>33</v>
      </c>
      <c r="D93" s="212"/>
      <c r="E93" s="212"/>
      <c r="F93" s="214">
        <v>200000</v>
      </c>
      <c r="G93" s="214">
        <v>0</v>
      </c>
      <c r="H93" s="211">
        <f t="shared" si="6"/>
        <v>0</v>
      </c>
    </row>
    <row r="94" spans="1:8" ht="63" hidden="1">
      <c r="A94" s="238" t="s">
        <v>282</v>
      </c>
      <c r="B94" s="212"/>
      <c r="C94" s="213"/>
      <c r="D94" s="212" t="s">
        <v>283</v>
      </c>
      <c r="E94" s="212"/>
      <c r="F94" s="214">
        <f>F95</f>
        <v>0</v>
      </c>
      <c r="G94" s="214">
        <f>G95</f>
        <v>0</v>
      </c>
      <c r="H94" s="211" t="e">
        <f t="shared" si="6"/>
        <v>#DIV/0!</v>
      </c>
    </row>
    <row r="95" spans="1:8" ht="47.25" hidden="1">
      <c r="A95" s="245" t="s">
        <v>151</v>
      </c>
      <c r="B95" s="212"/>
      <c r="C95" s="213"/>
      <c r="D95" s="212"/>
      <c r="E95" s="212">
        <v>200</v>
      </c>
      <c r="F95" s="214">
        <v>0</v>
      </c>
      <c r="G95" s="214">
        <v>0</v>
      </c>
      <c r="H95" s="211" t="e">
        <f t="shared" si="6"/>
        <v>#DIV/0!</v>
      </c>
    </row>
    <row r="96" spans="1:8">
      <c r="A96" s="237" t="s">
        <v>13</v>
      </c>
      <c r="B96" s="208"/>
      <c r="C96" s="209" t="s">
        <v>33</v>
      </c>
      <c r="D96" s="208"/>
      <c r="E96" s="208"/>
      <c r="F96" s="195">
        <f>F97+F104+F108</f>
        <v>1232724.73</v>
      </c>
      <c r="G96" s="195">
        <f>G97+G104+G108</f>
        <v>1217112.22</v>
      </c>
      <c r="H96" s="211">
        <f t="shared" si="6"/>
        <v>0.98733495838929097</v>
      </c>
    </row>
    <row r="97" spans="1:8">
      <c r="A97" s="238" t="s">
        <v>2</v>
      </c>
      <c r="B97" s="208"/>
      <c r="C97" s="209"/>
      <c r="D97" s="212" t="s">
        <v>79</v>
      </c>
      <c r="E97" s="208"/>
      <c r="F97" s="214">
        <f>F98+F100+F102</f>
        <v>1112724.73</v>
      </c>
      <c r="G97" s="214">
        <f>G98+G100+G102</f>
        <v>1098631.19</v>
      </c>
      <c r="H97" s="211">
        <f t="shared" si="6"/>
        <v>0.98733420798511418</v>
      </c>
    </row>
    <row r="98" spans="1:8">
      <c r="A98" s="238" t="s">
        <v>14</v>
      </c>
      <c r="B98" s="208"/>
      <c r="C98" s="209"/>
      <c r="D98" s="212" t="s">
        <v>284</v>
      </c>
      <c r="E98" s="212"/>
      <c r="F98" s="214">
        <f>F99</f>
        <v>627583.6</v>
      </c>
      <c r="G98" s="214">
        <f>G99</f>
        <v>614979.36</v>
      </c>
      <c r="H98" s="211">
        <f t="shared" si="6"/>
        <v>0.97991623745426104</v>
      </c>
    </row>
    <row r="99" spans="1:8" ht="47.25">
      <c r="A99" s="245" t="s">
        <v>151</v>
      </c>
      <c r="B99" s="208"/>
      <c r="C99" s="209"/>
      <c r="D99" s="212"/>
      <c r="E99" s="212">
        <v>200</v>
      </c>
      <c r="F99" s="214">
        <v>627583.6</v>
      </c>
      <c r="G99" s="214">
        <v>614979.36</v>
      </c>
      <c r="H99" s="211">
        <f t="shared" si="6"/>
        <v>0.97991623745426104</v>
      </c>
    </row>
    <row r="100" spans="1:8">
      <c r="A100" s="238" t="s">
        <v>15</v>
      </c>
      <c r="B100" s="212"/>
      <c r="C100" s="213"/>
      <c r="D100" s="212" t="s">
        <v>285</v>
      </c>
      <c r="E100" s="212"/>
      <c r="F100" s="214">
        <f>F101</f>
        <v>256000</v>
      </c>
      <c r="G100" s="214">
        <f>G101</f>
        <v>255132.03</v>
      </c>
      <c r="H100" s="211">
        <f t="shared" si="6"/>
        <v>0.99660949218749995</v>
      </c>
    </row>
    <row r="101" spans="1:8" ht="47.25">
      <c r="A101" s="245" t="s">
        <v>151</v>
      </c>
      <c r="B101" s="212"/>
      <c r="C101" s="213"/>
      <c r="D101" s="212"/>
      <c r="E101" s="212">
        <v>200</v>
      </c>
      <c r="F101" s="214">
        <v>256000</v>
      </c>
      <c r="G101" s="214">
        <v>255132.03</v>
      </c>
      <c r="H101" s="211">
        <f t="shared" si="6"/>
        <v>0.99660949218749995</v>
      </c>
    </row>
    <row r="102" spans="1:8" ht="31.5">
      <c r="A102" s="238" t="s">
        <v>16</v>
      </c>
      <c r="B102" s="212"/>
      <c r="C102" s="213"/>
      <c r="D102" s="212" t="s">
        <v>286</v>
      </c>
      <c r="E102" s="212"/>
      <c r="F102" s="214">
        <f>F103</f>
        <v>229141.13</v>
      </c>
      <c r="G102" s="214">
        <f>G103</f>
        <v>228519.8</v>
      </c>
      <c r="H102" s="211">
        <f t="shared" ref="H102:H116" si="7">G102/F102</f>
        <v>0.99728843966161806</v>
      </c>
    </row>
    <row r="103" spans="1:8" ht="47.25">
      <c r="A103" s="245" t="s">
        <v>151</v>
      </c>
      <c r="B103" s="212"/>
      <c r="C103" s="213"/>
      <c r="D103" s="212"/>
      <c r="E103" s="212">
        <v>200</v>
      </c>
      <c r="F103" s="214">
        <v>229141.13</v>
      </c>
      <c r="G103" s="214">
        <v>228519.8</v>
      </c>
      <c r="H103" s="211">
        <f t="shared" si="7"/>
        <v>0.99728843966161806</v>
      </c>
    </row>
    <row r="104" spans="1:8" ht="47.25">
      <c r="A104" s="245" t="s">
        <v>363</v>
      </c>
      <c r="B104" s="212"/>
      <c r="C104" s="213"/>
      <c r="D104" s="212" t="s">
        <v>299</v>
      </c>
      <c r="E104" s="212"/>
      <c r="F104" s="214">
        <f t="shared" ref="F104:G106" si="8">F105</f>
        <v>120000</v>
      </c>
      <c r="G104" s="214">
        <f t="shared" si="8"/>
        <v>118481.03</v>
      </c>
      <c r="H104" s="211">
        <f t="shared" si="7"/>
        <v>0.98734191666666671</v>
      </c>
    </row>
    <row r="105" spans="1:8" ht="47.25">
      <c r="A105" s="245" t="s">
        <v>363</v>
      </c>
      <c r="B105" s="212"/>
      <c r="C105" s="213"/>
      <c r="D105" s="212" t="s">
        <v>287</v>
      </c>
      <c r="E105" s="212"/>
      <c r="F105" s="214">
        <f t="shared" si="8"/>
        <v>120000</v>
      </c>
      <c r="G105" s="214">
        <f t="shared" si="8"/>
        <v>118481.03</v>
      </c>
      <c r="H105" s="211">
        <f t="shared" si="7"/>
        <v>0.98734191666666671</v>
      </c>
    </row>
    <row r="106" spans="1:8" ht="63">
      <c r="A106" s="245" t="s">
        <v>362</v>
      </c>
      <c r="B106" s="212"/>
      <c r="C106" s="213"/>
      <c r="D106" s="212" t="s">
        <v>288</v>
      </c>
      <c r="E106" s="212"/>
      <c r="F106" s="214">
        <f t="shared" si="8"/>
        <v>120000</v>
      </c>
      <c r="G106" s="214">
        <f t="shared" si="8"/>
        <v>118481.03</v>
      </c>
      <c r="H106" s="211">
        <f t="shared" si="7"/>
        <v>0.98734191666666671</v>
      </c>
    </row>
    <row r="107" spans="1:8" ht="45.75" customHeight="1">
      <c r="A107" s="245" t="s">
        <v>151</v>
      </c>
      <c r="B107" s="212"/>
      <c r="C107" s="213"/>
      <c r="D107" s="212"/>
      <c r="E107" s="212">
        <v>200</v>
      </c>
      <c r="F107" s="214">
        <v>120000</v>
      </c>
      <c r="G107" s="214">
        <v>118481.03</v>
      </c>
      <c r="H107" s="211">
        <f t="shared" si="7"/>
        <v>0.98734191666666671</v>
      </c>
    </row>
    <row r="108" spans="1:8" ht="47.25" hidden="1">
      <c r="A108" s="238" t="s">
        <v>289</v>
      </c>
      <c r="B108" s="212"/>
      <c r="C108" s="213"/>
      <c r="D108" s="212" t="s">
        <v>176</v>
      </c>
      <c r="E108" s="212"/>
      <c r="F108" s="214">
        <f>F109</f>
        <v>0</v>
      </c>
      <c r="G108" s="214">
        <f>G109</f>
        <v>0</v>
      </c>
      <c r="H108" s="211">
        <v>0</v>
      </c>
    </row>
    <row r="109" spans="1:8" ht="63" hidden="1">
      <c r="A109" s="238" t="s">
        <v>290</v>
      </c>
      <c r="B109" s="212"/>
      <c r="C109" s="213"/>
      <c r="D109" s="212" t="s">
        <v>291</v>
      </c>
      <c r="E109" s="212"/>
      <c r="F109" s="214">
        <f>F110</f>
        <v>0</v>
      </c>
      <c r="G109" s="214">
        <f>G110</f>
        <v>0</v>
      </c>
      <c r="H109" s="211">
        <v>0</v>
      </c>
    </row>
    <row r="110" spans="1:8" ht="47.25" hidden="1">
      <c r="A110" s="245" t="s">
        <v>151</v>
      </c>
      <c r="B110" s="212"/>
      <c r="C110" s="213"/>
      <c r="D110" s="212"/>
      <c r="E110" s="212">
        <v>200</v>
      </c>
      <c r="F110" s="214">
        <v>0</v>
      </c>
      <c r="G110" s="214">
        <v>0</v>
      </c>
      <c r="H110" s="211">
        <v>0</v>
      </c>
    </row>
    <row r="111" spans="1:8">
      <c r="A111" s="237" t="s">
        <v>19</v>
      </c>
      <c r="B111" s="212"/>
      <c r="C111" s="209" t="s">
        <v>35</v>
      </c>
      <c r="D111" s="208"/>
      <c r="E111" s="235"/>
      <c r="F111" s="195">
        <f t="shared" ref="F111:G111" si="9">F112</f>
        <v>99590</v>
      </c>
      <c r="G111" s="195">
        <f t="shared" si="9"/>
        <v>99590</v>
      </c>
      <c r="H111" s="211">
        <f t="shared" si="7"/>
        <v>1</v>
      </c>
    </row>
    <row r="112" spans="1:8">
      <c r="A112" s="238" t="s">
        <v>2</v>
      </c>
      <c r="B112" s="212"/>
      <c r="C112" s="213"/>
      <c r="D112" s="212" t="s">
        <v>292</v>
      </c>
      <c r="E112" s="228"/>
      <c r="F112" s="214">
        <f>F113+F115</f>
        <v>99590</v>
      </c>
      <c r="G112" s="214">
        <f>G113+G115</f>
        <v>99590</v>
      </c>
      <c r="H112" s="211">
        <f t="shared" si="7"/>
        <v>1</v>
      </c>
    </row>
    <row r="113" spans="1:8" ht="20.25" customHeight="1">
      <c r="A113" s="238" t="s">
        <v>298</v>
      </c>
      <c r="B113" s="212"/>
      <c r="C113" s="213"/>
      <c r="D113" s="212" t="s">
        <v>293</v>
      </c>
      <c r="E113" s="228"/>
      <c r="F113" s="225">
        <f>F114</f>
        <v>60000</v>
      </c>
      <c r="G113" s="225">
        <f>G114</f>
        <v>60000</v>
      </c>
      <c r="H113" s="211">
        <f t="shared" si="7"/>
        <v>1</v>
      </c>
    </row>
    <row r="114" spans="1:8">
      <c r="A114" s="238" t="s">
        <v>119</v>
      </c>
      <c r="B114" s="212"/>
      <c r="C114" s="213"/>
      <c r="D114" s="212"/>
      <c r="E114" s="212">
        <v>500</v>
      </c>
      <c r="F114" s="225">
        <v>60000</v>
      </c>
      <c r="G114" s="225">
        <v>60000</v>
      </c>
      <c r="H114" s="211">
        <f t="shared" si="7"/>
        <v>1</v>
      </c>
    </row>
    <row r="115" spans="1:8" s="263" customFormat="1">
      <c r="A115" s="238" t="s">
        <v>370</v>
      </c>
      <c r="B115" s="212"/>
      <c r="C115" s="213"/>
      <c r="D115" s="212" t="s">
        <v>85</v>
      </c>
      <c r="E115" s="212"/>
      <c r="F115" s="225">
        <f>F116</f>
        <v>39590</v>
      </c>
      <c r="G115" s="225">
        <f>G116</f>
        <v>39590</v>
      </c>
      <c r="H115" s="211">
        <f t="shared" si="7"/>
        <v>1</v>
      </c>
    </row>
    <row r="116" spans="1:8" s="263" customFormat="1" ht="33.75" customHeight="1">
      <c r="A116" s="245" t="s">
        <v>151</v>
      </c>
      <c r="B116" s="212"/>
      <c r="C116" s="213"/>
      <c r="E116" s="212">
        <v>200</v>
      </c>
      <c r="F116" s="225">
        <v>39590</v>
      </c>
      <c r="G116" s="225">
        <v>39590</v>
      </c>
      <c r="H116" s="211">
        <f t="shared" si="7"/>
        <v>1</v>
      </c>
    </row>
    <row r="117" spans="1:8">
      <c r="A117" s="237" t="s">
        <v>294</v>
      </c>
      <c r="B117" s="208"/>
      <c r="C117" s="209" t="s">
        <v>258</v>
      </c>
      <c r="D117" s="208"/>
      <c r="E117" s="208"/>
      <c r="F117" s="195">
        <f t="shared" ref="F117:G119" si="10">F118</f>
        <v>153615.26999999999</v>
      </c>
      <c r="G117" s="195">
        <f t="shared" si="10"/>
        <v>153615.26999999999</v>
      </c>
      <c r="H117" s="211">
        <f t="shared" ref="H117:H127" si="11">G117/F117</f>
        <v>1</v>
      </c>
    </row>
    <row r="118" spans="1:8">
      <c r="A118" s="238" t="s">
        <v>2</v>
      </c>
      <c r="B118" s="212"/>
      <c r="C118" s="213"/>
      <c r="D118" s="212" t="s">
        <v>79</v>
      </c>
      <c r="E118" s="212"/>
      <c r="F118" s="214">
        <f t="shared" si="10"/>
        <v>153615.26999999999</v>
      </c>
      <c r="G118" s="214">
        <f t="shared" si="10"/>
        <v>153615.26999999999</v>
      </c>
      <c r="H118" s="211">
        <f t="shared" si="11"/>
        <v>1</v>
      </c>
    </row>
    <row r="119" spans="1:8" ht="31.5">
      <c r="A119" s="238" t="s">
        <v>259</v>
      </c>
      <c r="B119" s="212"/>
      <c r="C119" s="213"/>
      <c r="D119" s="212" t="s">
        <v>295</v>
      </c>
      <c r="E119" s="212"/>
      <c r="F119" s="214">
        <f t="shared" si="10"/>
        <v>153615.26999999999</v>
      </c>
      <c r="G119" s="214">
        <f t="shared" si="10"/>
        <v>153615.26999999999</v>
      </c>
      <c r="H119" s="211">
        <f t="shared" si="11"/>
        <v>1</v>
      </c>
    </row>
    <row r="120" spans="1:8" ht="31.5">
      <c r="A120" s="238" t="s">
        <v>113</v>
      </c>
      <c r="B120" s="212"/>
      <c r="C120" s="213"/>
      <c r="D120" s="212"/>
      <c r="E120" s="212">
        <v>300</v>
      </c>
      <c r="F120" s="214">
        <v>153615.26999999999</v>
      </c>
      <c r="G120" s="214">
        <v>153615.26999999999</v>
      </c>
      <c r="H120" s="211">
        <f t="shared" si="11"/>
        <v>1</v>
      </c>
    </row>
    <row r="121" spans="1:8">
      <c r="A121" s="237" t="s">
        <v>150</v>
      </c>
      <c r="B121" s="212"/>
      <c r="C121" s="209">
        <v>1102</v>
      </c>
      <c r="D121" s="208"/>
      <c r="E121" s="208"/>
      <c r="F121" s="195">
        <f t="shared" ref="F121:G121" si="12">F122</f>
        <v>75400</v>
      </c>
      <c r="G121" s="195">
        <f t="shared" si="12"/>
        <v>73570.51999999999</v>
      </c>
      <c r="H121" s="211">
        <f t="shared" si="11"/>
        <v>0.97573633952254624</v>
      </c>
    </row>
    <row r="122" spans="1:8">
      <c r="A122" s="238" t="s">
        <v>2</v>
      </c>
      <c r="B122" s="212"/>
      <c r="C122" s="213"/>
      <c r="D122" s="212" t="s">
        <v>292</v>
      </c>
      <c r="E122" s="212"/>
      <c r="F122" s="214">
        <f>F125</f>
        <v>75400</v>
      </c>
      <c r="G122" s="214">
        <f>G125</f>
        <v>73570.51999999999</v>
      </c>
      <c r="H122" s="211">
        <f t="shared" si="11"/>
        <v>0.97573633952254624</v>
      </c>
    </row>
    <row r="123" spans="1:8" ht="31.5">
      <c r="A123" s="238" t="s">
        <v>90</v>
      </c>
      <c r="B123" s="212"/>
      <c r="C123" s="213"/>
      <c r="D123" s="212" t="s">
        <v>296</v>
      </c>
      <c r="E123" s="212"/>
      <c r="F123" s="214">
        <v>50100</v>
      </c>
      <c r="G123" s="214">
        <v>48270.52</v>
      </c>
      <c r="H123" s="211">
        <f t="shared" si="11"/>
        <v>0.96348343313373253</v>
      </c>
    </row>
    <row r="124" spans="1:8" s="263" customFormat="1" ht="63">
      <c r="A124" s="238" t="s">
        <v>360</v>
      </c>
      <c r="B124" s="212"/>
      <c r="C124" s="213"/>
      <c r="D124" s="212" t="s">
        <v>361</v>
      </c>
      <c r="E124" s="212"/>
      <c r="F124" s="214">
        <v>25300</v>
      </c>
      <c r="G124" s="214">
        <v>25300</v>
      </c>
      <c r="H124" s="211">
        <f t="shared" si="11"/>
        <v>1</v>
      </c>
    </row>
    <row r="125" spans="1:8" ht="47.25">
      <c r="A125" s="245" t="s">
        <v>151</v>
      </c>
      <c r="B125" s="212"/>
      <c r="C125" s="213"/>
      <c r="D125" s="212"/>
      <c r="E125" s="212">
        <v>200</v>
      </c>
      <c r="F125" s="214">
        <f>F123+F124</f>
        <v>75400</v>
      </c>
      <c r="G125" s="214">
        <f>G123+G124</f>
        <v>73570.51999999999</v>
      </c>
      <c r="H125" s="211">
        <f t="shared" si="11"/>
        <v>0.97573633952254624</v>
      </c>
    </row>
    <row r="126" spans="1:8" ht="19.5" hidden="1">
      <c r="A126" s="242" t="e">
        <f>'прил 3'!#REF!</f>
        <v>#REF!</v>
      </c>
      <c r="B126" s="217"/>
      <c r="C126" s="208">
        <v>1301</v>
      </c>
      <c r="D126" s="217"/>
      <c r="E126" s="217"/>
      <c r="F126" s="195" t="e">
        <f>#REF!</f>
        <v>#REF!</v>
      </c>
      <c r="G126" s="195" t="e">
        <f>#REF!</f>
        <v>#REF!</v>
      </c>
      <c r="H126" s="211" t="e">
        <f t="shared" si="11"/>
        <v>#REF!</v>
      </c>
    </row>
    <row r="127" spans="1:8">
      <c r="A127" s="237" t="s">
        <v>21</v>
      </c>
      <c r="B127" s="208"/>
      <c r="C127" s="209"/>
      <c r="D127" s="208"/>
      <c r="E127" s="208"/>
      <c r="F127" s="195">
        <f>F8</f>
        <v>11861994</v>
      </c>
      <c r="G127" s="195">
        <f>G8</f>
        <v>11199446.27</v>
      </c>
      <c r="H127" s="211">
        <f t="shared" si="11"/>
        <v>0.94414533256381683</v>
      </c>
    </row>
    <row r="128" spans="1:8">
      <c r="A128" s="236"/>
    </row>
    <row r="129" spans="1:1">
      <c r="A129" s="236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1" right="0" top="0" bottom="0" header="0" footer="0"/>
  <pageSetup paperSize="9" scale="79" fitToWidth="0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>
      <selection activeCell="B18" sqref="B18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70"/>
      <c r="B1" s="70"/>
      <c r="C1" s="76" t="s">
        <v>121</v>
      </c>
    </row>
    <row r="2" spans="1:3" ht="16.5">
      <c r="A2" s="70"/>
      <c r="B2" s="70"/>
      <c r="C2" s="76" t="str">
        <f>Прил1!F2</f>
        <v>к  Решению МС АСП</v>
      </c>
    </row>
    <row r="3" spans="1:3" ht="16.5">
      <c r="A3" s="70"/>
      <c r="B3" s="70"/>
      <c r="C3" s="76" t="str">
        <f>Прил1!F3</f>
        <v>от 10.03.2023 № _5_</v>
      </c>
    </row>
    <row r="4" spans="1:3" ht="15.75">
      <c r="A4" s="73"/>
      <c r="B4" s="70"/>
      <c r="C4" s="70"/>
    </row>
    <row r="5" spans="1:3" ht="42" customHeight="1">
      <c r="A5" s="309" t="s">
        <v>122</v>
      </c>
      <c r="B5" s="309"/>
      <c r="C5" s="309"/>
    </row>
    <row r="6" spans="1:3" ht="15.75">
      <c r="A6" s="71"/>
      <c r="B6" s="70"/>
      <c r="C6" s="70"/>
    </row>
    <row r="7" spans="1:3" ht="16.5">
      <c r="A7" s="74" t="s">
        <v>123</v>
      </c>
      <c r="B7" s="74" t="s">
        <v>0</v>
      </c>
      <c r="C7" s="74" t="s">
        <v>124</v>
      </c>
    </row>
    <row r="8" spans="1:3" ht="42.6" customHeight="1">
      <c r="A8" s="74">
        <v>1</v>
      </c>
      <c r="B8" s="75" t="s">
        <v>171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A9" sqref="A9"/>
    </sheetView>
  </sheetViews>
  <sheetFormatPr defaultRowHeight="15.7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>
      <c r="E1" s="89" t="s">
        <v>195</v>
      </c>
    </row>
    <row r="2" spans="1:6">
      <c r="E2" s="63" t="str">
        <f>Прил1!F2</f>
        <v>к  Решению МС АСП</v>
      </c>
    </row>
    <row r="3" spans="1:6">
      <c r="E3" s="5" t="str">
        <f>Прил1!F3</f>
        <v>от 10.03.2023 № _5_</v>
      </c>
    </row>
    <row r="4" spans="1:6">
      <c r="A4" s="5"/>
    </row>
    <row r="5" spans="1:6" ht="45" customHeight="1">
      <c r="A5" s="310" t="s">
        <v>339</v>
      </c>
      <c r="B5" s="311"/>
      <c r="C5" s="311"/>
      <c r="D5" s="311"/>
      <c r="E5" s="311"/>
    </row>
    <row r="6" spans="1:6" ht="23.25" customHeight="1">
      <c r="A6" s="287" t="s">
        <v>104</v>
      </c>
      <c r="B6" s="287" t="s">
        <v>371</v>
      </c>
      <c r="C6" s="7" t="s">
        <v>322</v>
      </c>
      <c r="D6" s="101" t="s">
        <v>350</v>
      </c>
      <c r="E6" s="101" t="s">
        <v>196</v>
      </c>
      <c r="F6" s="30"/>
    </row>
    <row r="7" spans="1:6">
      <c r="A7" s="287"/>
      <c r="B7" s="287"/>
      <c r="C7" s="42" t="s">
        <v>105</v>
      </c>
      <c r="D7" s="43" t="s">
        <v>106</v>
      </c>
      <c r="E7" s="43" t="s">
        <v>204</v>
      </c>
      <c r="F7" s="30"/>
    </row>
    <row r="8" spans="1:6" ht="71.25" customHeight="1">
      <c r="A8" s="269" t="str">
        <f>'прил 4'!A67</f>
        <v xml:space="preserve"> МП «Развитие потребительского рынка Артемьевского сельского поселения" на 2022 год </v>
      </c>
      <c r="B8" s="43" t="s">
        <v>173</v>
      </c>
      <c r="C8" s="64">
        <f>C9</f>
        <v>63206</v>
      </c>
      <c r="D8" s="100">
        <f>D9</f>
        <v>63206</v>
      </c>
      <c r="E8" s="249">
        <f>E9</f>
        <v>1</v>
      </c>
      <c r="F8" s="30"/>
    </row>
    <row r="9" spans="1:6" ht="61.5" customHeight="1">
      <c r="A9" s="39" t="str">
        <f>'прил 4'!A67</f>
        <v xml:space="preserve"> МП «Развитие потребительского рынка Артемьевского сельского поселения" на 2022 год </v>
      </c>
      <c r="B9" s="8" t="str">
        <f>'прил 4'!D67</f>
        <v>01.0.00.00000</v>
      </c>
      <c r="C9" s="59">
        <f>'прил 4'!F66</f>
        <v>63206</v>
      </c>
      <c r="D9" s="59">
        <f>'прил 4'!G66</f>
        <v>63206</v>
      </c>
      <c r="E9" s="248">
        <f>D9/C9</f>
        <v>1</v>
      </c>
      <c r="F9" s="30"/>
    </row>
    <row r="10" spans="1:6" ht="108.75" customHeight="1">
      <c r="A10" s="47" t="str">
        <f>'прил 4'!A56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4" t="str">
        <f>B11</f>
        <v>02.0.00.00000</v>
      </c>
      <c r="C10" s="64">
        <f>C11</f>
        <v>4185850</v>
      </c>
      <c r="D10" s="100">
        <f>D11</f>
        <v>3775904.68</v>
      </c>
      <c r="E10" s="120">
        <f>D10/C10</f>
        <v>0.9020640204498489</v>
      </c>
      <c r="F10" s="30"/>
    </row>
    <row r="11" spans="1:6" ht="105" customHeight="1">
      <c r="A11" s="39" t="str">
        <f>'прил 4'!A56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4'!D56</f>
        <v>02.0.00.00000</v>
      </c>
      <c r="C11" s="59">
        <f>'прил 4'!F55</f>
        <v>4185850</v>
      </c>
      <c r="D11" s="59">
        <f>'прил 4'!G55</f>
        <v>3775904.68</v>
      </c>
      <c r="E11" s="120">
        <f t="shared" ref="E11:E20" si="0">D11/C11</f>
        <v>0.9020640204498489</v>
      </c>
      <c r="F11" s="30"/>
    </row>
    <row r="12" spans="1:6" ht="81.75" customHeight="1">
      <c r="A12" s="269" t="str">
        <f>'прил 4'!A81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2" s="43" t="str">
        <f>'прил 4'!D81</f>
        <v>08.0.00.00000</v>
      </c>
      <c r="C12" s="64">
        <f>C13</f>
        <v>850000</v>
      </c>
      <c r="D12" s="68">
        <f>D13</f>
        <v>794154.68</v>
      </c>
      <c r="E12" s="120">
        <f t="shared" si="0"/>
        <v>0.93429962352941187</v>
      </c>
      <c r="F12" s="30"/>
    </row>
    <row r="13" spans="1:6" ht="85.9" customHeight="1">
      <c r="A13" s="270" t="str">
        <f>A12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3" s="8" t="str">
        <f>'прил 4'!D83</f>
        <v>08.9.00.20310</v>
      </c>
      <c r="C13" s="59">
        <f>'прил 4'!F81</f>
        <v>850000</v>
      </c>
      <c r="D13" s="59">
        <f>'прил 4'!G81</f>
        <v>794154.68</v>
      </c>
      <c r="E13" s="120">
        <f t="shared" si="0"/>
        <v>0.93429962352941187</v>
      </c>
      <c r="F13" s="30"/>
    </row>
    <row r="14" spans="1:6" ht="69.75" customHeight="1">
      <c r="A14" s="196" t="str">
        <f>'прил 4'!A45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4" s="180" t="str">
        <f>'прил 4'!D45</f>
        <v>04.0.00.00000</v>
      </c>
      <c r="C14" s="176">
        <f>C15</f>
        <v>200000</v>
      </c>
      <c r="D14" s="176">
        <f>D15</f>
        <v>129780.44</v>
      </c>
      <c r="E14" s="120">
        <f t="shared" si="0"/>
        <v>0.64890219999999998</v>
      </c>
      <c r="F14" s="30"/>
    </row>
    <row r="15" spans="1:6" ht="77.25" customHeight="1">
      <c r="A15" s="272" t="str">
        <f>A14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5" s="8" t="str">
        <f>'прил 4'!D47</f>
        <v>04.9.00.20110</v>
      </c>
      <c r="C15" s="59">
        <f>'прил 4'!F45</f>
        <v>200000</v>
      </c>
      <c r="D15" s="59">
        <f>'прил 4'!G45</f>
        <v>129780.44</v>
      </c>
      <c r="E15" s="120">
        <f t="shared" si="0"/>
        <v>0.64890219999999998</v>
      </c>
      <c r="F15" s="30"/>
    </row>
    <row r="16" spans="1:6" ht="79.5" customHeight="1">
      <c r="A16" s="271" t="str">
        <f>'прил 4'!A104</f>
        <v xml:space="preserve">Муниципальная программа «Комплексное развитие территории Артемьевского сельского поселения» на 2022 год </v>
      </c>
      <c r="B16" s="261" t="str">
        <f>B17</f>
        <v>05.9.00.L5760</v>
      </c>
      <c r="C16" s="262">
        <f>C17</f>
        <v>120000</v>
      </c>
      <c r="D16" s="262">
        <f>D17</f>
        <v>118481.03</v>
      </c>
      <c r="E16" s="120">
        <f t="shared" ref="E16" si="1">D16/C16</f>
        <v>0.98734191666666671</v>
      </c>
      <c r="F16" s="30"/>
    </row>
    <row r="17" spans="1:6" ht="59.25" customHeight="1">
      <c r="A17" s="39" t="str">
        <f>'прил 4'!A104</f>
        <v xml:space="preserve">Муниципальная программа «Комплексное развитие территории Артемьевского сельского поселения» на 2022 год </v>
      </c>
      <c r="B17" s="43" t="str">
        <f>'прил 4'!D106</f>
        <v>05.9.00.L5760</v>
      </c>
      <c r="C17" s="59">
        <f>'прил 4'!F104</f>
        <v>120000</v>
      </c>
      <c r="D17" s="59">
        <f>'прил 4'!G104</f>
        <v>118481.03</v>
      </c>
      <c r="E17" s="121">
        <f t="shared" si="0"/>
        <v>0.98734191666666671</v>
      </c>
      <c r="F17" s="30"/>
    </row>
    <row r="18" spans="1:6" ht="63" hidden="1" customHeight="1">
      <c r="A18" s="183" t="str">
        <f>'прил 4'!A108</f>
        <v>МП «Благоустройство мемориалов погибшим в годы ВОВ Артемьевского сельского поселения» на 2020-2021 годы</v>
      </c>
      <c r="B18" s="180" t="str">
        <f>B19</f>
        <v>06.0.00.00000</v>
      </c>
      <c r="C18" s="176">
        <f>C19</f>
        <v>0</v>
      </c>
      <c r="D18" s="176">
        <f>D19</f>
        <v>0</v>
      </c>
      <c r="E18" s="120" t="e">
        <f t="shared" si="0"/>
        <v>#DIV/0!</v>
      </c>
      <c r="F18" s="30"/>
    </row>
    <row r="19" spans="1:6" ht="63.75" hidden="1" customHeight="1">
      <c r="A19" s="41" t="str">
        <f>'прил 4'!A108</f>
        <v>МП «Благоустройство мемориалов погибшим в годы ВОВ Артемьевского сельского поселения» на 2020-2021 годы</v>
      </c>
      <c r="B19" s="8" t="str">
        <f>'прил 4'!D108</f>
        <v>06.0.00.00000</v>
      </c>
      <c r="C19" s="59">
        <f>'прил 4'!F108</f>
        <v>0</v>
      </c>
      <c r="D19" s="59">
        <f>'прил 4'!G108</f>
        <v>0</v>
      </c>
      <c r="E19" s="121" t="e">
        <f t="shared" si="0"/>
        <v>#DIV/0!</v>
      </c>
      <c r="F19" s="30"/>
    </row>
    <row r="20" spans="1:6" ht="15" customHeight="1">
      <c r="A20" s="92" t="s">
        <v>21</v>
      </c>
      <c r="B20" s="91"/>
      <c r="C20" s="90">
        <f>C8+C10+C12+C14+C18</f>
        <v>5299056</v>
      </c>
      <c r="D20" s="134">
        <f>D8+D10+D12+D14+D18</f>
        <v>4763045.8000000007</v>
      </c>
      <c r="E20" s="120">
        <f t="shared" si="0"/>
        <v>0.8988479834898897</v>
      </c>
      <c r="F20" s="30"/>
    </row>
    <row r="21" spans="1:6" ht="16.149999999999999" customHeight="1">
      <c r="A21" s="48"/>
      <c r="B21" s="46"/>
      <c r="C21" s="49"/>
      <c r="D21" s="49"/>
      <c r="E21" s="49"/>
      <c r="F21" s="45"/>
    </row>
    <row r="22" spans="1:6" ht="14.45" customHeight="1"/>
    <row r="23" spans="1:6" ht="14.45" customHeight="1"/>
    <row r="24" spans="1:6">
      <c r="C24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workbookViewId="0">
      <selection activeCell="C18" sqref="C18"/>
    </sheetView>
  </sheetViews>
  <sheetFormatPr defaultRowHeight="15.7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>
      <c r="C1" s="22"/>
      <c r="D1" s="22" t="s">
        <v>121</v>
      </c>
    </row>
    <row r="2" spans="1:4">
      <c r="C2" s="22"/>
      <c r="D2" s="22" t="str">
        <f>Прил1!F2</f>
        <v>к  Решению МС АСП</v>
      </c>
    </row>
    <row r="3" spans="1:4">
      <c r="C3" s="22"/>
      <c r="D3" s="22" t="str">
        <f>Прил1!F3</f>
        <v>от 10.03.2023 № _5_</v>
      </c>
    </row>
    <row r="4" spans="1:4">
      <c r="A4" s="2"/>
    </row>
    <row r="5" spans="1:4">
      <c r="A5" s="2"/>
    </row>
    <row r="6" spans="1:4" ht="59.45" customHeight="1">
      <c r="A6" s="124"/>
      <c r="B6" s="309" t="s">
        <v>340</v>
      </c>
      <c r="C6" s="309"/>
      <c r="D6" s="309"/>
    </row>
    <row r="7" spans="1:4" ht="15.75" customHeight="1">
      <c r="A7" s="125"/>
      <c r="B7" s="125"/>
      <c r="C7" s="125"/>
    </row>
    <row r="8" spans="1:4" ht="8.4499999999999993" customHeight="1" thickBot="1">
      <c r="A8" s="125"/>
      <c r="B8" s="125"/>
      <c r="C8" s="125"/>
    </row>
    <row r="9" spans="1:4" ht="75.599999999999994" customHeight="1" thickBot="1">
      <c r="A9" s="34"/>
      <c r="B9" s="117" t="s">
        <v>205</v>
      </c>
      <c r="C9" s="118" t="s">
        <v>336</v>
      </c>
      <c r="D9" s="118" t="s">
        <v>341</v>
      </c>
    </row>
    <row r="10" spans="1:4" s="105" customFormat="1" ht="45.75" customHeight="1" thickBot="1">
      <c r="A10" s="104"/>
      <c r="B10" s="119" t="s">
        <v>372</v>
      </c>
      <c r="C10" s="255">
        <v>100000</v>
      </c>
      <c r="D10" s="255">
        <v>39590</v>
      </c>
    </row>
    <row r="11" spans="1:4" s="105" customFormat="1">
      <c r="A11" s="106"/>
      <c r="B11" s="108"/>
      <c r="C11" s="107"/>
    </row>
    <row r="12" spans="1:4" s="105" customFormat="1">
      <c r="A12" s="106"/>
      <c r="B12" s="109"/>
      <c r="C12" s="110"/>
    </row>
    <row r="13" spans="1:4" s="105" customFormat="1">
      <c r="A13" s="106"/>
      <c r="B13" s="109"/>
      <c r="C13" s="102"/>
    </row>
    <row r="14" spans="1:4" s="105" customFormat="1">
      <c r="A14" s="106"/>
      <c r="B14" s="108"/>
      <c r="C14" s="102"/>
    </row>
    <row r="15" spans="1:4" s="105" customFormat="1">
      <c r="A15" s="106"/>
      <c r="B15" s="108"/>
      <c r="C15" s="102"/>
    </row>
    <row r="16" spans="1:4" s="105" customFormat="1">
      <c r="A16" s="106"/>
      <c r="B16" s="108"/>
      <c r="C16" s="102"/>
    </row>
    <row r="17" spans="1:3" s="105" customFormat="1">
      <c r="A17" s="106"/>
      <c r="B17" s="108"/>
      <c r="C17" s="102"/>
    </row>
    <row r="18" spans="1:3" s="105" customFormat="1" ht="90.75" customHeight="1">
      <c r="A18" s="106"/>
      <c r="B18" s="108"/>
      <c r="C18" s="111"/>
    </row>
    <row r="19" spans="1:3" s="105" customFormat="1">
      <c r="A19" s="106"/>
      <c r="B19" s="108"/>
      <c r="C19" s="102"/>
    </row>
    <row r="20" spans="1:3" s="105" customFormat="1">
      <c r="A20" s="106"/>
      <c r="B20" s="108"/>
      <c r="C20" s="102"/>
    </row>
    <row r="21" spans="1:3" s="105" customFormat="1">
      <c r="A21" s="106"/>
      <c r="B21" s="108"/>
      <c r="C21" s="102"/>
    </row>
    <row r="22" spans="1:3" s="105" customFormat="1">
      <c r="A22" s="106"/>
      <c r="B22" s="112"/>
      <c r="C22" s="102"/>
    </row>
    <row r="23" spans="1:3" s="105" customFormat="1">
      <c r="A23" s="104"/>
      <c r="B23" s="48"/>
      <c r="C23" s="113"/>
    </row>
    <row r="24" spans="1:3" s="105" customFormat="1">
      <c r="A24" s="106"/>
      <c r="B24" s="109"/>
      <c r="C24" s="111"/>
    </row>
    <row r="25" spans="1:3" s="105" customFormat="1">
      <c r="A25" s="106"/>
      <c r="B25" s="108"/>
      <c r="C25" s="111"/>
    </row>
    <row r="26" spans="1:3" s="105" customFormat="1">
      <c r="A26" s="106"/>
      <c r="B26" s="108"/>
      <c r="C26" s="111"/>
    </row>
    <row r="27" spans="1:3" s="105" customFormat="1">
      <c r="A27" s="106"/>
      <c r="B27" s="108"/>
      <c r="C27" s="110"/>
    </row>
    <row r="28" spans="1:3" s="105" customFormat="1">
      <c r="A28" s="106"/>
      <c r="B28" s="108"/>
      <c r="C28" s="110"/>
    </row>
    <row r="29" spans="1:3" s="105" customFormat="1">
      <c r="A29" s="106"/>
      <c r="B29" s="108"/>
      <c r="C29" s="111"/>
    </row>
    <row r="30" spans="1:3" s="105" customFormat="1">
      <c r="A30" s="106"/>
      <c r="B30" s="114"/>
      <c r="C30" s="110"/>
    </row>
    <row r="31" spans="1:3" s="105" customFormat="1">
      <c r="A31" s="106"/>
      <c r="B31" s="108"/>
      <c r="C31" s="111"/>
    </row>
    <row r="32" spans="1:3" s="105" customFormat="1">
      <c r="A32" s="106"/>
      <c r="B32" s="109"/>
      <c r="C32" s="111"/>
    </row>
    <row r="33" spans="1:3" s="105" customFormat="1">
      <c r="A33" s="106"/>
      <c r="B33" s="109"/>
      <c r="C33" s="111"/>
    </row>
    <row r="34" spans="1:3" s="105" customFormat="1">
      <c r="A34" s="106"/>
      <c r="B34" s="109"/>
      <c r="C34" s="111"/>
    </row>
    <row r="35" spans="1:3" s="105" customFormat="1">
      <c r="A35" s="115"/>
      <c r="C35" s="116"/>
    </row>
    <row r="36" spans="1:3" s="105" customFormat="1">
      <c r="A36" s="115"/>
      <c r="C36" s="116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B10" sqref="B10"/>
    </sheetView>
  </sheetViews>
  <sheetFormatPr defaultRowHeight="15.75"/>
  <cols>
    <col min="1" max="1" width="36.83203125" style="72" customWidth="1"/>
    <col min="2" max="2" width="49.6640625" style="72" customWidth="1"/>
    <col min="3" max="3" width="20.83203125" style="96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>
      <c r="E1" s="22" t="s">
        <v>193</v>
      </c>
    </row>
    <row r="2" spans="1:5">
      <c r="E2" s="22" t="str">
        <f>Прил1!F2</f>
        <v>к  Решению МС АСП</v>
      </c>
    </row>
    <row r="3" spans="1:5">
      <c r="E3" s="22" t="str">
        <f>Прил1!F3</f>
        <v>от 10.03.2023 № _5_</v>
      </c>
    </row>
    <row r="4" spans="1:5">
      <c r="A4" s="71"/>
    </row>
    <row r="5" spans="1:5" ht="33.75" customHeight="1">
      <c r="A5" s="312" t="s">
        <v>342</v>
      </c>
      <c r="B5" s="300"/>
      <c r="C5" s="300"/>
      <c r="D5" s="300"/>
      <c r="E5" s="313"/>
    </row>
    <row r="6" spans="1:5" ht="15.75" customHeight="1">
      <c r="A6" s="314"/>
      <c r="B6" s="287"/>
      <c r="C6" s="287"/>
      <c r="D6" s="287"/>
      <c r="E6" s="315"/>
    </row>
    <row r="7" spans="1:5" ht="10.5" customHeight="1">
      <c r="A7" s="314"/>
      <c r="B7" s="287"/>
      <c r="C7" s="287"/>
      <c r="D7" s="287"/>
      <c r="E7" s="316"/>
    </row>
    <row r="8" spans="1:5" ht="57" customHeight="1">
      <c r="A8" s="65" t="s">
        <v>188</v>
      </c>
      <c r="B8" s="65" t="s">
        <v>0</v>
      </c>
      <c r="C8" s="18" t="s">
        <v>336</v>
      </c>
      <c r="D8" s="18" t="s">
        <v>343</v>
      </c>
      <c r="E8" s="102"/>
    </row>
    <row r="9" spans="1:5" ht="37.9" customHeight="1">
      <c r="A9" s="94" t="s">
        <v>301</v>
      </c>
      <c r="B9" s="93" t="s">
        <v>189</v>
      </c>
      <c r="C9" s="97">
        <f>C10-C11</f>
        <v>0</v>
      </c>
      <c r="D9" s="97">
        <f>D10-D11</f>
        <v>751170.03000000119</v>
      </c>
      <c r="E9" s="126"/>
    </row>
    <row r="10" spans="1:5" ht="54.75" customHeight="1">
      <c r="A10" s="65" t="s">
        <v>302</v>
      </c>
      <c r="B10" s="40" t="s">
        <v>190</v>
      </c>
      <c r="C10" s="98">
        <f>Прил1!B9</f>
        <v>11861994</v>
      </c>
      <c r="D10" s="98">
        <f>Прил1!D9</f>
        <v>11950616.300000001</v>
      </c>
      <c r="E10" s="127"/>
    </row>
    <row r="11" spans="1:5" ht="54.75" customHeight="1">
      <c r="A11" s="65" t="s">
        <v>303</v>
      </c>
      <c r="B11" s="40" t="s">
        <v>191</v>
      </c>
      <c r="C11" s="98">
        <f>Прил1!B14</f>
        <v>11861994</v>
      </c>
      <c r="D11" s="98">
        <f>Прил1!D14</f>
        <v>11199446.27</v>
      </c>
      <c r="E11" s="127"/>
    </row>
    <row r="12" spans="1:5" ht="24" customHeight="1">
      <c r="A12" s="317" t="s">
        <v>192</v>
      </c>
      <c r="B12" s="317"/>
      <c r="C12" s="97">
        <f>C10-C11</f>
        <v>0</v>
      </c>
      <c r="D12" s="97">
        <f>D10-D11</f>
        <v>751170.03000000119</v>
      </c>
      <c r="E12" s="126"/>
    </row>
    <row r="13" spans="1:5">
      <c r="A13" s="95"/>
    </row>
    <row r="14" spans="1:5">
      <c r="A14" s="99"/>
    </row>
    <row r="15" spans="1:5">
      <c r="A15" s="99"/>
    </row>
    <row r="16" spans="1:5">
      <c r="A16" s="99"/>
    </row>
    <row r="17" spans="1:1">
      <c r="A17" s="99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>
      <selection activeCell="F16" sqref="F16"/>
    </sheetView>
  </sheetViews>
  <sheetFormatPr defaultRowHeight="11.25"/>
  <cols>
    <col min="1" max="1" width="5.5" customWidth="1"/>
    <col min="2" max="2" width="54.33203125" style="32" customWidth="1"/>
    <col min="3" max="3" width="18.1640625" customWidth="1"/>
    <col min="4" max="4" width="17.83203125" style="32" customWidth="1"/>
    <col min="5" max="5" width="17.83203125" customWidth="1"/>
    <col min="6" max="6" width="21.33203125" style="36" customWidth="1"/>
    <col min="7" max="7" width="16.5" customWidth="1"/>
  </cols>
  <sheetData>
    <row r="1" spans="1:13" ht="15.75">
      <c r="C1" s="103"/>
      <c r="D1" s="103"/>
      <c r="F1" s="136"/>
      <c r="G1" s="136" t="s">
        <v>206</v>
      </c>
    </row>
    <row r="2" spans="1:13" ht="15.75">
      <c r="B2" s="133"/>
      <c r="C2" s="132"/>
      <c r="D2" s="132"/>
      <c r="F2" s="136"/>
      <c r="G2" s="136" t="str">
        <f>Прил1!F2</f>
        <v>к  Решению МС АСП</v>
      </c>
    </row>
    <row r="3" spans="1:13" ht="12.6" customHeight="1">
      <c r="C3" s="136"/>
      <c r="D3" s="99"/>
      <c r="F3" s="136"/>
      <c r="G3" s="136" t="str">
        <f>Прил1!F3</f>
        <v>от 10.03.2023 № _5_</v>
      </c>
    </row>
    <row r="4" spans="1:13" ht="12.75">
      <c r="A4" s="33"/>
    </row>
    <row r="5" spans="1:13" ht="17.45" customHeight="1">
      <c r="A5" s="326" t="s">
        <v>210</v>
      </c>
      <c r="B5" s="326"/>
      <c r="C5" s="326"/>
      <c r="D5" s="326"/>
      <c r="E5" s="326"/>
      <c r="F5" s="326"/>
      <c r="G5" s="326"/>
    </row>
    <row r="6" spans="1:13" ht="13.9" customHeight="1">
      <c r="A6" s="326" t="s">
        <v>306</v>
      </c>
      <c r="B6" s="326"/>
      <c r="C6" s="326"/>
      <c r="D6" s="326"/>
      <c r="E6" s="326"/>
      <c r="F6" s="326"/>
      <c r="G6" s="326"/>
    </row>
    <row r="7" spans="1:13" ht="17.45" customHeight="1">
      <c r="A7" s="329"/>
      <c r="B7" s="327" t="s">
        <v>344</v>
      </c>
      <c r="C7" s="327"/>
      <c r="D7" s="327"/>
      <c r="E7" s="327"/>
      <c r="F7" s="327"/>
      <c r="G7" s="327"/>
    </row>
    <row r="8" spans="1:13" ht="10.9" customHeight="1" thickBot="1">
      <c r="A8" s="330"/>
      <c r="B8" s="328"/>
      <c r="C8" s="328"/>
      <c r="D8" s="328"/>
      <c r="E8" s="328"/>
      <c r="F8" s="328"/>
      <c r="G8" s="328"/>
    </row>
    <row r="9" spans="1:13" ht="13.9" customHeight="1">
      <c r="A9" s="137" t="s">
        <v>107</v>
      </c>
      <c r="B9" s="318" t="s">
        <v>212</v>
      </c>
      <c r="C9" s="318" t="s">
        <v>345</v>
      </c>
      <c r="D9" s="318" t="s">
        <v>213</v>
      </c>
      <c r="E9" s="318" t="s">
        <v>346</v>
      </c>
      <c r="F9" s="318" t="s">
        <v>214</v>
      </c>
      <c r="G9" s="318" t="s">
        <v>215</v>
      </c>
    </row>
    <row r="10" spans="1:13" ht="32.25" customHeight="1" thickBot="1">
      <c r="A10" s="138" t="s">
        <v>211</v>
      </c>
      <c r="B10" s="319"/>
      <c r="C10" s="319"/>
      <c r="D10" s="319"/>
      <c r="E10" s="319"/>
      <c r="F10" s="319"/>
      <c r="G10" s="319"/>
    </row>
    <row r="11" spans="1:13" ht="15.75" thickBot="1">
      <c r="A11" s="139">
        <v>1</v>
      </c>
      <c r="B11" s="140">
        <v>2</v>
      </c>
      <c r="C11" s="140">
        <v>3</v>
      </c>
      <c r="D11" s="140">
        <v>4</v>
      </c>
      <c r="E11" s="140">
        <v>5</v>
      </c>
      <c r="F11" s="140">
        <v>6</v>
      </c>
      <c r="G11" s="140">
        <v>7</v>
      </c>
    </row>
    <row r="12" spans="1:13" s="70" customFormat="1" ht="30.75" thickBot="1">
      <c r="A12" s="145">
        <v>1</v>
      </c>
      <c r="B12" s="163" t="s">
        <v>227</v>
      </c>
      <c r="C12" s="158">
        <v>404728</v>
      </c>
      <c r="D12" s="158">
        <v>981430</v>
      </c>
      <c r="E12" s="158">
        <v>903555.19</v>
      </c>
      <c r="F12" s="155">
        <f t="shared" ref="F12:F17" si="0">E12/D12</f>
        <v>0.92065169191893459</v>
      </c>
      <c r="G12" s="198"/>
    </row>
    <row r="13" spans="1:13" ht="62.45" customHeight="1" thickBot="1">
      <c r="A13" s="145">
        <v>2</v>
      </c>
      <c r="B13" s="163" t="s">
        <v>225</v>
      </c>
      <c r="C13" s="158">
        <v>1101000</v>
      </c>
      <c r="D13" s="158">
        <v>1193423</v>
      </c>
      <c r="E13" s="158">
        <v>1271297.81</v>
      </c>
      <c r="F13" s="155">
        <f t="shared" si="0"/>
        <v>1.0652533175579824</v>
      </c>
      <c r="G13" s="158"/>
    </row>
    <row r="14" spans="1:13" ht="48.75" customHeight="1" thickBot="1">
      <c r="A14" s="117">
        <v>3</v>
      </c>
      <c r="B14" s="201" t="s">
        <v>226</v>
      </c>
      <c r="C14" s="159">
        <v>85279</v>
      </c>
      <c r="D14" s="160">
        <v>85279</v>
      </c>
      <c r="E14" s="160">
        <v>85279</v>
      </c>
      <c r="F14" s="155">
        <f t="shared" si="0"/>
        <v>1</v>
      </c>
      <c r="G14" s="160">
        <f>E17-E36</f>
        <v>409945.31999999983</v>
      </c>
    </row>
    <row r="15" spans="1:13" ht="30.75" customHeight="1" thickBot="1">
      <c r="A15" s="117">
        <v>4</v>
      </c>
      <c r="B15" s="201" t="s">
        <v>311</v>
      </c>
      <c r="C15" s="159">
        <v>1925718</v>
      </c>
      <c r="D15" s="160">
        <v>1925718</v>
      </c>
      <c r="E15" s="160">
        <v>1925718</v>
      </c>
      <c r="F15" s="155">
        <f t="shared" si="0"/>
        <v>1</v>
      </c>
      <c r="G15" s="117"/>
    </row>
    <row r="16" spans="1:13" ht="136.5" customHeight="1" thickBot="1">
      <c r="A16" s="161">
        <v>5</v>
      </c>
      <c r="B16" s="200" t="s">
        <v>318</v>
      </c>
      <c r="C16" s="162">
        <v>0</v>
      </c>
      <c r="D16" s="162">
        <v>0</v>
      </c>
      <c r="E16" s="162">
        <v>0</v>
      </c>
      <c r="F16" s="155">
        <v>0</v>
      </c>
      <c r="G16" s="202"/>
      <c r="H16" s="151"/>
      <c r="I16" s="151"/>
      <c r="J16" s="3"/>
      <c r="K16" s="151"/>
      <c r="L16" s="151"/>
      <c r="M16" s="151"/>
    </row>
    <row r="17" spans="1:13" ht="15.75" thickBot="1">
      <c r="A17" s="157"/>
      <c r="B17" s="203" t="s">
        <v>21</v>
      </c>
      <c r="C17" s="162">
        <f>C12+C13+C14+C15+C16</f>
        <v>3516725</v>
      </c>
      <c r="D17" s="162">
        <f>D12+D13+D14+D15+D16</f>
        <v>4185850</v>
      </c>
      <c r="E17" s="162">
        <f>E12+E13+E14+E15+E16</f>
        <v>4185850</v>
      </c>
      <c r="F17" s="155">
        <f t="shared" si="0"/>
        <v>1</v>
      </c>
      <c r="G17" s="203"/>
      <c r="H17" s="151"/>
      <c r="I17" s="151"/>
      <c r="J17" s="3"/>
      <c r="K17" s="152"/>
      <c r="L17" s="152"/>
      <c r="M17" s="152"/>
    </row>
    <row r="18" spans="1:13" ht="13.15" customHeight="1">
      <c r="A18" s="151"/>
      <c r="B18" s="153"/>
      <c r="C18" s="33"/>
      <c r="D18" s="33"/>
      <c r="E18" s="33"/>
      <c r="F18" s="33"/>
      <c r="G18" s="153"/>
      <c r="H18" s="153"/>
      <c r="I18" s="153"/>
      <c r="J18" s="153"/>
      <c r="K18" s="153"/>
      <c r="L18" s="153"/>
      <c r="M18" s="153"/>
    </row>
    <row r="19" spans="1:13" ht="12.75">
      <c r="A19" s="3"/>
      <c r="B19" s="321"/>
      <c r="C19" s="321"/>
      <c r="D19" s="321"/>
      <c r="E19" s="321"/>
      <c r="F19" s="321"/>
      <c r="G19" s="321"/>
      <c r="H19" s="321"/>
      <c r="I19" s="321"/>
      <c r="J19" s="3"/>
      <c r="K19" s="321"/>
      <c r="L19" s="321"/>
      <c r="M19" s="321"/>
    </row>
    <row r="20" spans="1:13" ht="16.149999999999999" customHeight="1">
      <c r="A20" s="324" t="s">
        <v>221</v>
      </c>
      <c r="B20" s="324"/>
      <c r="C20" s="324"/>
      <c r="D20" s="324"/>
      <c r="E20" s="324"/>
      <c r="F20" s="324"/>
      <c r="G20" s="324"/>
      <c r="H20" s="147"/>
      <c r="I20" s="147"/>
      <c r="J20" s="147"/>
      <c r="K20" s="147"/>
      <c r="L20" s="147"/>
      <c r="M20" s="147"/>
    </row>
    <row r="21" spans="1:13" ht="15.75">
      <c r="A21" s="324" t="s">
        <v>306</v>
      </c>
      <c r="B21" s="324"/>
      <c r="C21" s="324"/>
      <c r="D21" s="324"/>
      <c r="E21" s="324"/>
      <c r="F21" s="324"/>
      <c r="G21" s="324"/>
      <c r="H21" s="147"/>
      <c r="I21" s="147"/>
      <c r="J21" s="147"/>
      <c r="K21" s="147"/>
      <c r="L21" s="147"/>
      <c r="M21" s="147"/>
    </row>
    <row r="22" spans="1:13" ht="15.75">
      <c r="A22" s="325" t="s">
        <v>344</v>
      </c>
      <c r="B22" s="325"/>
      <c r="C22" s="325"/>
      <c r="D22" s="325"/>
      <c r="E22" s="325"/>
      <c r="F22" s="325"/>
      <c r="G22" s="325"/>
      <c r="H22" s="148"/>
      <c r="I22" s="148"/>
      <c r="J22" s="148"/>
      <c r="K22" s="148"/>
      <c r="L22" s="148"/>
      <c r="M22" s="148"/>
    </row>
    <row r="23" spans="1:13" ht="16.149999999999999" customHeight="1" thickBo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141"/>
      <c r="M23" s="141"/>
    </row>
    <row r="24" spans="1:13" ht="27" customHeight="1" thickBot="1">
      <c r="A24" s="318" t="s">
        <v>123</v>
      </c>
      <c r="B24" s="318" t="s">
        <v>216</v>
      </c>
      <c r="C24" s="318" t="s">
        <v>217</v>
      </c>
      <c r="D24" s="318" t="s">
        <v>218</v>
      </c>
      <c r="E24" s="318" t="s">
        <v>219</v>
      </c>
      <c r="F24" s="318" t="s">
        <v>220</v>
      </c>
      <c r="G24" s="323" t="s">
        <v>215</v>
      </c>
      <c r="H24" s="142"/>
      <c r="I24" s="142"/>
      <c r="J24" s="142"/>
      <c r="K24" s="142"/>
      <c r="L24" s="322"/>
    </row>
    <row r="25" spans="1:13" ht="34.15" customHeight="1" thickBot="1">
      <c r="A25" s="319"/>
      <c r="B25" s="319"/>
      <c r="C25" s="319"/>
      <c r="D25" s="319"/>
      <c r="E25" s="319"/>
      <c r="F25" s="319"/>
      <c r="G25" s="323"/>
      <c r="H25" s="142"/>
      <c r="I25" s="142"/>
      <c r="J25" s="142"/>
      <c r="K25" s="142"/>
      <c r="L25" s="322"/>
    </row>
    <row r="26" spans="1:13" ht="16.5" thickBot="1">
      <c r="A26" s="154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6">
        <v>7</v>
      </c>
      <c r="H26" s="143"/>
      <c r="I26" s="143"/>
      <c r="J26" s="143"/>
      <c r="K26" s="143"/>
      <c r="L26" s="135"/>
    </row>
    <row r="27" spans="1:13" ht="105.75" thickBot="1">
      <c r="A27" s="164" t="s">
        <v>228</v>
      </c>
      <c r="B27" s="156" t="s">
        <v>309</v>
      </c>
      <c r="C27" s="160">
        <f>C28+C29+C30+C31+C32</f>
        <v>3516725</v>
      </c>
      <c r="D27" s="160">
        <f>D28+D29+D30+D31+D32</f>
        <v>4185850.0000000005</v>
      </c>
      <c r="E27" s="160">
        <f>E28+E29+E30+E31+E32</f>
        <v>3775904.68</v>
      </c>
      <c r="F27" s="155">
        <f>E27/D27</f>
        <v>0.90206402044984879</v>
      </c>
      <c r="G27" s="170"/>
      <c r="H27" s="143"/>
      <c r="I27" s="143"/>
      <c r="J27" s="143"/>
      <c r="K27" s="143"/>
      <c r="L27" s="144"/>
    </row>
    <row r="28" spans="1:13" ht="30.75" thickBot="1">
      <c r="A28" s="164" t="s">
        <v>229</v>
      </c>
      <c r="B28" s="156" t="s">
        <v>230</v>
      </c>
      <c r="C28" s="160">
        <v>658773.6</v>
      </c>
      <c r="D28" s="160">
        <v>0</v>
      </c>
      <c r="E28" s="171">
        <v>0</v>
      </c>
      <c r="F28" s="155">
        <v>0</v>
      </c>
      <c r="G28" s="171"/>
    </row>
    <row r="29" spans="1:13" ht="16.5" thickBot="1">
      <c r="A29" s="164" t="s">
        <v>231</v>
      </c>
      <c r="B29" s="156" t="s">
        <v>232</v>
      </c>
      <c r="C29" s="166">
        <v>749320</v>
      </c>
      <c r="D29" s="256">
        <v>1619633.79</v>
      </c>
      <c r="E29" s="166">
        <v>1619633.79</v>
      </c>
      <c r="F29" s="155">
        <f t="shared" ref="F29:F36" si="1">E29/D29</f>
        <v>1</v>
      </c>
      <c r="G29" s="171"/>
    </row>
    <row r="30" spans="1:13" ht="30.75" thickBot="1">
      <c r="A30" s="164" t="s">
        <v>233</v>
      </c>
      <c r="B30" s="156" t="s">
        <v>234</v>
      </c>
      <c r="C30" s="166">
        <v>1996000</v>
      </c>
      <c r="D30" s="256">
        <f>2068742.36+335850</f>
        <v>2404592.3600000003</v>
      </c>
      <c r="E30" s="166">
        <v>1994647.04</v>
      </c>
      <c r="F30" s="155">
        <f t="shared" si="1"/>
        <v>0.82951566892610429</v>
      </c>
      <c r="G30" s="171"/>
    </row>
    <row r="31" spans="1:13" ht="30.75" thickBot="1">
      <c r="A31" s="164" t="s">
        <v>235</v>
      </c>
      <c r="B31" s="156" t="s">
        <v>307</v>
      </c>
      <c r="C31" s="160">
        <v>0</v>
      </c>
      <c r="D31" s="160">
        <v>0</v>
      </c>
      <c r="E31" s="166">
        <v>0</v>
      </c>
      <c r="F31" s="155">
        <v>0</v>
      </c>
      <c r="G31" s="171"/>
    </row>
    <row r="32" spans="1:13" ht="45.75" thickBot="1">
      <c r="A32" s="164" t="s">
        <v>236</v>
      </c>
      <c r="B32" s="167" t="s">
        <v>316</v>
      </c>
      <c r="C32" s="166">
        <v>112631.4</v>
      </c>
      <c r="D32" s="256">
        <v>161623.85</v>
      </c>
      <c r="E32" s="166">
        <v>161623.85</v>
      </c>
      <c r="F32" s="155">
        <f t="shared" si="1"/>
        <v>1</v>
      </c>
      <c r="G32" s="171"/>
    </row>
    <row r="33" spans="1:7" ht="75.75" thickBot="1">
      <c r="A33" s="164" t="s">
        <v>237</v>
      </c>
      <c r="B33" s="156" t="s">
        <v>308</v>
      </c>
      <c r="C33" s="160">
        <v>0</v>
      </c>
      <c r="D33" s="160">
        <v>0</v>
      </c>
      <c r="E33" s="166">
        <v>0</v>
      </c>
      <c r="F33" s="155">
        <v>0</v>
      </c>
      <c r="G33" s="171"/>
    </row>
    <row r="34" spans="1:7" ht="66" customHeight="1" thickBot="1">
      <c r="A34" s="164" t="s">
        <v>238</v>
      </c>
      <c r="B34" s="168" t="s">
        <v>239</v>
      </c>
      <c r="C34" s="160">
        <f>C35</f>
        <v>0</v>
      </c>
      <c r="D34" s="160">
        <v>0</v>
      </c>
      <c r="E34" s="166">
        <v>0</v>
      </c>
      <c r="F34" s="155">
        <v>0</v>
      </c>
      <c r="G34" s="171"/>
    </row>
    <row r="35" spans="1:7" ht="39" customHeight="1" thickBot="1">
      <c r="A35" s="164" t="s">
        <v>240</v>
      </c>
      <c r="B35" s="168" t="s">
        <v>310</v>
      </c>
      <c r="C35" s="160">
        <v>0</v>
      </c>
      <c r="D35" s="160">
        <v>0</v>
      </c>
      <c r="E35" s="166">
        <v>0</v>
      </c>
      <c r="F35" s="155">
        <v>0</v>
      </c>
      <c r="G35" s="171"/>
    </row>
    <row r="36" spans="1:7" ht="15.75" thickBot="1">
      <c r="A36" s="165"/>
      <c r="B36" s="169" t="s">
        <v>44</v>
      </c>
      <c r="C36" s="162">
        <f>C27+C33+C34</f>
        <v>3516725</v>
      </c>
      <c r="D36" s="162">
        <f>D27+D33+D34</f>
        <v>4185850.0000000005</v>
      </c>
      <c r="E36" s="162">
        <f>E27+E33+E34</f>
        <v>3775904.68</v>
      </c>
      <c r="F36" s="155">
        <f t="shared" si="1"/>
        <v>0.90206402044984879</v>
      </c>
      <c r="G36" s="171"/>
    </row>
  </sheetData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  <mergeCell ref="L24:L25"/>
    <mergeCell ref="G24:G25"/>
    <mergeCell ref="C24:C25"/>
    <mergeCell ref="B24:B25"/>
    <mergeCell ref="D24:D25"/>
    <mergeCell ref="E24:E25"/>
    <mergeCell ref="F24:F25"/>
    <mergeCell ref="D9:D10"/>
    <mergeCell ref="E9:E10"/>
    <mergeCell ref="F9:F10"/>
    <mergeCell ref="I23:K23"/>
    <mergeCell ref="D19:E19"/>
    <mergeCell ref="F19:G19"/>
    <mergeCell ref="H19:I19"/>
    <mergeCell ref="K19:M19"/>
  </mergeCells>
  <pageMargins left="1.8897637795275593" right="0" top="0.74803149606299213" bottom="0.74803149606299213" header="0.31496062992125984" footer="0.31496062992125984"/>
  <pageSetup paperSize="9" scale="6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2023-03-14T10:46:02Z</cp:lastPrinted>
  <dcterms:created xsi:type="dcterms:W3CDTF">2016-11-09T10:06:10Z</dcterms:created>
  <dcterms:modified xsi:type="dcterms:W3CDTF">2023-03-14T10:48:39Z</dcterms:modified>
</cp:coreProperties>
</file>