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workbookProtection workbookAlgorithmName="SHA-512" workbookHashValue="aIZhxMraU0UAnuHvhuv5AXj3BQDMhtUw2dcAgTbU7ACS7bG77c7AFbEoxFGxGAse9CLyE1y38vZDWLH8XoyjFg==" workbookSaltValue="ZIXrXtgiMkdMg93RVz3uzg==" workbookSpinCount="100000" lockStructure="1"/>
  <bookViews>
    <workbookView xWindow="-105" yWindow="-105" windowWidth="29040" windowHeight="16440"/>
  </bookViews>
  <sheets>
    <sheet name="Доходы" sheetId="3" r:id="rId1"/>
    <sheet name="Расходы" sheetId="10" r:id="rId2"/>
    <sheet name="Лист5" sheetId="11" state="hidden" r:id="rId3"/>
    <sheet name="Лист4" sheetId="8" state="hidden" r:id="rId4"/>
    <sheet name="Лист2" sheetId="6" state="hidden" r:id="rId5"/>
    <sheet name="Лист3" sheetId="7" state="hidden" r:id="rId6"/>
    <sheet name="Лист1" sheetId="5" state="hidden" r:id="rId7"/>
    <sheet name="Источники" sheetId="4" state="hidden" r:id="rId8"/>
  </sheets>
  <externalReferences>
    <externalReference r:id="rId9"/>
  </externalReferences>
  <definedNames>
    <definedName name="_xlnm.Print_Area" localSheetId="0">Доходы!$A$1:$L$82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0" l="1"/>
  <c r="G20" i="3"/>
  <c r="G34" i="3" s="1"/>
  <c r="H34" i="3"/>
  <c r="H84" i="10"/>
  <c r="F131" i="10" l="1"/>
  <c r="F133" i="10" s="1"/>
  <c r="H97" i="10" l="1"/>
  <c r="H82" i="10"/>
  <c r="H78" i="10"/>
  <c r="I78" i="10" s="1"/>
  <c r="G82" i="10"/>
  <c r="G97" i="10"/>
  <c r="I30" i="10"/>
  <c r="H9" i="10"/>
  <c r="H8" i="10" s="1"/>
  <c r="F100" i="10"/>
  <c r="E77" i="10"/>
  <c r="K77" i="10"/>
  <c r="L77" i="10"/>
  <c r="D77" i="10"/>
  <c r="J99" i="10"/>
  <c r="I80" i="10"/>
  <c r="I81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79" i="10"/>
  <c r="G77" i="10" l="1"/>
  <c r="I82" i="10"/>
  <c r="H77" i="10"/>
  <c r="I77" i="10" s="1"/>
  <c r="I97" i="10"/>
  <c r="J44" i="10" l="1"/>
  <c r="I9" i="10"/>
  <c r="J26" i="10"/>
  <c r="J86" i="10" l="1"/>
  <c r="J87" i="10"/>
  <c r="J88" i="10"/>
  <c r="J89" i="10"/>
  <c r="J90" i="10"/>
  <c r="J91" i="10"/>
  <c r="J79" i="10"/>
  <c r="J85" i="10" l="1"/>
  <c r="F114" i="10"/>
  <c r="F116" i="10" s="1"/>
  <c r="F123" i="10"/>
  <c r="F125" i="10" s="1"/>
  <c r="L8" i="10" l="1"/>
  <c r="K8" i="10"/>
  <c r="G8" i="10"/>
  <c r="D8" i="10"/>
  <c r="J15" i="10"/>
  <c r="J84" i="10"/>
  <c r="I67" i="10" l="1"/>
  <c r="I29" i="10"/>
  <c r="L55" i="10"/>
  <c r="K55" i="10"/>
  <c r="G25" i="10"/>
  <c r="D25" i="10"/>
  <c r="J30" i="10"/>
  <c r="L69" i="10"/>
  <c r="K69" i="10"/>
  <c r="H69" i="10"/>
  <c r="G69" i="10"/>
  <c r="E69" i="10"/>
  <c r="D69" i="10"/>
  <c r="L75" i="10"/>
  <c r="K75" i="10"/>
  <c r="H75" i="10"/>
  <c r="G75" i="10"/>
  <c r="E75" i="10"/>
  <c r="D75" i="10"/>
  <c r="L63" i="10"/>
  <c r="K63" i="10"/>
  <c r="H63" i="10"/>
  <c r="G63" i="10"/>
  <c r="E63" i="10"/>
  <c r="D63" i="10"/>
  <c r="L66" i="10"/>
  <c r="K66" i="10"/>
  <c r="G66" i="10"/>
  <c r="E66" i="10"/>
  <c r="D66" i="10"/>
  <c r="J67" i="10"/>
  <c r="L57" i="10"/>
  <c r="K57" i="10"/>
  <c r="H57" i="10"/>
  <c r="G57" i="10"/>
  <c r="E57" i="10"/>
  <c r="D57" i="10"/>
  <c r="J59" i="10"/>
  <c r="I59" i="10"/>
  <c r="K42" i="10"/>
  <c r="L42" i="10"/>
  <c r="H42" i="10"/>
  <c r="G42" i="10"/>
  <c r="E42" i="10"/>
  <c r="D42" i="10"/>
  <c r="K16" i="10"/>
  <c r="H16" i="10"/>
  <c r="G16" i="10"/>
  <c r="E16" i="10"/>
  <c r="D16" i="10"/>
  <c r="I17" i="10"/>
  <c r="J10" i="10"/>
  <c r="J11" i="10"/>
  <c r="J76" i="10"/>
  <c r="I76" i="10"/>
  <c r="J43" i="10"/>
  <c r="J42" i="10" s="1"/>
  <c r="I43" i="10"/>
  <c r="H66" i="10" l="1"/>
  <c r="H62" i="10" s="1"/>
  <c r="J75" i="10"/>
  <c r="I75" i="10"/>
  <c r="J69" i="10"/>
  <c r="D62" i="10"/>
  <c r="J63" i="10"/>
  <c r="L68" i="10"/>
  <c r="D68" i="10"/>
  <c r="E68" i="10"/>
  <c r="G68" i="10"/>
  <c r="H68" i="10"/>
  <c r="G62" i="10"/>
  <c r="K68" i="10"/>
  <c r="K62" i="10"/>
  <c r="L62" i="10"/>
  <c r="E62" i="10"/>
  <c r="J57" i="10"/>
  <c r="I57" i="10"/>
  <c r="I42" i="10"/>
  <c r="I66" i="10" l="1"/>
  <c r="J66" i="10"/>
  <c r="I68" i="10"/>
  <c r="J62" i="10"/>
  <c r="J68" i="10"/>
  <c r="I62" i="10"/>
  <c r="J14" i="10"/>
  <c r="I98" i="10"/>
  <c r="J37" i="10"/>
  <c r="I39" i="10"/>
  <c r="H25" i="10"/>
  <c r="I12" i="10"/>
  <c r="I37" i="10"/>
  <c r="J32" i="10"/>
  <c r="J39" i="10"/>
  <c r="I21" i="10"/>
  <c r="J13" i="10" l="1"/>
  <c r="E8" i="10"/>
  <c r="J8" i="10" s="1"/>
  <c r="I32" i="10"/>
  <c r="I41" i="10"/>
  <c r="I50" i="10"/>
  <c r="I34" i="3" l="1"/>
  <c r="I33" i="10" l="1"/>
  <c r="J33" i="10"/>
  <c r="J78" i="10"/>
  <c r="J80" i="10"/>
  <c r="K34" i="3" l="1"/>
  <c r="J34" i="3"/>
  <c r="G35" i="3" s="1"/>
  <c r="J97" i="10" l="1"/>
  <c r="J31" i="10"/>
  <c r="J56" i="10"/>
  <c r="J27" i="10"/>
  <c r="J28" i="10"/>
  <c r="J29" i="10"/>
  <c r="J34" i="10"/>
  <c r="J23" i="10"/>
  <c r="J17" i="10"/>
  <c r="J81" i="10"/>
  <c r="J83" i="10"/>
  <c r="J93" i="10"/>
  <c r="J94" i="10"/>
  <c r="J96" i="10"/>
  <c r="I56" i="10"/>
  <c r="E25" i="10"/>
  <c r="I28" i="10"/>
  <c r="I34" i="10"/>
  <c r="J21" i="10"/>
  <c r="J19" i="10"/>
  <c r="J20" i="10"/>
  <c r="J18" i="10"/>
  <c r="J98" i="10"/>
  <c r="F23" i="10"/>
  <c r="J16" i="10" l="1"/>
  <c r="J82" i="10"/>
  <c r="J95" i="10"/>
  <c r="I57" i="3"/>
  <c r="J77" i="10" l="1"/>
  <c r="I18" i="10"/>
  <c r="G22" i="10"/>
  <c r="H22" i="10"/>
  <c r="H7" i="10" s="1"/>
  <c r="J41" i="10"/>
  <c r="E40" i="10"/>
  <c r="E24" i="10" s="1"/>
  <c r="G40" i="10"/>
  <c r="H40" i="10"/>
  <c r="K40" i="10"/>
  <c r="L40" i="10"/>
  <c r="D40" i="10"/>
  <c r="D24" i="10" s="1"/>
  <c r="I40" i="10" l="1"/>
  <c r="J40" i="10"/>
  <c r="J25" i="10"/>
  <c r="H55" i="10" l="1"/>
  <c r="J55" i="10" s="1"/>
  <c r="G55" i="10"/>
  <c r="G7" i="10"/>
  <c r="J12" i="10"/>
  <c r="I31" i="10" l="1"/>
  <c r="L16" i="10" l="1"/>
  <c r="I27" i="10" l="1"/>
  <c r="K22" i="10" l="1"/>
  <c r="D22" i="10" l="1"/>
  <c r="D7" i="10" s="1"/>
  <c r="E22" i="10"/>
  <c r="E7" i="10" l="1"/>
  <c r="J22" i="10"/>
  <c r="K25" i="10"/>
  <c r="K24" i="10" s="1"/>
  <c r="L51" i="10"/>
  <c r="K51" i="10"/>
  <c r="H53" i="10"/>
  <c r="G53" i="10"/>
  <c r="E53" i="10"/>
  <c r="D53" i="10"/>
  <c r="L53" i="10"/>
  <c r="K53" i="10"/>
  <c r="J54" i="10"/>
  <c r="J7" i="10" l="1"/>
  <c r="I25" i="10"/>
  <c r="G49" i="10" l="1"/>
  <c r="I26" i="10" l="1"/>
  <c r="B49" i="10" l="1"/>
  <c r="D49" i="10"/>
  <c r="E49" i="10"/>
  <c r="H49" i="10"/>
  <c r="K49" i="10"/>
  <c r="K48" i="10" s="1"/>
  <c r="J50" i="10"/>
  <c r="I49" i="10" l="1"/>
  <c r="J49" i="10"/>
  <c r="G35" i="10"/>
  <c r="H35" i="10"/>
  <c r="J35" i="10" l="1"/>
  <c r="I35" i="10"/>
  <c r="H38" i="10"/>
  <c r="H24" i="10" s="1"/>
  <c r="G38" i="10"/>
  <c r="G24" i="10" s="1"/>
  <c r="J38" i="10" l="1"/>
  <c r="J24" i="10" s="1"/>
  <c r="I38" i="10"/>
  <c r="G51" i="10"/>
  <c r="G48" i="10" s="1"/>
  <c r="H51" i="10"/>
  <c r="H48" i="10" s="1"/>
  <c r="I48" i="10" l="1"/>
  <c r="E51" i="10"/>
  <c r="E48" i="10" s="1"/>
  <c r="D51" i="10"/>
  <c r="D48" i="10" s="1"/>
  <c r="J52" i="10"/>
  <c r="L25" i="10" l="1"/>
  <c r="L24" i="10" s="1"/>
  <c r="B25" i="10"/>
  <c r="L48" i="10"/>
  <c r="H107" i="10"/>
  <c r="J53" i="10" l="1"/>
  <c r="J51" i="10" l="1"/>
  <c r="J80" i="3" l="1"/>
  <c r="K80" i="3"/>
  <c r="G80" i="3"/>
  <c r="J57" i="3"/>
  <c r="K57" i="3"/>
  <c r="G57" i="3"/>
  <c r="I80" i="3" l="1"/>
  <c r="G58" i="3" l="1"/>
  <c r="G45" i="10"/>
  <c r="G6" i="10" s="1"/>
  <c r="B53" i="10"/>
  <c r="B51" i="10"/>
  <c r="F48" i="10"/>
  <c r="B48" i="10"/>
  <c r="B47" i="10"/>
  <c r="B46" i="10"/>
  <c r="L45" i="10"/>
  <c r="K45" i="10"/>
  <c r="H45" i="10"/>
  <c r="H6" i="10" s="1"/>
  <c r="H100" i="10" s="1"/>
  <c r="H104" i="10" s="1"/>
  <c r="F45" i="10"/>
  <c r="E45" i="10"/>
  <c r="E6" i="10" s="1"/>
  <c r="D45" i="10"/>
  <c r="D6" i="10" s="1"/>
  <c r="B45" i="10"/>
  <c r="B38" i="10"/>
  <c r="B35" i="10"/>
  <c r="F24" i="10"/>
  <c r="B24" i="10"/>
  <c r="B22" i="10"/>
  <c r="B16" i="10"/>
  <c r="B8" i="10"/>
  <c r="L7" i="10"/>
  <c r="L6" i="10" s="1"/>
  <c r="K7" i="10"/>
  <c r="K6" i="10" s="1"/>
  <c r="B7" i="10"/>
  <c r="I6" i="10" l="1"/>
  <c r="J45" i="10"/>
  <c r="K100" i="10"/>
  <c r="L100" i="10"/>
  <c r="J48" i="10"/>
  <c r="D100" i="10"/>
  <c r="G100" i="10" l="1"/>
  <c r="I24" i="10"/>
  <c r="I100" i="10" l="1"/>
  <c r="G81" i="3"/>
  <c r="D81" i="3"/>
  <c r="D58" i="3"/>
  <c r="H15" i="6" l="1"/>
  <c r="H10" i="6"/>
  <c r="H6" i="6"/>
  <c r="E6" i="6"/>
  <c r="E10" i="6"/>
  <c r="E15" i="6"/>
  <c r="E19" i="6"/>
  <c r="G19" i="6"/>
  <c r="E22" i="6"/>
  <c r="J22" i="6" s="1"/>
  <c r="E24" i="6"/>
  <c r="E28" i="6"/>
  <c r="J28" i="6" s="1"/>
  <c r="E30" i="6"/>
  <c r="J30" i="6" s="1"/>
  <c r="F31" i="6"/>
  <c r="E33" i="6"/>
  <c r="J33" i="6" s="1"/>
  <c r="E37" i="6"/>
  <c r="E35" i="6" s="1"/>
  <c r="E40" i="6"/>
  <c r="E45" i="6"/>
  <c r="E47" i="6"/>
  <c r="J47" i="6" s="1"/>
  <c r="F48" i="6"/>
  <c r="E50" i="6"/>
  <c r="I61" i="6"/>
  <c r="I60" i="6"/>
  <c r="H59" i="6"/>
  <c r="I59" i="6" s="1"/>
  <c r="I58" i="6"/>
  <c r="I57" i="6"/>
  <c r="I56" i="6"/>
  <c r="I55" i="6"/>
  <c r="I54" i="6"/>
  <c r="H53" i="6"/>
  <c r="L50" i="6"/>
  <c r="K50" i="6"/>
  <c r="I48" i="6"/>
  <c r="L47" i="6"/>
  <c r="K47" i="6"/>
  <c r="H47" i="6"/>
  <c r="I46" i="6"/>
  <c r="L45" i="6"/>
  <c r="K45" i="6"/>
  <c r="H45" i="6"/>
  <c r="I41" i="6"/>
  <c r="L40" i="6"/>
  <c r="K40" i="6"/>
  <c r="H40" i="6"/>
  <c r="L35" i="6"/>
  <c r="K35" i="6"/>
  <c r="H35" i="6"/>
  <c r="I34" i="6"/>
  <c r="L33" i="6"/>
  <c r="K33" i="6"/>
  <c r="H33" i="6"/>
  <c r="I31" i="6"/>
  <c r="L30" i="6"/>
  <c r="K30" i="6"/>
  <c r="H30" i="6"/>
  <c r="I29" i="6"/>
  <c r="L28" i="6"/>
  <c r="K28" i="6"/>
  <c r="H28" i="6"/>
  <c r="I27" i="6"/>
  <c r="L26" i="6"/>
  <c r="K26" i="6"/>
  <c r="J26" i="6"/>
  <c r="H26" i="6"/>
  <c r="I25" i="6"/>
  <c r="L24" i="6"/>
  <c r="K24" i="6"/>
  <c r="H24" i="6"/>
  <c r="I23" i="6"/>
  <c r="L22" i="6"/>
  <c r="K22" i="6"/>
  <c r="H22" i="6"/>
  <c r="I22" i="6" s="1"/>
  <c r="H19" i="6"/>
  <c r="I18" i="6"/>
  <c r="L15" i="6"/>
  <c r="K15" i="6"/>
  <c r="I13" i="6"/>
  <c r="I12" i="6"/>
  <c r="I11" i="6"/>
  <c r="L10" i="6"/>
  <c r="K10" i="6"/>
  <c r="I8" i="6"/>
  <c r="I7" i="6"/>
  <c r="L6" i="6"/>
  <c r="K6" i="6"/>
  <c r="H50" i="6" l="1"/>
  <c r="J50" i="6" s="1"/>
  <c r="J24" i="6"/>
  <c r="J6" i="6"/>
  <c r="J40" i="6"/>
  <c r="H49" i="6"/>
  <c r="J35" i="6"/>
  <c r="J19" i="6"/>
  <c r="J10" i="6"/>
  <c r="J45" i="6"/>
  <c r="E49" i="6"/>
  <c r="J15" i="6"/>
  <c r="L49" i="6"/>
  <c r="L64" i="6" s="1"/>
  <c r="K49" i="6"/>
  <c r="K64" i="6" s="1"/>
  <c r="D64" i="6" l="1"/>
  <c r="J49" i="6"/>
  <c r="H9" i="4" l="1"/>
  <c r="H8" i="4" l="1"/>
  <c r="H6" i="4" s="1"/>
  <c r="D35" i="3"/>
  <c r="I6" i="4" l="1"/>
  <c r="J6" i="4" s="1"/>
  <c r="J6" i="10"/>
  <c r="J100" i="10" s="1"/>
  <c r="E100" i="10" l="1"/>
  <c r="D101" i="10" s="1"/>
  <c r="D104" i="10" s="1"/>
  <c r="H103" i="10" l="1"/>
</calcChain>
</file>

<file path=xl/sharedStrings.xml><?xml version="1.0" encoding="utf-8"?>
<sst xmlns="http://schemas.openxmlformats.org/spreadsheetml/2006/main" count="634" uniqueCount="475">
  <si>
    <t xml:space="preserve">Наименование </t>
  </si>
  <si>
    <t>01.0.00</t>
  </si>
  <si>
    <t>02.0.00</t>
  </si>
  <si>
    <t>02.0.01</t>
  </si>
  <si>
    <t>03.0.00</t>
  </si>
  <si>
    <t>Муниципальная программа «Развитие субъектов малого и среднего предпринимательства городского поселения Тутаев»</t>
  </si>
  <si>
    <t>07.0.00</t>
  </si>
  <si>
    <t>08.0.00</t>
  </si>
  <si>
    <t>08.0.01</t>
  </si>
  <si>
    <t>09.0.00</t>
  </si>
  <si>
    <t>09.0.01</t>
  </si>
  <si>
    <t>40.0.00</t>
  </si>
  <si>
    <t>№</t>
  </si>
  <si>
    <t>План предыдущей редакции</t>
  </si>
  <si>
    <t>Изменения текущей редакции</t>
  </si>
  <si>
    <t>% изменения</t>
  </si>
  <si>
    <t>ИТОГО программные расходы</t>
  </si>
  <si>
    <t>ИТОГО непрограммные расходы бюджета</t>
  </si>
  <si>
    <t>Средства вышестоящих бюджетов</t>
  </si>
  <si>
    <t>Администрация Тутаевского муниципального района</t>
  </si>
  <si>
    <t>Х</t>
  </si>
  <si>
    <t>2021 год</t>
  </si>
  <si>
    <t>Увеличение (+), уменьшение (-), руб.</t>
  </si>
  <si>
    <t>х</t>
  </si>
  <si>
    <t>дефицит начальный "0"(.)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</si>
  <si>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</si>
  <si>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</si>
  <si>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</si>
  <si>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</si>
  <si>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</si>
  <si>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</si>
  <si>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</si>
  <si>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Всего расходов</t>
  </si>
  <si>
    <t>№ п/п</t>
  </si>
  <si>
    <t>Средства поселения</t>
  </si>
  <si>
    <t>Средства областного бюджета</t>
  </si>
  <si>
    <t xml:space="preserve">Средства федерального бюджета </t>
  </si>
  <si>
    <t>Примечание</t>
  </si>
  <si>
    <t>Итого</t>
  </si>
  <si>
    <t xml:space="preserve">Всего </t>
  </si>
  <si>
    <t>Итого расходов:</t>
  </si>
  <si>
    <t>Код программы, направление расходов</t>
  </si>
  <si>
    <t>0</t>
  </si>
  <si>
    <t xml:space="preserve">Муниципальная программа "Формирование современной городской среды на территории городского поселения Тутаев"
</t>
  </si>
  <si>
    <t>Муниципальная программа "Благоустройство и озеленение территории городского поселения Тутаев"</t>
  </si>
  <si>
    <t xml:space="preserve">Муниципальная программа "Развитие и содержание дорожного хозяйства на территории  городского поселения Тутаев" 
</t>
  </si>
  <si>
    <t xml:space="preserve">Муниципальная программа "Обеспечение населения городского поселения Тутаев банными услугами" </t>
  </si>
  <si>
    <t>L4976</t>
  </si>
  <si>
    <t>L5270</t>
  </si>
  <si>
    <t>Обеспечение софинансирования государственной поддержки малого и среднего предпринимательства</t>
  </si>
  <si>
    <t>Межбюджетные трансферты на  обеспечение мероприятий по организации населению услуг бань  в общих отделениях</t>
  </si>
  <si>
    <t>11.0.00</t>
  </si>
  <si>
    <t xml:space="preserve">Муниципальная программа "Развитие водоснабжения, водоотведения и очистки сточных вод на территории  городского  поселения Тутаев " </t>
  </si>
  <si>
    <t>11.0.G6</t>
  </si>
  <si>
    <t xml:space="preserve">Дефицит </t>
  </si>
  <si>
    <t>Благоустройство дворовой территории (ДФ)</t>
  </si>
  <si>
    <t>Благоустройство дворовой территории (Бл-во)</t>
  </si>
  <si>
    <t>Благоустройство общественной территории (Бл-во)</t>
  </si>
  <si>
    <t xml:space="preserve">Муниципальная программа "Переселение граждан из аварийного жилищного фонда городского поселения Тутаев" </t>
  </si>
  <si>
    <t>Обеспечение благоустроенными жилыми помещениями гражданам, переселяемым из многоквартирных домов, признанных в установленном порядке аварийными и подлежащими сносу (доп.средства)</t>
  </si>
  <si>
    <t>Модернизация мест массового отдыха населения на водных объектах, направленная на обеспечение безопасности, охраны жизни и здоровья людей</t>
  </si>
  <si>
    <t>Муниципальная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города Тутаева"</t>
  </si>
  <si>
    <t>Муниципальная программа "Обеспечение безопасности граждан на водных объектах, охрана их жизни и здоровья на территории городского поселения Тутаев"</t>
  </si>
  <si>
    <t>Муниципальная   программа "Переселение граждан из  жилищного фонда, признанного непригодным для проживания, и (или)  жилищного фонда с высоким уровнем износа на территории городского поселения Тутаев"</t>
  </si>
  <si>
    <t xml:space="preserve">Муниципальная программа "Предоставление молодым семьям социальных выплат на приобретение (строительство) жилья" </t>
  </si>
  <si>
    <t xml:space="preserve">Муниципальная программа "Поддержка граждан, проживающих на территории городского поселения Тутаев Ярославской области, в сфере ипотечного жилищного кредитования" </t>
  </si>
  <si>
    <t xml:space="preserve">Муниципальная программа "Градостроительная деятельность на территории городского поселения Тутаев" </t>
  </si>
  <si>
    <t>Разработка и внесение изменений в документы территориального планирования и градостроительного зонирования городского поселения Тутаев</t>
  </si>
  <si>
    <t>Разработка и актуализация схем инженерного обеспечения территории городского поселения Тутаев</t>
  </si>
  <si>
    <t>2022 год</t>
  </si>
  <si>
    <t>Федеральный проект "Обеспечение устойчивого сокращения непригодного для проживания жилищного фонда"(софин-ние)</t>
  </si>
  <si>
    <t>Федеральный проект "Обеспечение устойчивого сокращения непригодного для проживания жилищного фонда"(ср-ва обл.)</t>
  </si>
  <si>
    <t>Федеральный проект "Обеспечение устойчивого сокращения непригодного для проживания жилищного фонда"(ср-ва Фонда)</t>
  </si>
  <si>
    <t xml:space="preserve">Муниципальная программа "Сохранение, использование и популяризация объектов культурного наследия на территории городского поселения Тутаев" </t>
  </si>
  <si>
    <t>Содержание учреждения</t>
  </si>
  <si>
    <t>Ремонт водопровода ул.Казанская</t>
  </si>
  <si>
    <t>Мероприятия по строительству (реконструкции) объектов инфраструктуры,необходимых для реализации инвестиционных проектов (соф)</t>
  </si>
  <si>
    <t>Обеспечение  мероприятий по поддержке молодых семей в приобретении (строительстве) жилья</t>
  </si>
  <si>
    <t>Всего по программе</t>
  </si>
  <si>
    <t>Выплаты по обязательствам муниципального образования</t>
  </si>
  <si>
    <t>выплаты по исполнительным листам</t>
  </si>
  <si>
    <t>Актуализация коммунальных схем</t>
  </si>
  <si>
    <t>3-я редакция</t>
  </si>
  <si>
    <t>Ремонт МКД</t>
  </si>
  <si>
    <t>организация культуры</t>
  </si>
  <si>
    <t>Оплата услуг по начислению за найм</t>
  </si>
  <si>
    <t xml:space="preserve">Ремонт дорог </t>
  </si>
  <si>
    <t>Дорожная разметка</t>
  </si>
  <si>
    <t xml:space="preserve">Внешнее благоустройство </t>
  </si>
  <si>
    <t>Содержание кладбищ</t>
  </si>
  <si>
    <t>Межсезонные перевозки</t>
  </si>
  <si>
    <t>Внутигородские первозки</t>
  </si>
  <si>
    <t>Речные перевозки</t>
  </si>
  <si>
    <t xml:space="preserve">Уличное освещение </t>
  </si>
  <si>
    <t>Межевание земель</t>
  </si>
  <si>
    <t xml:space="preserve">Оценка </t>
  </si>
  <si>
    <t>экономи нет</t>
  </si>
  <si>
    <t>Внешнее благоустройство (сод.конт.площадок)</t>
  </si>
  <si>
    <t xml:space="preserve">Обеспечение деятельности  благоустройство </t>
  </si>
  <si>
    <t>Аппарель</t>
  </si>
  <si>
    <t>Строительство ЛОС (кред)</t>
  </si>
  <si>
    <t>Изменения расходов бюджета городского поселения Тутаев на 2020 год и плановый период 2021-2022 годов</t>
  </si>
  <si>
    <t>содержание спасательной станции</t>
  </si>
  <si>
    <t>Проведение спортивных.мероприятий</t>
  </si>
  <si>
    <t>Средства фонда</t>
  </si>
  <si>
    <t>Настоящий проект разработан в соответствии с Бюджетным кодексом Российской Федерации, Положением о бюджетном устройстве и бюджетном процессе в городском поселении Тутаев, утвержденным решением Муниципального Совета городского поселения Тутаев от 13.12.2018 №22.
Настоящий проект разработан в целях:
- отражения межбюджетных трансфертов, переданных из других бюджетов бюджетной системы РФ;
- удовлетворения обоснованных заявок ГРБС.</t>
  </si>
  <si>
    <t>Программные расходы</t>
  </si>
  <si>
    <t>1</t>
  </si>
  <si>
    <t>1.1</t>
  </si>
  <si>
    <t>01.1.00</t>
  </si>
  <si>
    <t>1.2</t>
  </si>
  <si>
    <t>01.2.00</t>
  </si>
  <si>
    <t>1.3</t>
  </si>
  <si>
    <t>01.3.00</t>
  </si>
  <si>
    <t>2</t>
  </si>
  <si>
    <t>2.1</t>
  </si>
  <si>
    <t>02.1.00</t>
  </si>
  <si>
    <t>2.2</t>
  </si>
  <si>
    <t>02.2.00</t>
  </si>
  <si>
    <t>2.3</t>
  </si>
  <si>
    <t>02.3.00</t>
  </si>
  <si>
    <t>3.</t>
  </si>
  <si>
    <t>3.1</t>
  </si>
  <si>
    <t>03.1.00</t>
  </si>
  <si>
    <t>3.2</t>
  </si>
  <si>
    <t>03.2.00</t>
  </si>
  <si>
    <t>4.</t>
  </si>
  <si>
    <t>04.0.00</t>
  </si>
  <si>
    <t>4.1</t>
  </si>
  <si>
    <t>04.1.00</t>
  </si>
  <si>
    <t>4.2</t>
  </si>
  <si>
    <t>04.2.00</t>
  </si>
  <si>
    <t>4.3</t>
  </si>
  <si>
    <t>04.3.00</t>
  </si>
  <si>
    <t xml:space="preserve">Непрограммные расходы </t>
  </si>
  <si>
    <t>40.1.00</t>
  </si>
  <si>
    <t>Всего изменения по программе</t>
  </si>
  <si>
    <t xml:space="preserve">Муниципальная 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 городского поселения Тутаев " </t>
  </si>
  <si>
    <t>04.4.00</t>
  </si>
  <si>
    <t>Обеспечение благоустроенными жилыми помещениями граждан, переселяемым из жилищного фонда, признанного непригодным для проживания</t>
  </si>
  <si>
    <t>остатки дорожный фонд</t>
  </si>
  <si>
    <t>дефицит</t>
  </si>
  <si>
    <t>остатки прочие</t>
  </si>
  <si>
    <t>доходы</t>
  </si>
  <si>
    <t>01.2.01</t>
  </si>
  <si>
    <t>Обеспечение мероприятий по поддержке молодых семей</t>
  </si>
  <si>
    <t xml:space="preserve">Обеспечение населения  банными услугами </t>
  </si>
  <si>
    <t>%</t>
  </si>
  <si>
    <t>Оплата уличного освещения</t>
  </si>
  <si>
    <t>Мероприятия по энергосервисному контракту</t>
  </si>
  <si>
    <t>01.3.02</t>
  </si>
  <si>
    <t>Мероприятия по БДД</t>
  </si>
  <si>
    <t>Повышение уровня благоустройства общественных и дворовых  территорий</t>
  </si>
  <si>
    <t>Обеспечение мероприятий по поддержке семей при приобретении жилья</t>
  </si>
  <si>
    <t>2026 год</t>
  </si>
  <si>
    <t>3. Изменения  источников дефицита  бюджета  городского поселения Тутаев на 2024 год и плановый период 2025-2026 годов</t>
  </si>
  <si>
    <t>Финансирование дорожного хозяйства</t>
  </si>
  <si>
    <t>Межбюджетные трансферты на содержание аварийно-спасательной службы</t>
  </si>
  <si>
    <t>Капремонт и ремонт дорожных объектов</t>
  </si>
  <si>
    <t xml:space="preserve">Межбюджетные трансферты на выявление  и ликвидацию вреда  окружающей среде </t>
  </si>
  <si>
    <t>4.4</t>
  </si>
  <si>
    <t xml:space="preserve">Межбюджетные трансферты на обеспечение мероприятий по содержанию, реконструкции и капитальному ремонту муниципального жилищного фонда   
</t>
  </si>
  <si>
    <t>02.4.00</t>
  </si>
  <si>
    <t>2.4</t>
  </si>
  <si>
    <t xml:space="preserve"> Межбюджетные трансферты на обеспечение поддержки деятельности социально ориентированных некоммерческих организаций   
</t>
  </si>
  <si>
    <t>Разработка ПСД на строительство автомобильной дороги и коммунальных сетей к территории индустриального парка (29406,29086)</t>
  </si>
  <si>
    <t xml:space="preserve">Выплаты по обязательствам муниципального образования  
</t>
  </si>
  <si>
    <t xml:space="preserve">Выполнение других обязательств органами местного самоуправления  </t>
  </si>
  <si>
    <t xml:space="preserve"> Межбюджетные трансферты на содержание органов местного самоуправления   
</t>
  </si>
  <si>
    <t xml:space="preserve">Ежегодная премия лицам удостоившимся звания "Почетный гражданин города Тутаева"
</t>
  </si>
  <si>
    <t xml:space="preserve">Межбюджетные трансферты на обеспечение мероприятий по выполнению иных обязательств органами местного самоуправления   
</t>
  </si>
  <si>
    <t xml:space="preserve">Межбюджетные трансферты на обеспечение других обязательств в рамках передаваемых полномочий по содержанию имущества казны городского поселения Тутаев   
</t>
  </si>
  <si>
    <t xml:space="preserve">Межбюджетные трансферты на обеспечение мероприятий по осуществлению внешнего муниципального контроля  
</t>
  </si>
  <si>
    <t xml:space="preserve">Межбюджетные трансферты на обеспечение мероприятий по работе с детьми и молодежью   
</t>
  </si>
  <si>
    <t>Оказание услуг содержанию кладбищ</t>
  </si>
  <si>
    <t>Комплексное благоустройство Центрального парка Тутаев (29266)</t>
  </si>
  <si>
    <t>Содержание Председателя МС</t>
  </si>
  <si>
    <t>Захоронение невостребованных трупов</t>
  </si>
  <si>
    <t>Межбюджетные трансферты на организацию и осуществление мероприятий по тер-риториальной обороне и гражданской обороне, защи-те населения и территории поселения от чрезвычайных ситуаций природного и тех-ногенного характера</t>
  </si>
  <si>
    <t>Межбюджетные трансферты на обеспечение мероприятий по начислению и сбору платы за найм муниципального жилищного фонда</t>
  </si>
  <si>
    <t>29456</t>
  </si>
  <si>
    <t>Межбюджетные трансферты на реализацию проекта по формированию современной городской среды в малых городах и исторических поселениях</t>
  </si>
  <si>
    <t>29856</t>
  </si>
  <si>
    <t>Межбюджетные трансферты на обеспечение мероприятий по содержанию военно-мемориального комплекса</t>
  </si>
  <si>
    <t>Содержание учреждения по дорожному хозяйству на территории г Тутаев</t>
  </si>
  <si>
    <t xml:space="preserve">Содержание и ремонт а/дорог </t>
  </si>
  <si>
    <t>Демонтаж аварийных домов</t>
  </si>
  <si>
    <t xml:space="preserve">Муниципальная целевая программа "Доступная среда в городском поселении Тутаев"
</t>
  </si>
  <si>
    <t>29266</t>
  </si>
  <si>
    <t>29256</t>
  </si>
  <si>
    <t xml:space="preserve">Обеспечение мероприятий в области благоустройства и озеленения                     </t>
  </si>
  <si>
    <t xml:space="preserve">Содержание учреждения по благоустройству территории г Тутаев </t>
  </si>
  <si>
    <t>20146,                             70416</t>
  </si>
  <si>
    <t xml:space="preserve"> 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 </t>
  </si>
  <si>
    <t>29236</t>
  </si>
  <si>
    <t>29246</t>
  </si>
  <si>
    <t>29356</t>
  </si>
  <si>
    <t xml:space="preserve">Содержание сетей уличного освещения </t>
  </si>
  <si>
    <t>29806</t>
  </si>
  <si>
    <t>Пояснительная записка к проекту решения Муниципального Совета городского поселения Тутаев "О внесении изменений в решение МС городского поселения Тутаев от 11.12.2024 № 41 "О бюджете городского поселения Тутаев на 2025 год и на плановый период 2026-2027 годов"</t>
  </si>
  <si>
    <t>1.1.  Изменения в доходной части бюджета на 2025 год:</t>
  </si>
  <si>
    <t>2.   Изменения в расходной части  бюджета на 2025 год:</t>
  </si>
  <si>
    <t>Средства вышестоящих бюджетов на 2025 год</t>
  </si>
  <si>
    <t>Средства бюджета поселения 2025 год</t>
  </si>
  <si>
    <t>Реализация проекта "Наши дворы"</t>
  </si>
  <si>
    <t>29656</t>
  </si>
  <si>
    <t>Формирование современной городской среды</t>
  </si>
  <si>
    <t>55550</t>
  </si>
  <si>
    <t>2027 год</t>
  </si>
  <si>
    <t>98004</t>
  </si>
  <si>
    <t>9Д011</t>
  </si>
  <si>
    <t>9Д012</t>
  </si>
  <si>
    <t>71230</t>
  </si>
  <si>
    <t>L4970</t>
  </si>
  <si>
    <t>1.2.  Изменения в доходной части бюджета на 2026 год:</t>
  </si>
  <si>
    <t>1.3.  Изменения в доходной части бюджета на 2027 год:</t>
  </si>
  <si>
    <t>Администрация ТМР, в т.ч.</t>
  </si>
  <si>
    <t>1.1.1</t>
  </si>
  <si>
    <t>Муниципальная программа "Перспективное развитие  и формирование городской среды  городского поселения Тутаев"</t>
  </si>
  <si>
    <t>01.1</t>
  </si>
  <si>
    <t>Муниципальная целевая программа "Формирование современной городской среды городского поселения Тутаев"</t>
  </si>
  <si>
    <t>01.1.01</t>
  </si>
  <si>
    <t>Повышение уровня благоустройства территорий</t>
  </si>
  <si>
    <t>01.1.02</t>
  </si>
  <si>
    <t>Реализация   проекта "Наши дворы"</t>
  </si>
  <si>
    <t>01.1.03</t>
  </si>
  <si>
    <t>Реализация проекта "Ярославия. Города у воды"</t>
  </si>
  <si>
    <t>01.1.F2</t>
  </si>
  <si>
    <t>Реализация   проекта "Формирование комфортной городской среды"</t>
  </si>
  <si>
    <t>01.2.</t>
  </si>
  <si>
    <t>Муниципальная целевая программа "Развитие и содержание дорожного хозяйства на территории городского поселения Тутаев"</t>
  </si>
  <si>
    <t>Дорожная деятельность в отношении дорожной сети городского поселения Тутаев</t>
  </si>
  <si>
    <t>субсидия на капремонт и ремонт дор.объектов (25626)</t>
  </si>
  <si>
    <t>субсидия на финансирование дорожного хозяйства (22446)</t>
  </si>
  <si>
    <t>субсидия объекты соц. назначения (27356)</t>
  </si>
  <si>
    <t>грунтовые дороги (29086)</t>
  </si>
  <si>
    <t>текущее содержание дорог (29086)</t>
  </si>
  <si>
    <t>текущий ремонт дорог (аренда техники) (29086)</t>
  </si>
  <si>
    <t>содержание  дорог (29086)</t>
  </si>
  <si>
    <t>лабораторные исследования (29086)</t>
  </si>
  <si>
    <t>разработка и экспертиза ПСД (29086)</t>
  </si>
  <si>
    <t>содержание ливневок на дорогах (29086)</t>
  </si>
  <si>
    <t>мероприятия по обеспечению безопасного движения (29096)</t>
  </si>
  <si>
    <t>обеспечение деятельности учреждений (29696)</t>
  </si>
  <si>
    <t>01.2.R1</t>
  </si>
  <si>
    <t>Реализация  проекта "Дорожная сеть"</t>
  </si>
  <si>
    <t>БКД (24046)</t>
  </si>
  <si>
    <t>01.3</t>
  </si>
  <si>
    <t>Муниципальная  целевая программа "Стимулирование перспективного развития городского поселения Тутаев"</t>
  </si>
  <si>
    <t>Строительство автомобильной дороги в индустриальном парке "Тутаев" в рамках реализации новых инвестиционных проектов</t>
  </si>
  <si>
    <t>02</t>
  </si>
  <si>
    <t>Муниципальная программа "Содержание городского хозяйства городского поселения Тутаев"</t>
  </si>
  <si>
    <t>021</t>
  </si>
  <si>
    <t>Муниципальная целевая программа "Благоустройство и озеленение территории городского поселения Тутаев"</t>
  </si>
  <si>
    <t>021.01</t>
  </si>
  <si>
    <t>Благоустройство и озеленение территории городского поселения Тутаев</t>
  </si>
  <si>
    <t>содержание организаций в сфере благоустройства (29256)</t>
  </si>
  <si>
    <t>инициативное бюджетирование (15356)</t>
  </si>
  <si>
    <t>ремонт и содержание сетей уличного освещения (29246)</t>
  </si>
  <si>
    <t xml:space="preserve">Обустройство контейнерных площадок (ограждение, навес, основание) (29266) </t>
  </si>
  <si>
    <t>Сбор и утилизация мусора с общественных территорий (29266)</t>
  </si>
  <si>
    <t>акарицидная обработка территорий (29266)</t>
  </si>
  <si>
    <t>содержание МТК (29266)</t>
  </si>
  <si>
    <t>рассада (29266)</t>
  </si>
  <si>
    <t>выпиловка деревьев (29266)</t>
  </si>
  <si>
    <t>разработка и проверка ПСД, геологические исследования (29266)</t>
  </si>
  <si>
    <t>Содержание и ремонт объектов благоустройства (29266)</t>
  </si>
  <si>
    <t>Проведение субботников (29266)</t>
  </si>
  <si>
    <t>содержание парка "Центральный"</t>
  </si>
  <si>
    <t>Субсидия на благоустройство воинских захоронений (L2990, 26426)</t>
  </si>
  <si>
    <t>021.02</t>
  </si>
  <si>
    <t>Организация и развитие ритуальных услуг и мест захоронения в городском поселении Тутаев</t>
  </si>
  <si>
    <t>содержание мест захоронения (29316)</t>
  </si>
  <si>
    <t>захоронение невостребованных трупов (29356)</t>
  </si>
  <si>
    <t>022</t>
  </si>
  <si>
    <t xml:space="preserve"> 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городского поселения Тутаев"</t>
  </si>
  <si>
    <t>Создание механизма управления потреблением энергетических ресурсов и сокращение бюджетных затрат (29236)</t>
  </si>
  <si>
    <t>023</t>
  </si>
  <si>
    <t>Муниципальная целевая программа "Обеспечение населения городского поселения Тутаев банными услугами"</t>
  </si>
  <si>
    <t>Создание возможности предоставления качественных бытовых и оздоровительных услуг, соответствующих современным требованиям санитарных норм и правил</t>
  </si>
  <si>
    <t>024</t>
  </si>
  <si>
    <t>Муниципальная целевая программа "Доступная среда в городском поселении Тутаев"</t>
  </si>
  <si>
    <t>Реализация мероприятий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</si>
  <si>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025</t>
  </si>
  <si>
    <t>Муниципальная целевая программа "Развитие автомобильного и речного транспорта"</t>
  </si>
  <si>
    <t>Организация речной переправы  (29166)</t>
  </si>
  <si>
    <t>Организация пассажирских перевозок в межсезонные периоды  (29176)</t>
  </si>
  <si>
    <t>03</t>
  </si>
  <si>
    <t>Муниципальная программа "Развитие архитектуры и градостроительства на территории городского поселения Тутаев"</t>
  </si>
  <si>
    <t>031</t>
  </si>
  <si>
    <t>Муниципальная целевая программа "Градостроительная деятельность на территории городского поселения Тутаев"</t>
  </si>
  <si>
    <t>Подготовка градостроительной документации</t>
  </si>
  <si>
    <t>Организация хранения научно-технической документации</t>
  </si>
  <si>
    <t>Изготовление архитектурных объектов</t>
  </si>
  <si>
    <t>032</t>
  </si>
  <si>
    <t>Муниципальная целевая программа "Сохранение, использование и популяризация объектов культурного наследия  на территории городского поселения Тутаев"</t>
  </si>
  <si>
    <t xml:space="preserve">Проведение государственной историко-культурной экспертизы </t>
  </si>
  <si>
    <t>Сохранение и использование объектов культурного наследия</t>
  </si>
  <si>
    <t>04</t>
  </si>
  <si>
    <t>Муниципальная  программ "Обеспечение доступным и комфортным жильем населения городского поселения Тутаев"</t>
  </si>
  <si>
    <t>041</t>
  </si>
  <si>
    <t>Муниципальная  целевая программа "Переселение граждан из аварийного жилищного фонда городского поселения Тутаев"</t>
  </si>
  <si>
    <t xml:space="preserve">Обеспечение благоустроенными жилыми помещениями или  выплата возмещения за изымаемые жилые помещения гражданам, переселяемым из многоквартирных домов, признанных в установленном порядке аварийными и подлежащими сносу </t>
  </si>
  <si>
    <t>Демонтаж (снос) многоквартирных домов, признанных в установленном порядке аварийными и подлежащими сносу (29806)</t>
  </si>
  <si>
    <t>Федеральный проект «Обеспечение устойчивого сокращения непригодного для проживания жилищного фонда»</t>
  </si>
  <si>
    <t>042</t>
  </si>
  <si>
    <t>Муниципальная целевая  программа "Предоставление молодым семьям социальных выплат на приобретение (строительство) жилья"</t>
  </si>
  <si>
    <t>Поддержка молодых семей в приобретении (строительстве) жилья на территории городского поселения Тутаев )(L4970)</t>
  </si>
  <si>
    <t>043</t>
  </si>
  <si>
    <t xml:space="preserve">Муниципальная  целевая программа "Поддержка граждан, проживающих на территории городского поселения Тутаев Ярославской области, в сфере ипотечного жилищного кредитования" </t>
  </si>
  <si>
    <t>Поддержка граждан, проживающих  на территории городского поселения Тутаев, в сфере ипотечного жилищного кредитования (21230)</t>
  </si>
  <si>
    <t>044</t>
  </si>
  <si>
    <t xml:space="preserve">Обеспечение благоустроенными жилыми помещениями граждан, переселяемым из жилищного фонда, признанного непригодным для проживания, и (или) жилищного фонда с высоким уровнем износа </t>
  </si>
  <si>
    <t>045</t>
  </si>
  <si>
    <t xml:space="preserve">Муниципальная  целевая программа «Комплексное развитие сельских территорий в городском поселении Тутаев» </t>
  </si>
  <si>
    <t>Реализация мероприятий по улучшению жилищных условий граждан, состоящих на учете в качестве нуждающихся в жилых помещениях, предоставляемых по договорам социального найма (приобретение жилых помещений)</t>
  </si>
  <si>
    <t>Реализация мероприятий по улучшению жилищных условий граждан, проживающих (строительство (приобретение) жилых помещений для граждан, проживающих на территории опорного населенного пункта, по договору найма жилого помещения)</t>
  </si>
  <si>
    <t>046</t>
  </si>
  <si>
    <t xml:space="preserve">Муниципальная  целевая программа. «Обеспечение жильем отдельных категорий граждан в городском поселении Тутаев» </t>
  </si>
  <si>
    <t>Реализация мероприятий по улучшению жилищных условий граждан, состоящих на учете в качестве нуждающихся в жилых помещениях, предоставляемых по договорам социального найма</t>
  </si>
  <si>
    <t>05</t>
  </si>
  <si>
    <t>Муниципальная  программ "Безопасность на территории городского поселения Тутаев"</t>
  </si>
  <si>
    <t>051</t>
  </si>
  <si>
    <t>Муниципальная целевая программа "Обеспечение безопасности граждан на водных объектах, охрана их жизни и здоровья на территории городского поселения Тутаев"</t>
  </si>
  <si>
    <t>Содержание аварийно-спасательной службы (29566)</t>
  </si>
  <si>
    <t>052</t>
  </si>
  <si>
    <t xml:space="preserve">Муниципальная  целевая программа "Безопасный город" </t>
  </si>
  <si>
    <t>Мероприятия по обеспечению безопасности жителей городского поселения Тутаев</t>
  </si>
  <si>
    <t>06</t>
  </si>
  <si>
    <t>Муниципальная программа "Управление и распоряжение муниципальной собственностью и земельными ресурсами городского поселения Тутаев"</t>
  </si>
  <si>
    <t>061</t>
  </si>
  <si>
    <t>Содержание муниципального имущества  городского поселения Тутаев</t>
  </si>
  <si>
    <t>Взнос на кап. ремонт жилых помещений муниципального жилищного фонда (20090)</t>
  </si>
  <si>
    <t>МБТ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(29026)</t>
  </si>
  <si>
    <t>МБТ на обеспечение мероприятий по начислению и сбору платы за найм муниципального жилищного фонда (29436)</t>
  </si>
  <si>
    <t>МБТ на обеспечение мероприятий по капитальному ремонту лифтов в МКД, в части жилых помещений находящихся в муниципальной собственности (29446)</t>
  </si>
  <si>
    <t>МБТ на обеспечение других обязательств в рамках передаваемых полномочий по содержанию имущества казны городского поселения Тутаев (29556)</t>
  </si>
  <si>
    <t>062</t>
  </si>
  <si>
    <t>Муниципальная целевая программа "Управление земельными ресурсами городского поселения Тутаев"</t>
  </si>
  <si>
    <t>МБТ на обеспечение мероприятий по землеустройству и землепользованию, определению кадастровой стоимости и приобретению прав собственности на землю  (29276)</t>
  </si>
  <si>
    <t>Непрограммные расходы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</si>
  <si>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</si>
  <si>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</si>
  <si>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</si>
  <si>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выборов и референдумов</t>
  </si>
  <si>
    <t>0113</t>
  </si>
  <si>
    <t>компенсация найма жилья (20080)</t>
  </si>
  <si>
    <t>оплата членских взносов (20080)</t>
  </si>
  <si>
    <t>НДС с проданных помещений (20080)</t>
  </si>
  <si>
    <t>Ежегодная премия лицам удостоившимся звания "Почетный гражданин города Тутаева" (20120)</t>
  </si>
  <si>
    <t>Исполнение судебных актов, актов других органов и должностных лиц, иных документов (20130)</t>
  </si>
  <si>
    <t>Межбюджетные трансферты на содержание органов местного самоуправления</t>
  </si>
  <si>
    <t>Межбюджетные трансферты на обеспечение поддержки деятельности социально ориентированных некоммерческих организаций  (29516)</t>
  </si>
  <si>
    <t>МБТ на обеспечение содержание санитарно-бытовых помещений (29906)</t>
  </si>
  <si>
    <t>Межбюджетные трансферты на обеспечение мероприятий по содержанию военно-мемориального комплекса (29686)</t>
  </si>
  <si>
    <t>Межбюджетные трансферты на обеспечение мероприятий по выполнению иных обязательств органами местного самоуправления (29806)</t>
  </si>
  <si>
    <t>0314</t>
  </si>
  <si>
    <t>Содержание народных дружин (29486)</t>
  </si>
  <si>
    <t>0501</t>
  </si>
  <si>
    <t>Работы, услуги по содержанию имущества (29376)</t>
  </si>
  <si>
    <t>0502</t>
  </si>
  <si>
    <t>Актуализация схем теплоснабжения гп Тутаев (29536)</t>
  </si>
  <si>
    <t>На возмещение затрат по сбору и переработке ливневых стоков ПАО ТМЗ (29616)</t>
  </si>
  <si>
    <t>0605</t>
  </si>
  <si>
    <t>Ликвидация свалки (29896)</t>
  </si>
  <si>
    <t>Отведение ливневых стоков (29896)</t>
  </si>
  <si>
    <t>0707</t>
  </si>
  <si>
    <t>Мероприятия молодежи (29346)</t>
  </si>
  <si>
    <t>0801</t>
  </si>
  <si>
    <t>Мероприятия в сфере культуры (29216)</t>
  </si>
  <si>
    <t>1101</t>
  </si>
  <si>
    <t>Муниципальные пенсии (29756)</t>
  </si>
  <si>
    <t>1102</t>
  </si>
  <si>
    <t>Мероприятия в сфере спорта (29226)</t>
  </si>
  <si>
    <t>% за использование кредита, выплата долга</t>
  </si>
  <si>
    <t>Муниципальный Совет, в т.ч.</t>
  </si>
  <si>
    <t>Содержание</t>
  </si>
  <si>
    <t>Условно-утвержденные расходы</t>
  </si>
  <si>
    <t>Итого расходов по бюджету:</t>
  </si>
  <si>
    <t xml:space="preserve">Всего доходов, в т.ч </t>
  </si>
  <si>
    <t>2.5</t>
  </si>
  <si>
    <t>29166</t>
  </si>
  <si>
    <t>5</t>
  </si>
  <si>
    <t>5.1</t>
  </si>
  <si>
    <t>5.2</t>
  </si>
  <si>
    <t>6</t>
  </si>
  <si>
    <t>6.1</t>
  </si>
  <si>
    <t>6.2</t>
  </si>
  <si>
    <t>29276</t>
  </si>
  <si>
    <t>Благоустройство дворовых территорий</t>
  </si>
  <si>
    <t>9Д156</t>
  </si>
  <si>
    <t>9Д716</t>
  </si>
  <si>
    <t>9Д516</t>
  </si>
  <si>
    <t>Внешнее благоустройство территории</t>
  </si>
  <si>
    <t>Ремонт и восстановление памятников</t>
  </si>
  <si>
    <t>29176</t>
  </si>
  <si>
    <t>4.5</t>
  </si>
  <si>
    <t>4.6</t>
  </si>
  <si>
    <t>29886</t>
  </si>
  <si>
    <t>04.5.00</t>
  </si>
  <si>
    <t>29766</t>
  </si>
  <si>
    <t>05.2.01</t>
  </si>
  <si>
    <t>06.2.01</t>
  </si>
  <si>
    <t>Транспортная инфраструктура, за счет ИБК</t>
  </si>
  <si>
    <t>Межбюджетные трансферты на обеспечение мероприятий по капитальному ремонту лифтов в доле  муниципального жилищного фонда</t>
  </si>
  <si>
    <t xml:space="preserve">Межбюджетные трансферты на обеспечение мероприятий в сфере культуры   
</t>
  </si>
  <si>
    <t xml:space="preserve">Остатки на начало года </t>
  </si>
  <si>
    <t>Прочие</t>
  </si>
  <si>
    <t>ДФ</t>
  </si>
  <si>
    <t>невостребованный остаток</t>
  </si>
  <si>
    <t>29956</t>
  </si>
  <si>
    <t>02.5.00</t>
  </si>
  <si>
    <t>05.0.00</t>
  </si>
  <si>
    <t>06.0.00</t>
  </si>
  <si>
    <t>покрытие дефицита</t>
  </si>
  <si>
    <t>950 1 14 06013 13 0000 430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</si>
  <si>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</si>
  <si>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Остатки на 09.04.2025 года </t>
  </si>
  <si>
    <t>29316</t>
  </si>
  <si>
    <t>Межбюджетные трансферты на обеспечение деятельности народных дружин</t>
  </si>
  <si>
    <t>Межбюджетные трансферты на обеспечение физкультурно-спортивных мероприятий</t>
  </si>
  <si>
    <t>20090</t>
  </si>
  <si>
    <t>29026</t>
  </si>
  <si>
    <t>29436</t>
  </si>
  <si>
    <t>29446</t>
  </si>
  <si>
    <t>29556</t>
  </si>
  <si>
    <t>Взнос на кап. ремонт жилых помещений муниципального жилищного фонда</t>
  </si>
  <si>
    <t>МБТ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</t>
  </si>
  <si>
    <t xml:space="preserve">МБТ на обеспечение мероприятий по начислению и сбору платы за найм муниципального жилищного фонда </t>
  </si>
  <si>
    <t xml:space="preserve">МБТ на обеспечение мероприятий по капитальному ремонту лифтов в МКД, в части жилых помещений находящихся в муниципальной собственности </t>
  </si>
  <si>
    <t xml:space="preserve">МБТ на обеспечение других обязательств в рамках передаваемых полномочий по содержанию имущества казны городского поселения Тутаев </t>
  </si>
  <si>
    <t>Обслуживание внутренних долговых обязательств</t>
  </si>
  <si>
    <t>обл</t>
  </si>
  <si>
    <t>направлены на источники погашения дефицита бюджета</t>
  </si>
  <si>
    <t>Доп. работы по переносу системы освещения в рамках работ по транспортной инфраструктуры</t>
  </si>
  <si>
    <t xml:space="preserve">Обеспечение мероприятий по ликвидации несанкционированных свалок (29266)                         </t>
  </si>
  <si>
    <t>182 1 05 03010 01 1000 110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</si>
  <si>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</si>
  <si>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950 1 11 05013 13 0000 120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</si>
  <si>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</si>
  <si>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</si>
  <si>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950 1 16 02020 02 0000 140</t>
  </si>
  <si>
    <t>931 1 160 2020 02 0000 140</t>
  </si>
  <si>
    <t>Уточнение прогноза по фактическим поступлениям</t>
  </si>
  <si>
    <t>Межбюджетные трансферты в бюджет городского поселения Тутаев из бюджета Тутаевского муниципального района</t>
  </si>
  <si>
    <t xml:space="preserve"> на День города (брендирование 130,0т.р., транспортные 60,0т.р.)</t>
  </si>
  <si>
    <t>на уплату по и/л и штрафов</t>
  </si>
  <si>
    <t>заявка УКСТ</t>
  </si>
  <si>
    <t xml:space="preserve">невостребованные БА </t>
  </si>
  <si>
    <t xml:space="preserve">Межбюджетные трансферты на реализацию мероприятий предусмотренных НПА ОГВ ЯО </t>
  </si>
  <si>
    <t>содержание учереждений (УКСТ з/пл)</t>
  </si>
  <si>
    <t>невостребованные БА на снос домов -450,0т.р.</t>
  </si>
  <si>
    <t>разрыв Доходы-Расходы</t>
  </si>
  <si>
    <t>перераспределены на покос травы в городе -900,0 т.р.,на пешеходную зону  -700,0т.р</t>
  </si>
  <si>
    <t>невостребанновые БА при заключении МК</t>
  </si>
  <si>
    <t>4-я редакция   июль 2025 года</t>
  </si>
  <si>
    <t xml:space="preserve">Изменения текущей редакции увеличение (+), уменьшение (-), </t>
  </si>
  <si>
    <t>рублей</t>
  </si>
  <si>
    <t xml:space="preserve">Остатки на 01.07.2025 года </t>
  </si>
  <si>
    <t>направлен на источники погашения дефицита бюджета</t>
  </si>
  <si>
    <t>950 2 02 40014 13 0005 150</t>
  </si>
  <si>
    <t>Межбюджетные трансферты на реализацию мероприятий по выявлению и демонтажу остаточных элементов фактически погибших объектов на территории Тутаевского муниципального округа</t>
  </si>
  <si>
    <t>950 1 11 05025 13 0000 120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</si>
  <si>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</si>
  <si>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Плата за размещение нестационарного торгового объекта</t>
  </si>
  <si>
    <t>950 1 17 05050 13 0002 180</t>
  </si>
  <si>
    <t>Средства районного бюджета</t>
  </si>
  <si>
    <t>ремонт памятника у л/к Тульмы -1 788,0т.р.,</t>
  </si>
  <si>
    <t>Освещение уличной сети в Парке ул Ушакова и п.Купоросный</t>
  </si>
  <si>
    <t>проведение мероприятий</t>
  </si>
  <si>
    <t>доведение суммы до объема по Соглашению</t>
  </si>
  <si>
    <t>ликвидация погибших зданий ( за счет дотации НПА бюджету ТМР)</t>
  </si>
  <si>
    <t>покос травы +900,0т.р.,  выпиловка деревьев +500,0т.р, содержание туалета левый берег +77,0т.р., благоустройство пешеходной зоны у ТЦ "Звездный"+700,0т.р.,ПСД на мост через р.Рыкуша  -219,426 т.р.,</t>
  </si>
  <si>
    <t>Письмо Главного администратора доходов-выкуп одного земельного участка в г.Тутаеве (стоянка автотранспортных средств), продажа 6 участков Молявино, перераспределение земельных участков, продажа двух земельных участков ООО "ТД "Айсберри"</t>
  </si>
  <si>
    <t>1. Свод поправок по изменениям в проект решения Муниципального Совета Тутаевского МО "О внесении изменений в решение Муниципального Совета городского поселения Тутаев от 11.12.2024 года № 41 "О бюджете городского поселения Тутаев  на 2025 год и плановый период 2026- 2027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</si>
</sst>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color theme="1"/>
      <name val="Arial Cy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0" tint="-0.249977111117893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theme="0" tint="-0.24997711111789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10" fontId="2" fillId="4" borderId="3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10" fontId="2" fillId="4" borderId="14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center" vertical="center"/>
    </xf>
    <xf numFmtId="10" fontId="1" fillId="4" borderId="14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1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0" fontId="2" fillId="0" borderId="0" xfId="0" applyFont="1"/>
    <xf numFmtId="10" fontId="5" fillId="0" borderId="12" xfId="0" applyNumberFormat="1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 vertical="center"/>
    </xf>
    <xf numFmtId="10" fontId="8" fillId="5" borderId="6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10" fontId="6" fillId="4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0" fontId="7" fillId="2" borderId="12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10" fontId="6" fillId="4" borderId="3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49" fontId="6" fillId="4" borderId="14" xfId="0" applyNumberFormat="1" applyFont="1" applyFill="1" applyBorder="1" applyAlignment="1">
      <alignment horizontal="left" wrapText="1"/>
    </xf>
    <xf numFmtId="0" fontId="6" fillId="4" borderId="14" xfId="0" applyFont="1" applyFill="1" applyBorder="1" applyAlignment="1">
      <alignment horizontal="center"/>
    </xf>
    <xf numFmtId="4" fontId="6" fillId="4" borderId="14" xfId="0" applyNumberFormat="1" applyFont="1" applyFill="1" applyBorder="1" applyAlignment="1">
      <alignment horizontal="center"/>
    </xf>
    <xf numFmtId="10" fontId="6" fillId="4" borderId="14" xfId="0" applyNumberFormat="1" applyFont="1" applyFill="1" applyBorder="1" applyAlignment="1">
      <alignment horizontal="center"/>
    </xf>
    <xf numFmtId="49" fontId="6" fillId="4" borderId="14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horizontal="center" vertical="center"/>
    </xf>
    <xf numFmtId="10" fontId="6" fillId="4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2" borderId="12" xfId="1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1" fillId="0" borderId="1" xfId="0" applyNumberFormat="1" applyFont="1" applyBorder="1" applyAlignment="1">
      <alignment vertical="distributed" wrapText="1"/>
    </xf>
    <xf numFmtId="49" fontId="11" fillId="0" borderId="1" xfId="0" applyNumberFormat="1" applyFont="1" applyBorder="1" applyAlignment="1">
      <alignment horizontal="center" vertical="distributed" wrapText="1"/>
    </xf>
    <xf numFmtId="0" fontId="9" fillId="0" borderId="0" xfId="0" applyFont="1"/>
    <xf numFmtId="3" fontId="10" fillId="2" borderId="1" xfId="0" applyNumberFormat="1" applyFont="1" applyFill="1" applyBorder="1" applyAlignment="1">
      <alignment vertical="top" wrapText="1"/>
    </xf>
    <xf numFmtId="4" fontId="12" fillId="2" borderId="1" xfId="0" applyNumberFormat="1" applyFont="1" applyFill="1" applyBorder="1" applyAlignment="1">
      <alignment vertical="distributed" wrapText="1"/>
    </xf>
    <xf numFmtId="3" fontId="12" fillId="2" borderId="1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7" borderId="0" xfId="0" applyFont="1" applyFill="1" applyAlignment="1">
      <alignment horizontal="left" vertical="center"/>
    </xf>
    <xf numFmtId="4" fontId="8" fillId="7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7" borderId="0" xfId="0" applyFont="1" applyFill="1" applyAlignment="1">
      <alignment horizontal="center" vertical="center"/>
    </xf>
    <xf numFmtId="0" fontId="12" fillId="10" borderId="1" xfId="2" applyFont="1" applyFill="1" applyBorder="1" applyAlignment="1">
      <alignment vertical="top" wrapText="1"/>
    </xf>
    <xf numFmtId="0" fontId="12" fillId="12" borderId="1" xfId="2" applyFont="1" applyFill="1" applyBorder="1" applyAlignment="1">
      <alignment vertical="top" wrapText="1"/>
    </xf>
    <xf numFmtId="0" fontId="12" fillId="10" borderId="2" xfId="2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9" borderId="1" xfId="2" applyFont="1" applyFill="1" applyBorder="1" applyAlignment="1">
      <alignment vertical="top" wrapText="1"/>
    </xf>
    <xf numFmtId="0" fontId="10" fillId="12" borderId="1" xfId="2" applyFont="1" applyFill="1" applyBorder="1" applyAlignment="1">
      <alignment vertical="top" wrapText="1"/>
    </xf>
    <xf numFmtId="49" fontId="12" fillId="2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12" borderId="3" xfId="2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49" fontId="16" fillId="13" borderId="1" xfId="0" applyNumberFormat="1" applyFont="1" applyFill="1" applyBorder="1" applyAlignment="1">
      <alignment horizontal="center" vertical="center"/>
    </xf>
    <xf numFmtId="4" fontId="17" fillId="13" borderId="1" xfId="0" applyNumberFormat="1" applyFont="1" applyFill="1" applyBorder="1" applyAlignment="1">
      <alignment horizontal="left" vertical="top" wrapText="1"/>
    </xf>
    <xf numFmtId="49" fontId="17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left" vertical="top" wrapText="1"/>
    </xf>
    <xf numFmtId="49" fontId="17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top" wrapText="1"/>
    </xf>
    <xf numFmtId="49" fontId="17" fillId="14" borderId="1" xfId="0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49" fontId="17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top" wrapText="1"/>
    </xf>
    <xf numFmtId="0" fontId="20" fillId="14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top" wrapText="1"/>
    </xf>
    <xf numFmtId="49" fontId="20" fillId="14" borderId="1" xfId="0" applyNumberFormat="1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49" fontId="19" fillId="2" borderId="1" xfId="0" applyNumberFormat="1" applyFont="1" applyFill="1" applyBorder="1" applyAlignment="1">
      <alignment horizontal="left" vertical="top" wrapText="1"/>
    </xf>
    <xf numFmtId="49" fontId="19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vertical="top" wrapText="1"/>
    </xf>
    <xf numFmtId="49" fontId="19" fillId="2" borderId="3" xfId="0" applyNumberFormat="1" applyFont="1" applyFill="1" applyBorder="1" applyAlignment="1">
      <alignment vertical="top" wrapText="1"/>
    </xf>
    <xf numFmtId="49" fontId="20" fillId="14" borderId="1" xfId="0" applyNumberFormat="1" applyFont="1" applyFill="1" applyBorder="1" applyAlignment="1">
      <alignment horizontal="center" vertical="center"/>
    </xf>
    <xf numFmtId="49" fontId="17" fillId="14" borderId="1" xfId="0" applyNumberFormat="1" applyFont="1" applyFill="1" applyBorder="1" applyAlignment="1">
      <alignment horizontal="left" vertical="top" wrapText="1"/>
    </xf>
    <xf numFmtId="4" fontId="19" fillId="2" borderId="3" xfId="0" applyNumberFormat="1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21" fillId="14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horizontal="left" vertical="top" wrapText="1"/>
    </xf>
    <xf numFmtId="0" fontId="23" fillId="14" borderId="1" xfId="0" applyFont="1" applyFill="1" applyBorder="1" applyAlignment="1">
      <alignment horizontal="left" vertical="top" wrapText="1"/>
    </xf>
    <xf numFmtId="49" fontId="16" fillId="4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left" vertical="top" wrapText="1"/>
    </xf>
    <xf numFmtId="4" fontId="19" fillId="2" borderId="2" xfId="0" applyNumberFormat="1" applyFont="1" applyFill="1" applyBorder="1" applyAlignment="1">
      <alignment horizontal="left" vertical="top" wrapText="1"/>
    </xf>
    <xf numFmtId="49" fontId="16" fillId="2" borderId="24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" fontId="19" fillId="2" borderId="24" xfId="0" applyNumberFormat="1" applyFont="1" applyFill="1" applyBorder="1" applyAlignment="1">
      <alignment horizontal="left" vertical="top" wrapText="1"/>
    </xf>
    <xf numFmtId="49" fontId="16" fillId="13" borderId="5" xfId="0" applyNumberFormat="1" applyFont="1" applyFill="1" applyBorder="1" applyAlignment="1">
      <alignment horizontal="center" vertical="center"/>
    </xf>
    <xf numFmtId="4" fontId="17" fillId="13" borderId="6" xfId="0" applyNumberFormat="1" applyFont="1" applyFill="1" applyBorder="1" applyAlignment="1">
      <alignment horizontal="left" vertical="top" wrapText="1"/>
    </xf>
    <xf numFmtId="49" fontId="16" fillId="15" borderId="26" xfId="0" applyNumberFormat="1" applyFont="1" applyFill="1" applyBorder="1" applyAlignment="1">
      <alignment horizontal="center" vertical="center"/>
    </xf>
    <xf numFmtId="4" fontId="17" fillId="15" borderId="24" xfId="0" applyNumberFormat="1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>
      <alignment horizontal="left" vertical="top" wrapText="1"/>
    </xf>
    <xf numFmtId="49" fontId="16" fillId="16" borderId="1" xfId="0" applyNumberFormat="1" applyFont="1" applyFill="1" applyBorder="1" applyAlignment="1">
      <alignment horizontal="center" vertical="center"/>
    </xf>
    <xf numFmtId="4" fontId="17" fillId="16" borderId="1" xfId="0" applyNumberFormat="1" applyFont="1" applyFill="1" applyBorder="1" applyAlignment="1">
      <alignment horizontal="left" vertical="top" wrapText="1"/>
    </xf>
    <xf numFmtId="49" fontId="17" fillId="7" borderId="27" xfId="0" applyNumberFormat="1" applyFont="1" applyFill="1" applyBorder="1" applyAlignment="1">
      <alignment horizontal="center" vertical="center"/>
    </xf>
    <xf numFmtId="4" fontId="17" fillId="7" borderId="28" xfId="0" applyNumberFormat="1" applyFont="1" applyFill="1" applyBorder="1" applyAlignment="1">
      <alignment horizontal="left" vertical="top" wrapText="1"/>
    </xf>
    <xf numFmtId="49" fontId="17" fillId="17" borderId="3" xfId="0" applyNumberFormat="1" applyFont="1" applyFill="1" applyBorder="1" applyAlignment="1">
      <alignment horizontal="center" vertical="center"/>
    </xf>
    <xf numFmtId="4" fontId="17" fillId="17" borderId="3" xfId="0" applyNumberFormat="1" applyFont="1" applyFill="1" applyBorder="1" applyAlignment="1">
      <alignment horizontal="left" vertical="top" wrapText="1"/>
    </xf>
    <xf numFmtId="0" fontId="12" fillId="0" borderId="0" xfId="0" applyFont="1"/>
    <xf numFmtId="49" fontId="26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left" vertical="top" wrapText="1"/>
    </xf>
    <xf numFmtId="49" fontId="12" fillId="0" borderId="1" xfId="2" applyNumberFormat="1" applyFont="1" applyBorder="1" applyAlignment="1">
      <alignment horizontal="center" vertical="center" wrapText="1"/>
    </xf>
    <xf numFmtId="4" fontId="12" fillId="2" borderId="1" xfId="2" applyNumberFormat="1" applyFont="1" applyFill="1" applyBorder="1" applyAlignment="1">
      <alignment horizontal="center" vertical="center" wrapText="1"/>
    </xf>
    <xf numFmtId="10" fontId="12" fillId="0" borderId="1" xfId="2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164" fontId="12" fillId="10" borderId="1" xfId="2" applyNumberFormat="1" applyFont="1" applyFill="1" applyBorder="1" applyAlignment="1">
      <alignment horizontal="center" vertical="center" wrapText="1"/>
    </xf>
    <xf numFmtId="4" fontId="12" fillId="10" borderId="1" xfId="2" applyNumberFormat="1" applyFont="1" applyFill="1" applyBorder="1" applyAlignment="1">
      <alignment horizontal="center" vertical="center" wrapText="1"/>
    </xf>
    <xf numFmtId="49" fontId="26" fillId="0" borderId="3" xfId="2" applyNumberFormat="1" applyFont="1" applyBorder="1" applyAlignment="1">
      <alignment horizontal="center" vertical="top" wrapText="1"/>
    </xf>
    <xf numFmtId="49" fontId="25" fillId="0" borderId="1" xfId="2" applyNumberFormat="1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left" vertical="top" wrapText="1"/>
    </xf>
    <xf numFmtId="49" fontId="12" fillId="2" borderId="1" xfId="2" applyNumberFormat="1" applyFont="1" applyFill="1" applyBorder="1" applyAlignment="1">
      <alignment horizontal="center" vertical="center" wrapText="1"/>
    </xf>
    <xf numFmtId="10" fontId="12" fillId="2" borderId="1" xfId="2" applyNumberFormat="1" applyFont="1" applyFill="1" applyBorder="1" applyAlignment="1">
      <alignment horizontal="center" vertical="center" wrapText="1"/>
    </xf>
    <xf numFmtId="0" fontId="25" fillId="6" borderId="1" xfId="2" applyFont="1" applyFill="1" applyBorder="1" applyAlignment="1">
      <alignment horizontal="left" vertical="top" wrapText="1"/>
    </xf>
    <xf numFmtId="49" fontId="25" fillId="6" borderId="1" xfId="2" applyNumberFormat="1" applyFont="1" applyFill="1" applyBorder="1" applyAlignment="1">
      <alignment horizontal="center" vertical="center" wrapText="1"/>
    </xf>
    <xf numFmtId="4" fontId="25" fillId="6" borderId="1" xfId="2" applyNumberFormat="1" applyFont="1" applyFill="1" applyBorder="1" applyAlignment="1">
      <alignment horizontal="center" vertical="center" wrapText="1"/>
    </xf>
    <xf numFmtId="10" fontId="25" fillId="6" borderId="1" xfId="2" applyNumberFormat="1" applyFont="1" applyFill="1" applyBorder="1" applyAlignment="1">
      <alignment horizontal="center" vertical="center" wrapText="1"/>
    </xf>
    <xf numFmtId="4" fontId="25" fillId="6" borderId="1" xfId="0" applyNumberFormat="1" applyFont="1" applyFill="1" applyBorder="1" applyAlignment="1">
      <alignment horizontal="center" vertical="center"/>
    </xf>
    <xf numFmtId="164" fontId="25" fillId="12" borderId="1" xfId="2" applyNumberFormat="1" applyFont="1" applyFill="1" applyBorder="1" applyAlignment="1">
      <alignment horizontal="center" vertical="center" wrapText="1"/>
    </xf>
    <xf numFmtId="4" fontId="25" fillId="12" borderId="1" xfId="2" applyNumberFormat="1" applyFont="1" applyFill="1" applyBorder="1" applyAlignment="1">
      <alignment horizontal="center" vertical="center" wrapText="1"/>
    </xf>
    <xf numFmtId="49" fontId="25" fillId="2" borderId="2" xfId="2" applyNumberFormat="1" applyFont="1" applyFill="1" applyBorder="1" applyAlignment="1">
      <alignment horizontal="center" vertical="top" wrapText="1"/>
    </xf>
    <xf numFmtId="0" fontId="12" fillId="2" borderId="2" xfId="2" applyFont="1" applyFill="1" applyBorder="1" applyAlignment="1">
      <alignment horizontal="left" vertical="top" wrapText="1"/>
    </xf>
    <xf numFmtId="49" fontId="12" fillId="2" borderId="2" xfId="2" applyNumberFormat="1" applyFont="1" applyFill="1" applyBorder="1" applyAlignment="1">
      <alignment horizontal="center" vertical="center" wrapText="1"/>
    </xf>
    <xf numFmtId="4" fontId="12" fillId="2" borderId="2" xfId="2" applyNumberFormat="1" applyFont="1" applyFill="1" applyBorder="1" applyAlignment="1">
      <alignment horizontal="center" vertical="center" wrapText="1"/>
    </xf>
    <xf numFmtId="10" fontId="12" fillId="2" borderId="2" xfId="2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164" fontId="12" fillId="10" borderId="2" xfId="2" applyNumberFormat="1" applyFont="1" applyFill="1" applyBorder="1" applyAlignment="1">
      <alignment horizontal="center" vertical="center" wrapText="1"/>
    </xf>
    <xf numFmtId="4" fontId="12" fillId="10" borderId="2" xfId="2" applyNumberFormat="1" applyFont="1" applyFill="1" applyBorder="1" applyAlignment="1">
      <alignment horizontal="center" vertical="center" wrapText="1"/>
    </xf>
    <xf numFmtId="49" fontId="25" fillId="6" borderId="3" xfId="2" applyNumberFormat="1" applyFont="1" applyFill="1" applyBorder="1" applyAlignment="1">
      <alignment horizontal="center" vertical="top" wrapText="1"/>
    </xf>
    <xf numFmtId="0" fontId="25" fillId="6" borderId="3" xfId="2" applyFont="1" applyFill="1" applyBorder="1" applyAlignment="1">
      <alignment horizontal="left" vertical="top" wrapText="1"/>
    </xf>
    <xf numFmtId="49" fontId="25" fillId="6" borderId="3" xfId="2" applyNumberFormat="1" applyFont="1" applyFill="1" applyBorder="1" applyAlignment="1">
      <alignment horizontal="center" vertical="center" wrapText="1"/>
    </xf>
    <xf numFmtId="4" fontId="25" fillId="12" borderId="3" xfId="2" applyNumberFormat="1" applyFont="1" applyFill="1" applyBorder="1" applyAlignment="1">
      <alignment horizontal="center" vertical="center" wrapText="1"/>
    </xf>
    <xf numFmtId="10" fontId="25" fillId="6" borderId="3" xfId="2" applyNumberFormat="1" applyFont="1" applyFill="1" applyBorder="1" applyAlignment="1">
      <alignment horizontal="center" vertical="center" wrapText="1"/>
    </xf>
    <xf numFmtId="164" fontId="25" fillId="12" borderId="3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49" fontId="10" fillId="4" borderId="1" xfId="2" applyNumberFormat="1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left" vertical="top" wrapText="1"/>
    </xf>
    <xf numFmtId="49" fontId="25" fillId="4" borderId="1" xfId="2" applyNumberFormat="1" applyFont="1" applyFill="1" applyBorder="1" applyAlignment="1">
      <alignment horizontal="center" vertical="center" wrapText="1"/>
    </xf>
    <xf numFmtId="4" fontId="10" fillId="4" borderId="1" xfId="2" applyNumberFormat="1" applyFont="1" applyFill="1" applyBorder="1" applyAlignment="1">
      <alignment horizontal="center" vertical="center" wrapText="1"/>
    </xf>
    <xf numFmtId="10" fontId="10" fillId="4" borderId="1" xfId="2" applyNumberFormat="1" applyFont="1" applyFill="1" applyBorder="1" applyAlignment="1">
      <alignment horizontal="center" vertical="center" wrapText="1"/>
    </xf>
    <xf numFmtId="4" fontId="25" fillId="4" borderId="1" xfId="2" applyNumberFormat="1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left" vertical="top" wrapText="1"/>
    </xf>
    <xf numFmtId="49" fontId="25" fillId="0" borderId="1" xfId="2" applyNumberFormat="1" applyFont="1" applyBorder="1" applyAlignment="1">
      <alignment horizontal="center" vertical="center" wrapText="1"/>
    </xf>
    <xf numFmtId="4" fontId="25" fillId="0" borderId="1" xfId="2" applyNumberFormat="1" applyFont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0" fontId="25" fillId="0" borderId="1" xfId="2" applyNumberFormat="1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/>
    </xf>
    <xf numFmtId="164" fontId="25" fillId="10" borderId="1" xfId="2" applyNumberFormat="1" applyFont="1" applyFill="1" applyBorder="1" applyAlignment="1">
      <alignment horizontal="center" vertical="center" wrapText="1"/>
    </xf>
    <xf numFmtId="4" fontId="25" fillId="10" borderId="1" xfId="2" applyNumberFormat="1" applyFont="1" applyFill="1" applyBorder="1" applyAlignment="1">
      <alignment horizontal="center" vertical="center" wrapText="1"/>
    </xf>
    <xf numFmtId="49" fontId="25" fillId="0" borderId="2" xfId="2" applyNumberFormat="1" applyFont="1" applyBorder="1" applyAlignment="1">
      <alignment horizontal="center" vertical="top" wrapText="1"/>
    </xf>
    <xf numFmtId="0" fontId="25" fillId="0" borderId="2" xfId="2" applyFont="1" applyBorder="1" applyAlignment="1">
      <alignment horizontal="left" vertical="top" wrapText="1"/>
    </xf>
    <xf numFmtId="49" fontId="25" fillId="0" borderId="2" xfId="2" applyNumberFormat="1" applyFont="1" applyBorder="1" applyAlignment="1">
      <alignment horizontal="center" vertical="center" wrapText="1"/>
    </xf>
    <xf numFmtId="4" fontId="25" fillId="0" borderId="2" xfId="2" applyNumberFormat="1" applyFont="1" applyBorder="1" applyAlignment="1">
      <alignment horizontal="center" vertical="center" wrapText="1"/>
    </xf>
    <xf numFmtId="4" fontId="25" fillId="2" borderId="2" xfId="2" applyNumberFormat="1" applyFont="1" applyFill="1" applyBorder="1" applyAlignment="1">
      <alignment horizontal="center" vertical="center" wrapText="1"/>
    </xf>
    <xf numFmtId="10" fontId="25" fillId="0" borderId="2" xfId="2" applyNumberFormat="1" applyFont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/>
    </xf>
    <xf numFmtId="164" fontId="25" fillId="10" borderId="2" xfId="2" applyNumberFormat="1" applyFont="1" applyFill="1" applyBorder="1" applyAlignment="1">
      <alignment horizontal="center" vertical="center" wrapText="1"/>
    </xf>
    <xf numFmtId="4" fontId="25" fillId="10" borderId="2" xfId="2" applyNumberFormat="1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10" fontId="10" fillId="6" borderId="1" xfId="2" applyNumberFormat="1" applyFont="1" applyFill="1" applyBorder="1" applyAlignment="1">
      <alignment horizontal="center" vertical="center" wrapText="1"/>
    </xf>
    <xf numFmtId="164" fontId="10" fillId="12" borderId="1" xfId="2" applyNumberFormat="1" applyFont="1" applyFill="1" applyBorder="1" applyAlignment="1">
      <alignment horizontal="center" vertical="center" wrapText="1"/>
    </xf>
    <xf numFmtId="4" fontId="10" fillId="12" borderId="1" xfId="2" applyNumberFormat="1" applyFont="1" applyFill="1" applyBorder="1" applyAlignment="1">
      <alignment horizontal="center" vertical="center" wrapText="1"/>
    </xf>
    <xf numFmtId="49" fontId="12" fillId="0" borderId="2" xfId="2" applyNumberFormat="1" applyFont="1" applyBorder="1" applyAlignment="1">
      <alignment horizontal="center" vertical="center" wrapText="1"/>
    </xf>
    <xf numFmtId="4" fontId="12" fillId="0" borderId="2" xfId="2" applyNumberFormat="1" applyFont="1" applyBorder="1" applyAlignment="1">
      <alignment horizontal="center" vertical="center" wrapText="1"/>
    </xf>
    <xf numFmtId="10" fontId="12" fillId="0" borderId="2" xfId="2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49" fontId="10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center" wrapText="1"/>
    </xf>
    <xf numFmtId="49" fontId="15" fillId="0" borderId="1" xfId="0" applyNumberFormat="1" applyFont="1" applyBorder="1" applyAlignment="1">
      <alignment horizontal="left" vertical="top" wrapText="1"/>
    </xf>
    <xf numFmtId="49" fontId="25" fillId="6" borderId="2" xfId="2" applyNumberFormat="1" applyFont="1" applyFill="1" applyBorder="1" applyAlignment="1">
      <alignment horizontal="center" vertical="center" wrapText="1"/>
    </xf>
    <xf numFmtId="4" fontId="25" fillId="6" borderId="2" xfId="2" applyNumberFormat="1" applyFont="1" applyFill="1" applyBorder="1" applyAlignment="1">
      <alignment horizontal="center" vertical="center" wrapText="1"/>
    </xf>
    <xf numFmtId="10" fontId="25" fillId="6" borderId="2" xfId="2" applyNumberFormat="1" applyFont="1" applyFill="1" applyBorder="1" applyAlignment="1">
      <alignment horizontal="center" vertical="center" wrapText="1"/>
    </xf>
    <xf numFmtId="4" fontId="25" fillId="6" borderId="2" xfId="0" applyNumberFormat="1" applyFont="1" applyFill="1" applyBorder="1" applyAlignment="1">
      <alignment horizontal="center" vertical="center"/>
    </xf>
    <xf numFmtId="164" fontId="25" fillId="12" borderId="2" xfId="2" applyNumberFormat="1" applyFont="1" applyFill="1" applyBorder="1" applyAlignment="1">
      <alignment horizontal="center" vertical="center" wrapText="1"/>
    </xf>
    <xf numFmtId="4" fontId="25" fillId="12" borderId="2" xfId="2" applyNumberFormat="1" applyFont="1" applyFill="1" applyBorder="1" applyAlignment="1">
      <alignment horizontal="center" vertical="center" wrapText="1"/>
    </xf>
    <xf numFmtId="0" fontId="25" fillId="12" borderId="2" xfId="2" applyFont="1" applyFill="1" applyBorder="1" applyAlignment="1">
      <alignment vertical="top" wrapText="1"/>
    </xf>
    <xf numFmtId="4" fontId="25" fillId="6" borderId="3" xfId="2" applyNumberFormat="1" applyFont="1" applyFill="1" applyBorder="1" applyAlignment="1">
      <alignment horizontal="center" vertical="center" wrapText="1"/>
    </xf>
    <xf numFmtId="4" fontId="25" fillId="6" borderId="3" xfId="0" applyNumberFormat="1" applyFont="1" applyFill="1" applyBorder="1" applyAlignment="1">
      <alignment horizontal="center" vertical="center"/>
    </xf>
    <xf numFmtId="0" fontId="25" fillId="12" borderId="1" xfId="2" applyFont="1" applyFill="1" applyBorder="1" applyAlignment="1">
      <alignment vertical="top" wrapText="1"/>
    </xf>
    <xf numFmtId="0" fontId="25" fillId="6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18" borderId="0" xfId="0" applyFont="1" applyFill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10" fontId="12" fillId="0" borderId="2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0" borderId="3" xfId="2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4" fontId="10" fillId="6" borderId="1" xfId="0" applyNumberFormat="1" applyFont="1" applyFill="1" applyBorder="1" applyAlignment="1">
      <alignment horizontal="center" vertical="center"/>
    </xf>
    <xf numFmtId="49" fontId="10" fillId="4" borderId="1" xfId="2" applyNumberFormat="1" applyFont="1" applyFill="1" applyBorder="1" applyAlignment="1">
      <alignment horizontal="center" vertical="center" wrapText="1"/>
    </xf>
    <xf numFmtId="164" fontId="10" fillId="9" borderId="1" xfId="2" applyNumberFormat="1" applyFont="1" applyFill="1" applyBorder="1" applyAlignment="1">
      <alignment horizontal="center" vertical="center" wrapText="1"/>
    </xf>
    <xf numFmtId="4" fontId="10" fillId="9" borderId="1" xfId="2" applyNumberFormat="1" applyFont="1" applyFill="1" applyBorder="1" applyAlignment="1">
      <alignment horizontal="center" vertical="center" wrapText="1"/>
    </xf>
    <xf numFmtId="0" fontId="10" fillId="9" borderId="1" xfId="2" applyFont="1" applyFill="1" applyBorder="1" applyAlignment="1">
      <alignment vertical="top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top" wrapText="1"/>
    </xf>
    <xf numFmtId="49" fontId="12" fillId="2" borderId="24" xfId="0" applyNumberFormat="1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49" fontId="25" fillId="6" borderId="1" xfId="2" applyNumberFormat="1" applyFont="1" applyFill="1" applyBorder="1" applyAlignment="1">
      <alignment horizontal="center" vertical="top" wrapText="1"/>
    </xf>
    <xf numFmtId="0" fontId="12" fillId="0" borderId="2" xfId="2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4" borderId="6" xfId="2" applyFont="1" applyFill="1" applyBorder="1" applyAlignment="1">
      <alignment horizontal="left" vertical="top" wrapText="1"/>
    </xf>
    <xf numFmtId="49" fontId="10" fillId="4" borderId="6" xfId="2" applyNumberFormat="1" applyFont="1" applyFill="1" applyBorder="1" applyAlignment="1">
      <alignment horizontal="center" vertical="center" wrapText="1"/>
    </xf>
    <xf numFmtId="4" fontId="10" fillId="4" borderId="6" xfId="2" applyNumberFormat="1" applyFont="1" applyFill="1" applyBorder="1" applyAlignment="1">
      <alignment horizontal="center" vertical="center" wrapText="1"/>
    </xf>
    <xf numFmtId="10" fontId="10" fillId="4" borderId="6" xfId="2" applyNumberFormat="1" applyFont="1" applyFill="1" applyBorder="1" applyAlignment="1">
      <alignment horizontal="center" vertical="center" wrapText="1"/>
    </xf>
    <xf numFmtId="164" fontId="10" fillId="4" borderId="6" xfId="2" applyNumberFormat="1" applyFont="1" applyFill="1" applyBorder="1" applyAlignment="1">
      <alignment horizontal="center" vertical="center" wrapText="1"/>
    </xf>
    <xf numFmtId="0" fontId="12" fillId="9" borderId="23" xfId="2" applyFont="1" applyFill="1" applyBorder="1" applyAlignment="1">
      <alignment vertical="top" wrapText="1"/>
    </xf>
    <xf numFmtId="164" fontId="15" fillId="2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2" fillId="0" borderId="3" xfId="0" applyFont="1" applyBorder="1" applyAlignment="1">
      <alignment vertical="center" wrapText="1"/>
    </xf>
    <xf numFmtId="49" fontId="25" fillId="0" borderId="3" xfId="2" applyNumberFormat="1" applyFont="1" applyBorder="1" applyAlignment="1">
      <alignment horizontal="center" vertical="top" wrapText="1"/>
    </xf>
    <xf numFmtId="164" fontId="25" fillId="6" borderId="1" xfId="2" applyNumberFormat="1" applyFont="1" applyFill="1" applyBorder="1" applyAlignment="1">
      <alignment horizontal="center" vertical="center" wrapText="1"/>
    </xf>
    <xf numFmtId="49" fontId="25" fillId="6" borderId="1" xfId="0" applyNumberFormat="1" applyFont="1" applyFill="1" applyBorder="1" applyAlignment="1">
      <alignment horizontal="left" vertical="top" wrapText="1"/>
    </xf>
    <xf numFmtId="49" fontId="25" fillId="6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left" vertical="top" wrapText="1"/>
    </xf>
    <xf numFmtId="49" fontId="12" fillId="4" borderId="5" xfId="2" applyNumberFormat="1" applyFont="1" applyFill="1" applyBorder="1" applyAlignment="1">
      <alignment horizontal="center" vertical="top" wrapText="1"/>
    </xf>
    <xf numFmtId="49" fontId="10" fillId="4" borderId="1" xfId="2" applyNumberFormat="1" applyFont="1" applyFill="1" applyBorder="1" applyAlignment="1">
      <alignment vertical="top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2" fontId="12" fillId="18" borderId="0" xfId="0" applyNumberFormat="1" applyFont="1" applyFill="1" applyAlignment="1">
      <alignment horizontal="center" vertical="center" wrapText="1"/>
    </xf>
    <xf numFmtId="10" fontId="12" fillId="18" borderId="0" xfId="0" applyNumberFormat="1" applyFont="1" applyFill="1" applyAlignment="1">
      <alignment horizontal="center" vertical="center" wrapText="1"/>
    </xf>
    <xf numFmtId="2" fontId="25" fillId="18" borderId="0" xfId="0" applyNumberFormat="1" applyFont="1" applyFill="1" applyAlignment="1">
      <alignment horizontal="center" vertical="center" wrapText="1"/>
    </xf>
    <xf numFmtId="49" fontId="27" fillId="3" borderId="27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49" fontId="28" fillId="5" borderId="6" xfId="0" applyNumberFormat="1" applyFont="1" applyFill="1" applyBorder="1" applyAlignment="1">
      <alignment horizontal="left" vertical="center" wrapText="1"/>
    </xf>
    <xf numFmtId="0" fontId="28" fillId="5" borderId="6" xfId="0" applyFont="1" applyFill="1" applyBorder="1" applyAlignment="1">
      <alignment horizontal="center" vertical="center" wrapText="1"/>
    </xf>
    <xf numFmtId="4" fontId="28" fillId="5" borderId="6" xfId="0" applyNumberFormat="1" applyFont="1" applyFill="1" applyBorder="1" applyAlignment="1">
      <alignment horizontal="center" vertical="center" wrapText="1"/>
    </xf>
    <xf numFmtId="4" fontId="15" fillId="5" borderId="2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9" fontId="15" fillId="0" borderId="1" xfId="2" applyNumberFormat="1" applyFont="1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horizontal="center" vertical="center" wrapText="1"/>
    </xf>
    <xf numFmtId="10" fontId="15" fillId="0" borderId="1" xfId="2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164" fontId="15" fillId="10" borderId="1" xfId="2" applyNumberFormat="1" applyFont="1" applyFill="1" applyBorder="1" applyAlignment="1">
      <alignment horizontal="center" vertical="center" wrapText="1"/>
    </xf>
    <xf numFmtId="4" fontId="15" fillId="10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top" wrapText="1"/>
    </xf>
    <xf numFmtId="49" fontId="15" fillId="2" borderId="1" xfId="2" applyNumberFormat="1" applyFont="1" applyFill="1" applyBorder="1" applyAlignment="1">
      <alignment horizontal="center" vertical="center" wrapText="1"/>
    </xf>
    <xf numFmtId="10" fontId="15" fillId="2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9" fillId="3" borderId="28" xfId="0" applyFont="1" applyFill="1" applyBorder="1" applyAlignment="1">
      <alignment horizontal="left" vertical="top" wrapText="1"/>
    </xf>
    <xf numFmtId="0" fontId="29" fillId="3" borderId="28" xfId="0" applyFont="1" applyFill="1" applyBorder="1" applyAlignment="1">
      <alignment horizontal="center" vertical="center" wrapText="1"/>
    </xf>
    <xf numFmtId="4" fontId="29" fillId="3" borderId="28" xfId="0" applyNumberFormat="1" applyFont="1" applyFill="1" applyBorder="1" applyAlignment="1">
      <alignment horizontal="center" vertical="center" wrapText="1"/>
    </xf>
    <xf numFmtId="10" fontId="30" fillId="3" borderId="29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center" vertical="center" wrapText="1"/>
    </xf>
    <xf numFmtId="4" fontId="31" fillId="2" borderId="3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wrapText="1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31" fillId="2" borderId="0" xfId="0" applyNumberFormat="1" applyFont="1" applyFill="1" applyAlignment="1">
      <alignment horizontal="center" vertical="center" wrapText="1"/>
    </xf>
    <xf numFmtId="10" fontId="31" fillId="0" borderId="0" xfId="0" applyNumberFormat="1" applyFont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164" fontId="31" fillId="2" borderId="0" xfId="0" applyNumberFormat="1" applyFont="1" applyFill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10" fontId="31" fillId="0" borderId="2" xfId="0" applyNumberFormat="1" applyFont="1" applyBorder="1" applyAlignment="1">
      <alignment horizontal="center" vertical="center" wrapText="1"/>
    </xf>
    <xf numFmtId="164" fontId="31" fillId="2" borderId="2" xfId="0" applyNumberFormat="1" applyFont="1" applyFill="1" applyBorder="1" applyAlignment="1">
      <alignment horizontal="center" vertical="center" wrapText="1"/>
    </xf>
    <xf numFmtId="49" fontId="28" fillId="5" borderId="5" xfId="0" applyNumberFormat="1" applyFont="1" applyFill="1" applyBorder="1" applyAlignment="1">
      <alignment horizontal="center" vertical="center" wrapText="1"/>
    </xf>
    <xf numFmtId="10" fontId="28" fillId="5" borderId="6" xfId="0" applyNumberFormat="1" applyFont="1" applyFill="1" applyBorder="1" applyAlignment="1">
      <alignment horizontal="center" vertical="center" wrapText="1"/>
    </xf>
    <xf numFmtId="164" fontId="28" fillId="5" borderId="6" xfId="0" applyNumberFormat="1" applyFont="1" applyFill="1" applyBorder="1" applyAlignment="1">
      <alignment horizontal="center" vertical="center" wrapText="1"/>
    </xf>
    <xf numFmtId="10" fontId="15" fillId="5" borderId="23" xfId="0" applyNumberFormat="1" applyFont="1" applyFill="1" applyBorder="1" applyAlignment="1">
      <alignment horizontal="center" vertical="center" wrapText="1"/>
    </xf>
    <xf numFmtId="49" fontId="31" fillId="4" borderId="5" xfId="2" applyNumberFormat="1" applyFont="1" applyFill="1" applyBorder="1" applyAlignment="1">
      <alignment horizontal="center" vertical="top" wrapText="1"/>
    </xf>
    <xf numFmtId="0" fontId="31" fillId="4" borderId="6" xfId="2" applyFont="1" applyFill="1" applyBorder="1" applyAlignment="1">
      <alignment horizontal="left" vertical="top" wrapText="1"/>
    </xf>
    <xf numFmtId="49" fontId="31" fillId="4" borderId="6" xfId="2" applyNumberFormat="1" applyFont="1" applyFill="1" applyBorder="1" applyAlignment="1">
      <alignment horizontal="center" vertical="center" wrapText="1"/>
    </xf>
    <xf numFmtId="4" fontId="31" fillId="4" borderId="6" xfId="2" applyNumberFormat="1" applyFont="1" applyFill="1" applyBorder="1" applyAlignment="1">
      <alignment horizontal="center" vertical="center" wrapText="1"/>
    </xf>
    <xf numFmtId="10" fontId="31" fillId="4" borderId="6" xfId="2" applyNumberFormat="1" applyFont="1" applyFill="1" applyBorder="1" applyAlignment="1">
      <alignment horizontal="center" vertical="center" wrapText="1"/>
    </xf>
    <xf numFmtId="164" fontId="31" fillId="4" borderId="6" xfId="2" applyNumberFormat="1" applyFont="1" applyFill="1" applyBorder="1" applyAlignment="1">
      <alignment horizontal="center" vertical="center" wrapText="1"/>
    </xf>
    <xf numFmtId="0" fontId="15" fillId="9" borderId="23" xfId="2" applyFont="1" applyFill="1" applyBorder="1" applyAlignment="1">
      <alignment vertical="top" wrapText="1"/>
    </xf>
    <xf numFmtId="49" fontId="28" fillId="6" borderId="3" xfId="2" applyNumberFormat="1" applyFont="1" applyFill="1" applyBorder="1" applyAlignment="1">
      <alignment horizontal="center" vertical="top" wrapText="1"/>
    </xf>
    <xf numFmtId="0" fontId="28" fillId="6" borderId="3" xfId="2" applyFont="1" applyFill="1" applyBorder="1" applyAlignment="1">
      <alignment horizontal="left" vertical="top" wrapText="1"/>
    </xf>
    <xf numFmtId="49" fontId="28" fillId="6" borderId="3" xfId="2" applyNumberFormat="1" applyFont="1" applyFill="1" applyBorder="1" applyAlignment="1">
      <alignment horizontal="center" vertical="center" wrapText="1"/>
    </xf>
    <xf numFmtId="4" fontId="28" fillId="6" borderId="3" xfId="2" applyNumberFormat="1" applyFont="1" applyFill="1" applyBorder="1" applyAlignment="1">
      <alignment horizontal="center" vertical="center" wrapText="1"/>
    </xf>
    <xf numFmtId="10" fontId="28" fillId="6" borderId="3" xfId="2" applyNumberFormat="1" applyFont="1" applyFill="1" applyBorder="1" applyAlignment="1">
      <alignment horizontal="center" vertical="center" wrapText="1"/>
    </xf>
    <xf numFmtId="164" fontId="28" fillId="6" borderId="3" xfId="2" applyNumberFormat="1" applyFont="1" applyFill="1" applyBorder="1" applyAlignment="1">
      <alignment horizontal="center" vertical="center" wrapText="1"/>
    </xf>
    <xf numFmtId="0" fontId="15" fillId="12" borderId="3" xfId="2" applyFont="1" applyFill="1" applyBorder="1" applyAlignment="1">
      <alignment vertical="top" wrapText="1"/>
    </xf>
    <xf numFmtId="4" fontId="28" fillId="12" borderId="3" xfId="2" applyNumberFormat="1" applyFont="1" applyFill="1" applyBorder="1" applyAlignment="1">
      <alignment horizontal="center" vertical="center" wrapText="1"/>
    </xf>
    <xf numFmtId="164" fontId="28" fillId="12" borderId="3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11" borderId="22" xfId="0" applyFont="1" applyFill="1" applyBorder="1" applyAlignment="1">
      <alignment vertical="center" wrapText="1"/>
    </xf>
    <xf numFmtId="0" fontId="14" fillId="11" borderId="22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5" fillId="10" borderId="1" xfId="2" applyFont="1" applyFill="1" applyBorder="1" applyAlignment="1">
      <alignment vertical="top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" fontId="31" fillId="3" borderId="28" xfId="0" applyNumberFormat="1" applyFont="1" applyFill="1" applyBorder="1" applyAlignment="1">
      <alignment horizontal="center" vertical="center" wrapText="1"/>
    </xf>
    <xf numFmtId="10" fontId="31" fillId="3" borderId="28" xfId="0" applyNumberFormat="1" applyFont="1" applyFill="1" applyBorder="1" applyAlignment="1">
      <alignment horizontal="center" vertical="center" wrapText="1"/>
    </xf>
    <xf numFmtId="164" fontId="31" fillId="3" borderId="28" xfId="0" applyNumberFormat="1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2" fontId="31" fillId="18" borderId="0" xfId="0" applyNumberFormat="1" applyFont="1" applyFill="1" applyAlignment="1">
      <alignment horizontal="center" vertical="center" wrapText="1"/>
    </xf>
    <xf numFmtId="4" fontId="31" fillId="0" borderId="0" xfId="0" applyNumberFormat="1" applyFont="1" applyAlignment="1">
      <alignment horizontal="center" wrapText="1"/>
    </xf>
    <xf numFmtId="10" fontId="31" fillId="18" borderId="0" xfId="0" applyNumberFormat="1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2" fontId="28" fillId="18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Alignment="1">
      <alignment horizont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32" fillId="0" borderId="2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" fontId="8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" fontId="8" fillId="7" borderId="8" xfId="0" applyNumberFormat="1" applyFont="1" applyFill="1" applyBorder="1" applyAlignment="1">
      <alignment horizontal="center" vertical="center"/>
    </xf>
    <xf numFmtId="4" fontId="8" fillId="7" borderId="9" xfId="0" applyNumberFormat="1" applyFont="1" applyFill="1" applyBorder="1" applyAlignment="1">
      <alignment horizontal="center" vertical="center"/>
    </xf>
    <xf numFmtId="4" fontId="8" fillId="7" borderId="10" xfId="0" applyNumberFormat="1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vertical="center" wrapText="1"/>
    </xf>
    <xf numFmtId="0" fontId="14" fillId="11" borderId="22" xfId="0" applyFont="1" applyFill="1" applyBorder="1" applyAlignment="1">
      <alignment vertical="center"/>
    </xf>
    <xf numFmtId="0" fontId="14" fillId="19" borderId="22" xfId="0" applyFont="1" applyFill="1" applyBorder="1" applyAlignment="1">
      <alignment vertical="center" wrapText="1"/>
    </xf>
    <xf numFmtId="49" fontId="25" fillId="6" borderId="2" xfId="2" applyNumberFormat="1" applyFont="1" applyFill="1" applyBorder="1" applyAlignment="1">
      <alignment horizontal="center" vertical="top" wrapText="1"/>
    </xf>
    <xf numFmtId="49" fontId="25" fillId="6" borderId="24" xfId="2" applyNumberFormat="1" applyFont="1" applyFill="1" applyBorder="1" applyAlignment="1">
      <alignment horizontal="center" vertical="top" wrapText="1"/>
    </xf>
    <xf numFmtId="49" fontId="25" fillId="6" borderId="3" xfId="2" applyNumberFormat="1" applyFont="1" applyFill="1" applyBorder="1" applyAlignment="1">
      <alignment horizontal="center" vertical="top" wrapText="1"/>
    </xf>
    <xf numFmtId="49" fontId="10" fillId="6" borderId="2" xfId="2" applyNumberFormat="1" applyFont="1" applyFill="1" applyBorder="1" applyAlignment="1">
      <alignment horizontal="center" vertical="top" wrapText="1"/>
    </xf>
    <xf numFmtId="49" fontId="10" fillId="6" borderId="3" xfId="2" applyNumberFormat="1" applyFont="1" applyFill="1" applyBorder="1" applyAlignment="1">
      <alignment horizontal="center" vertical="top" wrapText="1"/>
    </xf>
    <xf numFmtId="49" fontId="28" fillId="6" borderId="24" xfId="2" applyNumberFormat="1" applyFont="1" applyFill="1" applyBorder="1" applyAlignment="1">
      <alignment horizontal="center" vertical="top" wrapText="1"/>
    </xf>
    <xf numFmtId="49" fontId="28" fillId="6" borderId="3" xfId="2" applyNumberFormat="1" applyFont="1" applyFill="1" applyBorder="1" applyAlignment="1">
      <alignment horizontal="center" vertical="top" wrapText="1"/>
    </xf>
    <xf numFmtId="49" fontId="25" fillId="2" borderId="2" xfId="2" applyNumberFormat="1" applyFont="1" applyFill="1" applyBorder="1" applyAlignment="1">
      <alignment horizontal="center" vertical="top" wrapText="1"/>
    </xf>
    <xf numFmtId="49" fontId="25" fillId="2" borderId="24" xfId="2" applyNumberFormat="1" applyFont="1" applyFill="1" applyBorder="1" applyAlignment="1">
      <alignment horizontal="center" vertical="top" wrapText="1"/>
    </xf>
    <xf numFmtId="49" fontId="25" fillId="2" borderId="3" xfId="2" applyNumberFormat="1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" fontId="31" fillId="0" borderId="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wrapText="1"/>
    </xf>
    <xf numFmtId="4" fontId="29" fillId="2" borderId="0" xfId="0" applyNumberFormat="1" applyFont="1" applyFill="1" applyAlignment="1">
      <alignment horizontal="center" vertical="center" wrapText="1"/>
    </xf>
    <xf numFmtId="4" fontId="31" fillId="2" borderId="0" xfId="0" applyNumberFormat="1" applyFont="1" applyFill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49" fontId="12" fillId="2" borderId="2" xfId="2" applyNumberFormat="1" applyFont="1" applyFill="1" applyBorder="1" applyAlignment="1">
      <alignment horizontal="center" vertical="top" wrapText="1"/>
    </xf>
    <xf numFmtId="49" fontId="12" fillId="2" borderId="24" xfId="2" applyNumberFormat="1" applyFont="1" applyFill="1" applyBorder="1" applyAlignment="1">
      <alignment horizontal="center" vertical="top" wrapText="1"/>
    </xf>
    <xf numFmtId="49" fontId="12" fillId="2" borderId="3" xfId="2" applyNumberFormat="1" applyFont="1" applyFill="1" applyBorder="1" applyAlignment="1">
      <alignment horizontal="center" vertical="top" wrapText="1"/>
    </xf>
    <xf numFmtId="49" fontId="10" fillId="2" borderId="2" xfId="2" applyNumberFormat="1" applyFont="1" applyFill="1" applyBorder="1" applyAlignment="1">
      <alignment horizontal="center" vertical="top" wrapText="1"/>
    </xf>
    <xf numFmtId="49" fontId="10" fillId="2" borderId="3" xfId="2" applyNumberFormat="1" applyFont="1" applyFill="1" applyBorder="1" applyAlignment="1">
      <alignment horizontal="center" vertical="top" wrapText="1"/>
    </xf>
    <xf numFmtId="49" fontId="10" fillId="2" borderId="24" xfId="2" applyNumberFormat="1" applyFont="1" applyFill="1" applyBorder="1" applyAlignment="1">
      <alignment horizontal="center" vertical="top" wrapText="1"/>
    </xf>
    <xf numFmtId="49" fontId="16" fillId="0" borderId="24" xfId="0" applyNumberFormat="1" applyFont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7" fillId="2" borderId="24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49" fontId="17" fillId="2" borderId="24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49" fontId="24" fillId="2" borderId="24" xfId="0" applyNumberFormat="1" applyFont="1" applyFill="1" applyBorder="1" applyAlignment="1">
      <alignment horizontal="left" vertical="top" wrapText="1"/>
    </xf>
    <xf numFmtId="49" fontId="24" fillId="2" borderId="3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8" fillId="8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distributed" wrapText="1"/>
    </xf>
    <xf numFmtId="4" fontId="10" fillId="0" borderId="1" xfId="0" applyNumberFormat="1" applyFont="1" applyBorder="1" applyAlignment="1">
      <alignment vertical="distributed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Обычный 2 2" xfId="2"/>
    <cellStyle name="Обычный_Расх.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6E160E7\03-000%20&#1087;&#1088;&#1080;&#1083;&#1086;&#1078;&#1077;&#1085;&#1080;&#1103;%20&#1082;%20&#1087;&#1088;&#1086;&#1077;&#1082;&#1090;&#1091;%20&#1088;&#1077;&#1096;&#1077;&#1085;&#1080;&#1103;%20&#1052;&#1057;%20&#1043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"/>
      <sheetName val="Пр2"/>
      <sheetName val="Пр3"/>
      <sheetName val="Пр4"/>
      <sheetName val="Пр5"/>
      <sheetName val="Пр6"/>
      <sheetName val="Пр7"/>
      <sheetName val="Пр8"/>
      <sheetName val="Пр9"/>
      <sheetName val="Пр10"/>
      <sheetName val="Пр11"/>
      <sheetName val="Пр12"/>
      <sheetName val="КВСР"/>
      <sheetName val="КФСР"/>
      <sheetName val="Пр13"/>
      <sheetName val="Пр14"/>
      <sheetName val="Программа"/>
      <sheetName val="Направление"/>
      <sheetName val="КВ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01.0.00</v>
          </cell>
          <cell r="B3" t="str">
            <v>Муниципальная программа "Перспективное развитие  и формирование городской среды  городского поселения Тутаев"</v>
          </cell>
        </row>
        <row r="4">
          <cell r="A4" t="str">
            <v>01.1.00</v>
          </cell>
          <cell r="B4" t="str">
            <v>Муниципальная целевая программа "Формирование современной городской среды городского поселения Тутаев"</v>
          </cell>
        </row>
        <row r="5">
          <cell r="A5" t="str">
            <v>01.1.01</v>
          </cell>
          <cell r="B5" t="str">
            <v>Повышение уровня благоустройства территорий</v>
          </cell>
        </row>
        <row r="6">
          <cell r="A6" t="str">
            <v>01.1.02</v>
          </cell>
          <cell r="B6" t="str">
            <v>Реализация   проекта "Наши дворы"</v>
          </cell>
        </row>
        <row r="7">
          <cell r="A7" t="str">
            <v>01.1.03</v>
          </cell>
          <cell r="B7" t="str">
            <v>Реализация проекта "Ярославия. Города у воды"</v>
          </cell>
        </row>
        <row r="8">
          <cell r="A8" t="str">
            <v>01.1.F2</v>
          </cell>
          <cell r="B8" t="str">
            <v>Реализация   проекта "Формирование комфортной городской среды"</v>
          </cell>
        </row>
        <row r="9">
          <cell r="A9" t="str">
            <v>01.2.00</v>
          </cell>
          <cell r="B9" t="str">
            <v>Муниципальная целевая программа "Развитие и содержание дорожного хозяйства на территории городского поселения Тутаев"</v>
          </cell>
        </row>
        <row r="10">
          <cell r="A10" t="str">
            <v>01.2.01</v>
          </cell>
          <cell r="B10" t="str">
            <v>Дорожная деятельность в отношении дорожной сети городского поселения Тутаев</v>
          </cell>
        </row>
        <row r="11">
          <cell r="A11" t="str">
            <v>01.2.R1</v>
          </cell>
          <cell r="B11" t="str">
            <v>Реализация  проекта "Дорожная сеть"</v>
          </cell>
        </row>
        <row r="12">
          <cell r="A12" t="str">
            <v>01.3.00</v>
          </cell>
          <cell r="B12" t="str">
            <v>Муниципальная  целевая программа "Стимулирование перспективного развития городского поселения Тутаев"</v>
          </cell>
        </row>
        <row r="13">
          <cell r="A13" t="str">
            <v>01.3.01</v>
          </cell>
          <cell r="B13" t="str">
            <v>Строительство автомобильной дороги в индустриальном парке "Тутаев" в рамках реализации новых инвестиционных проектов</v>
          </cell>
        </row>
        <row r="14">
          <cell r="A14" t="str">
            <v>02.0.00</v>
          </cell>
          <cell r="B14" t="str">
            <v>Муниципальная программа "Содержание городского хозяйства городского поселения Тутаев"</v>
          </cell>
        </row>
        <row r="15">
          <cell r="A15" t="str">
            <v>02.1.00</v>
          </cell>
          <cell r="B15" t="str">
            <v>Муниципальная целевая программа "Благоустройство и озеленение территории городского поселения Тутаев"</v>
          </cell>
        </row>
        <row r="16">
          <cell r="A16" t="str">
            <v>02.1.01</v>
          </cell>
          <cell r="B16" t="str">
            <v>Благоустройство и озеленение территории городского поселения Тутаев</v>
          </cell>
        </row>
        <row r="17">
          <cell r="A17" t="str">
            <v>02.1.02</v>
          </cell>
          <cell r="B17" t="str">
            <v>Организация и развитие ритуальных услуг и мест захоронения в городском поселении Тутаев</v>
          </cell>
        </row>
        <row r="18">
          <cell r="A18" t="str">
            <v>02.2.00</v>
          </cell>
          <cell r="B18" t="str">
            <v xml:space="preserve"> 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городского поселения Тутаев"</v>
          </cell>
        </row>
        <row r="19">
          <cell r="A19" t="str">
            <v>02.2.01</v>
          </cell>
          <cell r="B19" t="str">
            <v>Создание механизма управления потреблением энергетических ресурсов и сокращение бюджетных затрат</v>
          </cell>
        </row>
        <row r="20">
          <cell r="A20" t="str">
            <v>02.3.00</v>
          </cell>
          <cell r="B20" t="str">
            <v>Муниципальная целевая программа "Обеспечение населения городского поселения Тутаев банными услугами"</v>
          </cell>
        </row>
        <row r="21">
          <cell r="A21" t="str">
            <v>02.3.01</v>
          </cell>
          <cell r="B21" t="str">
            <v>Создание возможности предоставления качественных бытовых и оздоровительных услуг, соответствующих современным требованиям санитарных норм и правил</v>
          </cell>
        </row>
        <row r="22">
          <cell r="A22" t="str">
            <v>03.0.00</v>
          </cell>
          <cell r="B22" t="str">
            <v>Муниципальная программа "Развитие архитектуры и градостроительства на территории городского поселения Тутаев"</v>
          </cell>
        </row>
        <row r="23">
          <cell r="A23" t="str">
            <v>03.1.00</v>
          </cell>
          <cell r="B23" t="str">
            <v>Муниципальная целевая программа "Градостроительная деятельность на территории городского поселения Тутаев"</v>
          </cell>
        </row>
        <row r="24">
          <cell r="A24" t="str">
            <v>03.1.01</v>
          </cell>
          <cell r="B24" t="str">
            <v>Подготовка градостроительной документации</v>
          </cell>
        </row>
        <row r="25">
          <cell r="A25" t="str">
            <v>03.1.02</v>
          </cell>
          <cell r="B25" t="str">
            <v>Организация хранения научно-технической документации</v>
          </cell>
        </row>
        <row r="26">
          <cell r="A26" t="str">
            <v>03.1.03</v>
          </cell>
          <cell r="B26" t="str">
            <v>Изготовление архитектурных объектов</v>
          </cell>
        </row>
        <row r="27">
          <cell r="A27" t="str">
            <v>03.2.00</v>
          </cell>
          <cell r="B27" t="str">
            <v>Муниципальная целевая программа "Сохранение, использование и популяризация объектов культурного наследия  на территории городского поселения Тутаев"</v>
          </cell>
        </row>
        <row r="28">
          <cell r="A28" t="str">
            <v>03.2.01</v>
          </cell>
          <cell r="B28" t="str">
            <v>Проведение государственной историко-культурной экспертизы</v>
          </cell>
        </row>
        <row r="29">
          <cell r="A29" t="str">
            <v>04.0.00</v>
          </cell>
          <cell r="B29" t="str">
            <v>Муниципальная  программ "Обеспечение доступным и комфортным жильем населения городского поселения Тутаев"</v>
          </cell>
        </row>
        <row r="30">
          <cell r="A30" t="str">
            <v>04.1.00</v>
          </cell>
          <cell r="B30" t="str">
            <v>Муниципальная  целевая программа "Переселение граждан из аварийного жилищного фонда городского поселения Тутаев"</v>
          </cell>
        </row>
        <row r="31">
          <cell r="A31" t="str">
            <v>04.1.01</v>
          </cell>
          <cell r="B31" t="str">
            <v xml:space="preserve">Обеспечение благоустроенными жилыми помещениями или  выплата возмещения за изымаемые жилые помещения гражданам, переселяемым из многоквартирных домов, признанных в установленном порядке аварийными и подлежащими сносу </v>
          </cell>
        </row>
        <row r="32">
          <cell r="A32" t="str">
            <v>04.1.02</v>
          </cell>
          <cell r="B32" t="str">
            <v>Демонтаж (снос) многоквартирных домов, признанных в установленном порядке аварийными и подлежащими сносу</v>
          </cell>
        </row>
        <row r="33">
          <cell r="A33" t="str">
            <v>04.1.F2</v>
          </cell>
          <cell r="B33" t="str">
            <v>Федеральный проект «Обеспечение устойчивого сокращения непригодного для проживания жилищного фонда»</v>
          </cell>
        </row>
        <row r="34">
          <cell r="A34" t="str">
            <v>04.2.00</v>
          </cell>
          <cell r="B34" t="str">
            <v>Муниципальная целевая  программа "Предоставление молодым семьям социальных выплат на приобретение (строительство) жилья"</v>
          </cell>
        </row>
        <row r="35">
          <cell r="A35" t="str">
            <v>04.2.01</v>
          </cell>
          <cell r="B35" t="str">
            <v>Поддержка молодых семей в приобретении (строительстве) жилья на территории городского поселения Тутаев</v>
          </cell>
        </row>
        <row r="36">
          <cell r="A36" t="str">
            <v>04.3.00</v>
          </cell>
          <cell r="B36" t="str">
            <v xml:space="preserve">Муниципальная  целевая программа "Поддержка граждан, проживающих на территории городского поселения Тутаев Ярославской области, в сфере ипотечного жилищного кредитования" </v>
          </cell>
        </row>
        <row r="37">
          <cell r="A37" t="str">
            <v>04.3.01</v>
          </cell>
          <cell r="B37" t="str">
            <v>Поддержка граждан, проживающих  на территории городского поселения Тутаев, в сфере ипотечного жилищного кредитования</v>
          </cell>
        </row>
        <row r="38">
          <cell r="A38" t="str">
            <v>05.0.00</v>
          </cell>
          <cell r="B38" t="str">
            <v>Муниципальная  программ "Безопасность на территории городского поселения Тутаев"</v>
          </cell>
        </row>
        <row r="39">
          <cell r="A39" t="str">
            <v>05.1.00</v>
          </cell>
          <cell r="B39" t="str">
            <v>Муниципальная целевая программа "Обеспечение безопасности граждан на водных объектах, охрана их жизни и здоровья на территории городского поселения Тутаев"</v>
          </cell>
        </row>
        <row r="40">
          <cell r="A40" t="str">
            <v>05.1.01</v>
          </cell>
          <cell r="B40" t="str">
            <v>Модернизация мест массового отдыха населения на водных объектах, направленная на обеспечение безопасности, охраны жизни и здоровья людей</v>
          </cell>
        </row>
        <row r="41">
          <cell r="A41" t="str">
            <v>05.2.00</v>
          </cell>
          <cell r="B41" t="str">
            <v xml:space="preserve">Муниципальная  целевая программа "Безопасный город" </v>
          </cell>
        </row>
        <row r="42">
          <cell r="A42" t="str">
            <v>05.2.01</v>
          </cell>
          <cell r="B42" t="str">
            <v>Мероприятия по обеспечению безопасности жителей городского поселения Тутаев</v>
          </cell>
        </row>
        <row r="43">
          <cell r="A43" t="str">
            <v>40.0.00</v>
          </cell>
          <cell r="B43" t="str">
            <v>Непрограммные расходы бюджета</v>
          </cell>
        </row>
        <row r="44">
          <cell r="A44" t="str">
            <v>40.1.00</v>
          </cell>
          <cell r="B44" t="str">
            <v>Непрограммные расходы бюджета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tabSelected="1" view="pageBreakPreview" zoomScaleNormal="90" zoomScaleSheetLayoutView="100" workbookViewId="0">
      <selection sqref="A1:L1"/>
    </sheetView>
  </sheetViews>
  <sheetFormatPr defaultColWidth="8.85546875" defaultRowHeight="12.75" x14ac:dyDescent="0.25"/>
  <cols>
    <col min="1" max="1" width="6.42578125" style="145" customWidth="1"/>
    <col min="2" max="2" width="9" style="128" hidden="1" customWidth="1"/>
    <col min="3" max="3" width="72.85546875" style="127" customWidth="1"/>
    <col min="4" max="4" width="9.28515625" style="128" hidden="1" customWidth="1"/>
    <col min="5" max="5" width="12.42578125" style="128" hidden="1" customWidth="1"/>
    <col min="6" max="6" width="12" style="128" hidden="1" customWidth="1"/>
    <col min="7" max="7" width="14" style="128" customWidth="1"/>
    <col min="8" max="8" width="14" style="472" customWidth="1"/>
    <col min="9" max="9" width="14.85546875" style="128" customWidth="1"/>
    <col min="10" max="10" width="14.28515625" style="128" customWidth="1"/>
    <col min="11" max="11" width="15.28515625" style="128" customWidth="1"/>
    <col min="12" max="12" width="38.7109375" style="146" customWidth="1"/>
    <col min="13" max="13" width="76" style="145" hidden="1" customWidth="1"/>
    <col min="14" max="14" width="8.85546875" style="145"/>
    <col min="15" max="15" width="12.85546875" style="145" bestFit="1" customWidth="1"/>
    <col min="16" max="258" width="8.85546875" style="145"/>
    <col min="259" max="259" width="8.28515625" style="145" customWidth="1"/>
    <col min="260" max="260" width="0" style="145" hidden="1" customWidth="1"/>
    <col min="261" max="261" width="52.85546875" style="145" customWidth="1"/>
    <col min="262" max="262" width="9.28515625" style="145" customWidth="1"/>
    <col min="263" max="263" width="18.5703125" style="145" customWidth="1"/>
    <col min="264" max="264" width="12" style="145" customWidth="1"/>
    <col min="265" max="265" width="18.140625" style="145" customWidth="1"/>
    <col min="266" max="266" width="19.28515625" style="145" customWidth="1"/>
    <col min="267" max="267" width="19.7109375" style="145" customWidth="1"/>
    <col min="268" max="268" width="40.85546875" style="145" customWidth="1"/>
    <col min="269" max="270" width="8.85546875" style="145"/>
    <col min="271" max="271" width="12.85546875" style="145" bestFit="1" customWidth="1"/>
    <col min="272" max="514" width="8.85546875" style="145"/>
    <col min="515" max="515" width="8.28515625" style="145" customWidth="1"/>
    <col min="516" max="516" width="0" style="145" hidden="1" customWidth="1"/>
    <col min="517" max="517" width="52.85546875" style="145" customWidth="1"/>
    <col min="518" max="518" width="9.28515625" style="145" customWidth="1"/>
    <col min="519" max="519" width="18.5703125" style="145" customWidth="1"/>
    <col min="520" max="520" width="12" style="145" customWidth="1"/>
    <col min="521" max="521" width="18.140625" style="145" customWidth="1"/>
    <col min="522" max="522" width="19.28515625" style="145" customWidth="1"/>
    <col min="523" max="523" width="19.7109375" style="145" customWidth="1"/>
    <col min="524" max="524" width="40.85546875" style="145" customWidth="1"/>
    <col min="525" max="526" width="8.85546875" style="145"/>
    <col min="527" max="527" width="12.85546875" style="145" bestFit="1" customWidth="1"/>
    <col min="528" max="770" width="8.85546875" style="145"/>
    <col min="771" max="771" width="8.28515625" style="145" customWidth="1"/>
    <col min="772" max="772" width="0" style="145" hidden="1" customWidth="1"/>
    <col min="773" max="773" width="52.85546875" style="145" customWidth="1"/>
    <col min="774" max="774" width="9.28515625" style="145" customWidth="1"/>
    <col min="775" max="775" width="18.5703125" style="145" customWidth="1"/>
    <col min="776" max="776" width="12" style="145" customWidth="1"/>
    <col min="777" max="777" width="18.140625" style="145" customWidth="1"/>
    <col min="778" max="778" width="19.28515625" style="145" customWidth="1"/>
    <col min="779" max="779" width="19.7109375" style="145" customWidth="1"/>
    <col min="780" max="780" width="40.85546875" style="145" customWidth="1"/>
    <col min="781" max="782" width="8.85546875" style="145"/>
    <col min="783" max="783" width="12.85546875" style="145" bestFit="1" customWidth="1"/>
    <col min="784" max="1026" width="8.85546875" style="145"/>
    <col min="1027" max="1027" width="8.28515625" style="145" customWidth="1"/>
    <col min="1028" max="1028" width="0" style="145" hidden="1" customWidth="1"/>
    <col min="1029" max="1029" width="52.85546875" style="145" customWidth="1"/>
    <col min="1030" max="1030" width="9.28515625" style="145" customWidth="1"/>
    <col min="1031" max="1031" width="18.5703125" style="145" customWidth="1"/>
    <col min="1032" max="1032" width="12" style="145" customWidth="1"/>
    <col min="1033" max="1033" width="18.140625" style="145" customWidth="1"/>
    <col min="1034" max="1034" width="19.28515625" style="145" customWidth="1"/>
    <col min="1035" max="1035" width="19.7109375" style="145" customWidth="1"/>
    <col min="1036" max="1036" width="40.85546875" style="145" customWidth="1"/>
    <col min="1037" max="1038" width="8.85546875" style="145"/>
    <col min="1039" max="1039" width="12.85546875" style="145" bestFit="1" customWidth="1"/>
    <col min="1040" max="1282" width="8.85546875" style="145"/>
    <col min="1283" max="1283" width="8.28515625" style="145" customWidth="1"/>
    <col min="1284" max="1284" width="0" style="145" hidden="1" customWidth="1"/>
    <col min="1285" max="1285" width="52.85546875" style="145" customWidth="1"/>
    <col min="1286" max="1286" width="9.28515625" style="145" customWidth="1"/>
    <col min="1287" max="1287" width="18.5703125" style="145" customWidth="1"/>
    <col min="1288" max="1288" width="12" style="145" customWidth="1"/>
    <col min="1289" max="1289" width="18.140625" style="145" customWidth="1"/>
    <col min="1290" max="1290" width="19.28515625" style="145" customWidth="1"/>
    <col min="1291" max="1291" width="19.7109375" style="145" customWidth="1"/>
    <col min="1292" max="1292" width="40.85546875" style="145" customWidth="1"/>
    <col min="1293" max="1294" width="8.85546875" style="145"/>
    <col min="1295" max="1295" width="12.85546875" style="145" bestFit="1" customWidth="1"/>
    <col min="1296" max="1538" width="8.85546875" style="145"/>
    <col min="1539" max="1539" width="8.28515625" style="145" customWidth="1"/>
    <col min="1540" max="1540" width="0" style="145" hidden="1" customWidth="1"/>
    <col min="1541" max="1541" width="52.85546875" style="145" customWidth="1"/>
    <col min="1542" max="1542" width="9.28515625" style="145" customWidth="1"/>
    <col min="1543" max="1543" width="18.5703125" style="145" customWidth="1"/>
    <col min="1544" max="1544" width="12" style="145" customWidth="1"/>
    <col min="1545" max="1545" width="18.140625" style="145" customWidth="1"/>
    <col min="1546" max="1546" width="19.28515625" style="145" customWidth="1"/>
    <col min="1547" max="1547" width="19.7109375" style="145" customWidth="1"/>
    <col min="1548" max="1548" width="40.85546875" style="145" customWidth="1"/>
    <col min="1549" max="1550" width="8.85546875" style="145"/>
    <col min="1551" max="1551" width="12.85546875" style="145" bestFit="1" customWidth="1"/>
    <col min="1552" max="1794" width="8.85546875" style="145"/>
    <col min="1795" max="1795" width="8.28515625" style="145" customWidth="1"/>
    <col min="1796" max="1796" width="0" style="145" hidden="1" customWidth="1"/>
    <col min="1797" max="1797" width="52.85546875" style="145" customWidth="1"/>
    <col min="1798" max="1798" width="9.28515625" style="145" customWidth="1"/>
    <col min="1799" max="1799" width="18.5703125" style="145" customWidth="1"/>
    <col min="1800" max="1800" width="12" style="145" customWidth="1"/>
    <col min="1801" max="1801" width="18.140625" style="145" customWidth="1"/>
    <col min="1802" max="1802" width="19.28515625" style="145" customWidth="1"/>
    <col min="1803" max="1803" width="19.7109375" style="145" customWidth="1"/>
    <col min="1804" max="1804" width="40.85546875" style="145" customWidth="1"/>
    <col min="1805" max="1806" width="8.85546875" style="145"/>
    <col min="1807" max="1807" width="12.85546875" style="145" bestFit="1" customWidth="1"/>
    <col min="1808" max="2050" width="8.85546875" style="145"/>
    <col min="2051" max="2051" width="8.28515625" style="145" customWidth="1"/>
    <col min="2052" max="2052" width="0" style="145" hidden="1" customWidth="1"/>
    <col min="2053" max="2053" width="52.85546875" style="145" customWidth="1"/>
    <col min="2054" max="2054" width="9.28515625" style="145" customWidth="1"/>
    <col min="2055" max="2055" width="18.5703125" style="145" customWidth="1"/>
    <col min="2056" max="2056" width="12" style="145" customWidth="1"/>
    <col min="2057" max="2057" width="18.140625" style="145" customWidth="1"/>
    <col min="2058" max="2058" width="19.28515625" style="145" customWidth="1"/>
    <col min="2059" max="2059" width="19.7109375" style="145" customWidth="1"/>
    <col min="2060" max="2060" width="40.85546875" style="145" customWidth="1"/>
    <col min="2061" max="2062" width="8.85546875" style="145"/>
    <col min="2063" max="2063" width="12.85546875" style="145" bestFit="1" customWidth="1"/>
    <col min="2064" max="2306" width="8.85546875" style="145"/>
    <col min="2307" max="2307" width="8.28515625" style="145" customWidth="1"/>
    <col min="2308" max="2308" width="0" style="145" hidden="1" customWidth="1"/>
    <col min="2309" max="2309" width="52.85546875" style="145" customWidth="1"/>
    <col min="2310" max="2310" width="9.28515625" style="145" customWidth="1"/>
    <col min="2311" max="2311" width="18.5703125" style="145" customWidth="1"/>
    <col min="2312" max="2312" width="12" style="145" customWidth="1"/>
    <col min="2313" max="2313" width="18.140625" style="145" customWidth="1"/>
    <col min="2314" max="2314" width="19.28515625" style="145" customWidth="1"/>
    <col min="2315" max="2315" width="19.7109375" style="145" customWidth="1"/>
    <col min="2316" max="2316" width="40.85546875" style="145" customWidth="1"/>
    <col min="2317" max="2318" width="8.85546875" style="145"/>
    <col min="2319" max="2319" width="12.85546875" style="145" bestFit="1" customWidth="1"/>
    <col min="2320" max="2562" width="8.85546875" style="145"/>
    <col min="2563" max="2563" width="8.28515625" style="145" customWidth="1"/>
    <col min="2564" max="2564" width="0" style="145" hidden="1" customWidth="1"/>
    <col min="2565" max="2565" width="52.85546875" style="145" customWidth="1"/>
    <col min="2566" max="2566" width="9.28515625" style="145" customWidth="1"/>
    <col min="2567" max="2567" width="18.5703125" style="145" customWidth="1"/>
    <col min="2568" max="2568" width="12" style="145" customWidth="1"/>
    <col min="2569" max="2569" width="18.140625" style="145" customWidth="1"/>
    <col min="2570" max="2570" width="19.28515625" style="145" customWidth="1"/>
    <col min="2571" max="2571" width="19.7109375" style="145" customWidth="1"/>
    <col min="2572" max="2572" width="40.85546875" style="145" customWidth="1"/>
    <col min="2573" max="2574" width="8.85546875" style="145"/>
    <col min="2575" max="2575" width="12.85546875" style="145" bestFit="1" customWidth="1"/>
    <col min="2576" max="2818" width="8.85546875" style="145"/>
    <col min="2819" max="2819" width="8.28515625" style="145" customWidth="1"/>
    <col min="2820" max="2820" width="0" style="145" hidden="1" customWidth="1"/>
    <col min="2821" max="2821" width="52.85546875" style="145" customWidth="1"/>
    <col min="2822" max="2822" width="9.28515625" style="145" customWidth="1"/>
    <col min="2823" max="2823" width="18.5703125" style="145" customWidth="1"/>
    <col min="2824" max="2824" width="12" style="145" customWidth="1"/>
    <col min="2825" max="2825" width="18.140625" style="145" customWidth="1"/>
    <col min="2826" max="2826" width="19.28515625" style="145" customWidth="1"/>
    <col min="2827" max="2827" width="19.7109375" style="145" customWidth="1"/>
    <col min="2828" max="2828" width="40.85546875" style="145" customWidth="1"/>
    <col min="2829" max="2830" width="8.85546875" style="145"/>
    <col min="2831" max="2831" width="12.85546875" style="145" bestFit="1" customWidth="1"/>
    <col min="2832" max="3074" width="8.85546875" style="145"/>
    <col min="3075" max="3075" width="8.28515625" style="145" customWidth="1"/>
    <col min="3076" max="3076" width="0" style="145" hidden="1" customWidth="1"/>
    <col min="3077" max="3077" width="52.85546875" style="145" customWidth="1"/>
    <col min="3078" max="3078" width="9.28515625" style="145" customWidth="1"/>
    <col min="3079" max="3079" width="18.5703125" style="145" customWidth="1"/>
    <col min="3080" max="3080" width="12" style="145" customWidth="1"/>
    <col min="3081" max="3081" width="18.140625" style="145" customWidth="1"/>
    <col min="3082" max="3082" width="19.28515625" style="145" customWidth="1"/>
    <col min="3083" max="3083" width="19.7109375" style="145" customWidth="1"/>
    <col min="3084" max="3084" width="40.85546875" style="145" customWidth="1"/>
    <col min="3085" max="3086" width="8.85546875" style="145"/>
    <col min="3087" max="3087" width="12.85546875" style="145" bestFit="1" customWidth="1"/>
    <col min="3088" max="3330" width="8.85546875" style="145"/>
    <col min="3331" max="3331" width="8.28515625" style="145" customWidth="1"/>
    <col min="3332" max="3332" width="0" style="145" hidden="1" customWidth="1"/>
    <col min="3333" max="3333" width="52.85546875" style="145" customWidth="1"/>
    <col min="3334" max="3334" width="9.28515625" style="145" customWidth="1"/>
    <col min="3335" max="3335" width="18.5703125" style="145" customWidth="1"/>
    <col min="3336" max="3336" width="12" style="145" customWidth="1"/>
    <col min="3337" max="3337" width="18.140625" style="145" customWidth="1"/>
    <col min="3338" max="3338" width="19.28515625" style="145" customWidth="1"/>
    <col min="3339" max="3339" width="19.7109375" style="145" customWidth="1"/>
    <col min="3340" max="3340" width="40.85546875" style="145" customWidth="1"/>
    <col min="3341" max="3342" width="8.85546875" style="145"/>
    <col min="3343" max="3343" width="12.85546875" style="145" bestFit="1" customWidth="1"/>
    <col min="3344" max="3586" width="8.85546875" style="145"/>
    <col min="3587" max="3587" width="8.28515625" style="145" customWidth="1"/>
    <col min="3588" max="3588" width="0" style="145" hidden="1" customWidth="1"/>
    <col min="3589" max="3589" width="52.85546875" style="145" customWidth="1"/>
    <col min="3590" max="3590" width="9.28515625" style="145" customWidth="1"/>
    <col min="3591" max="3591" width="18.5703125" style="145" customWidth="1"/>
    <col min="3592" max="3592" width="12" style="145" customWidth="1"/>
    <col min="3593" max="3593" width="18.140625" style="145" customWidth="1"/>
    <col min="3594" max="3594" width="19.28515625" style="145" customWidth="1"/>
    <col min="3595" max="3595" width="19.7109375" style="145" customWidth="1"/>
    <col min="3596" max="3596" width="40.85546875" style="145" customWidth="1"/>
    <col min="3597" max="3598" width="8.85546875" style="145"/>
    <col min="3599" max="3599" width="12.85546875" style="145" bestFit="1" customWidth="1"/>
    <col min="3600" max="3842" width="8.85546875" style="145"/>
    <col min="3843" max="3843" width="8.28515625" style="145" customWidth="1"/>
    <col min="3844" max="3844" width="0" style="145" hidden="1" customWidth="1"/>
    <col min="3845" max="3845" width="52.85546875" style="145" customWidth="1"/>
    <col min="3846" max="3846" width="9.28515625" style="145" customWidth="1"/>
    <col min="3847" max="3847" width="18.5703125" style="145" customWidth="1"/>
    <col min="3848" max="3848" width="12" style="145" customWidth="1"/>
    <col min="3849" max="3849" width="18.140625" style="145" customWidth="1"/>
    <col min="3850" max="3850" width="19.28515625" style="145" customWidth="1"/>
    <col min="3851" max="3851" width="19.7109375" style="145" customWidth="1"/>
    <col min="3852" max="3852" width="40.85546875" style="145" customWidth="1"/>
    <col min="3853" max="3854" width="8.85546875" style="145"/>
    <col min="3855" max="3855" width="12.85546875" style="145" bestFit="1" customWidth="1"/>
    <col min="3856" max="4098" width="8.85546875" style="145"/>
    <col min="4099" max="4099" width="8.28515625" style="145" customWidth="1"/>
    <col min="4100" max="4100" width="0" style="145" hidden="1" customWidth="1"/>
    <col min="4101" max="4101" width="52.85546875" style="145" customWidth="1"/>
    <col min="4102" max="4102" width="9.28515625" style="145" customWidth="1"/>
    <col min="4103" max="4103" width="18.5703125" style="145" customWidth="1"/>
    <col min="4104" max="4104" width="12" style="145" customWidth="1"/>
    <col min="4105" max="4105" width="18.140625" style="145" customWidth="1"/>
    <col min="4106" max="4106" width="19.28515625" style="145" customWidth="1"/>
    <col min="4107" max="4107" width="19.7109375" style="145" customWidth="1"/>
    <col min="4108" max="4108" width="40.85546875" style="145" customWidth="1"/>
    <col min="4109" max="4110" width="8.85546875" style="145"/>
    <col min="4111" max="4111" width="12.85546875" style="145" bestFit="1" customWidth="1"/>
    <col min="4112" max="4354" width="8.85546875" style="145"/>
    <col min="4355" max="4355" width="8.28515625" style="145" customWidth="1"/>
    <col min="4356" max="4356" width="0" style="145" hidden="1" customWidth="1"/>
    <col min="4357" max="4357" width="52.85546875" style="145" customWidth="1"/>
    <col min="4358" max="4358" width="9.28515625" style="145" customWidth="1"/>
    <col min="4359" max="4359" width="18.5703125" style="145" customWidth="1"/>
    <col min="4360" max="4360" width="12" style="145" customWidth="1"/>
    <col min="4361" max="4361" width="18.140625" style="145" customWidth="1"/>
    <col min="4362" max="4362" width="19.28515625" style="145" customWidth="1"/>
    <col min="4363" max="4363" width="19.7109375" style="145" customWidth="1"/>
    <col min="4364" max="4364" width="40.85546875" style="145" customWidth="1"/>
    <col min="4365" max="4366" width="8.85546875" style="145"/>
    <col min="4367" max="4367" width="12.85546875" style="145" bestFit="1" customWidth="1"/>
    <col min="4368" max="4610" width="8.85546875" style="145"/>
    <col min="4611" max="4611" width="8.28515625" style="145" customWidth="1"/>
    <col min="4612" max="4612" width="0" style="145" hidden="1" customWidth="1"/>
    <col min="4613" max="4613" width="52.85546875" style="145" customWidth="1"/>
    <col min="4614" max="4614" width="9.28515625" style="145" customWidth="1"/>
    <col min="4615" max="4615" width="18.5703125" style="145" customWidth="1"/>
    <col min="4616" max="4616" width="12" style="145" customWidth="1"/>
    <col min="4617" max="4617" width="18.140625" style="145" customWidth="1"/>
    <col min="4618" max="4618" width="19.28515625" style="145" customWidth="1"/>
    <col min="4619" max="4619" width="19.7109375" style="145" customWidth="1"/>
    <col min="4620" max="4620" width="40.85546875" style="145" customWidth="1"/>
    <col min="4621" max="4622" width="8.85546875" style="145"/>
    <col min="4623" max="4623" width="12.85546875" style="145" bestFit="1" customWidth="1"/>
    <col min="4624" max="4866" width="8.85546875" style="145"/>
    <col min="4867" max="4867" width="8.28515625" style="145" customWidth="1"/>
    <col min="4868" max="4868" width="0" style="145" hidden="1" customWidth="1"/>
    <col min="4869" max="4869" width="52.85546875" style="145" customWidth="1"/>
    <col min="4870" max="4870" width="9.28515625" style="145" customWidth="1"/>
    <col min="4871" max="4871" width="18.5703125" style="145" customWidth="1"/>
    <col min="4872" max="4872" width="12" style="145" customWidth="1"/>
    <col min="4873" max="4873" width="18.140625" style="145" customWidth="1"/>
    <col min="4874" max="4874" width="19.28515625" style="145" customWidth="1"/>
    <col min="4875" max="4875" width="19.7109375" style="145" customWidth="1"/>
    <col min="4876" max="4876" width="40.85546875" style="145" customWidth="1"/>
    <col min="4877" max="4878" width="8.85546875" style="145"/>
    <col min="4879" max="4879" width="12.85546875" style="145" bestFit="1" customWidth="1"/>
    <col min="4880" max="5122" width="8.85546875" style="145"/>
    <col min="5123" max="5123" width="8.28515625" style="145" customWidth="1"/>
    <col min="5124" max="5124" width="0" style="145" hidden="1" customWidth="1"/>
    <col min="5125" max="5125" width="52.85546875" style="145" customWidth="1"/>
    <col min="5126" max="5126" width="9.28515625" style="145" customWidth="1"/>
    <col min="5127" max="5127" width="18.5703125" style="145" customWidth="1"/>
    <col min="5128" max="5128" width="12" style="145" customWidth="1"/>
    <col min="5129" max="5129" width="18.140625" style="145" customWidth="1"/>
    <col min="5130" max="5130" width="19.28515625" style="145" customWidth="1"/>
    <col min="5131" max="5131" width="19.7109375" style="145" customWidth="1"/>
    <col min="5132" max="5132" width="40.85546875" style="145" customWidth="1"/>
    <col min="5133" max="5134" width="8.85546875" style="145"/>
    <col min="5135" max="5135" width="12.85546875" style="145" bestFit="1" customWidth="1"/>
    <col min="5136" max="5378" width="8.85546875" style="145"/>
    <col min="5379" max="5379" width="8.28515625" style="145" customWidth="1"/>
    <col min="5380" max="5380" width="0" style="145" hidden="1" customWidth="1"/>
    <col min="5381" max="5381" width="52.85546875" style="145" customWidth="1"/>
    <col min="5382" max="5382" width="9.28515625" style="145" customWidth="1"/>
    <col min="5383" max="5383" width="18.5703125" style="145" customWidth="1"/>
    <col min="5384" max="5384" width="12" style="145" customWidth="1"/>
    <col min="5385" max="5385" width="18.140625" style="145" customWidth="1"/>
    <col min="5386" max="5386" width="19.28515625" style="145" customWidth="1"/>
    <col min="5387" max="5387" width="19.7109375" style="145" customWidth="1"/>
    <col min="5388" max="5388" width="40.85546875" style="145" customWidth="1"/>
    <col min="5389" max="5390" width="8.85546875" style="145"/>
    <col min="5391" max="5391" width="12.85546875" style="145" bestFit="1" customWidth="1"/>
    <col min="5392" max="5634" width="8.85546875" style="145"/>
    <col min="5635" max="5635" width="8.28515625" style="145" customWidth="1"/>
    <col min="5636" max="5636" width="0" style="145" hidden="1" customWidth="1"/>
    <col min="5637" max="5637" width="52.85546875" style="145" customWidth="1"/>
    <col min="5638" max="5638" width="9.28515625" style="145" customWidth="1"/>
    <col min="5639" max="5639" width="18.5703125" style="145" customWidth="1"/>
    <col min="5640" max="5640" width="12" style="145" customWidth="1"/>
    <col min="5641" max="5641" width="18.140625" style="145" customWidth="1"/>
    <col min="5642" max="5642" width="19.28515625" style="145" customWidth="1"/>
    <col min="5643" max="5643" width="19.7109375" style="145" customWidth="1"/>
    <col min="5644" max="5644" width="40.85546875" style="145" customWidth="1"/>
    <col min="5645" max="5646" width="8.85546875" style="145"/>
    <col min="5647" max="5647" width="12.85546875" style="145" bestFit="1" customWidth="1"/>
    <col min="5648" max="5890" width="8.85546875" style="145"/>
    <col min="5891" max="5891" width="8.28515625" style="145" customWidth="1"/>
    <col min="5892" max="5892" width="0" style="145" hidden="1" customWidth="1"/>
    <col min="5893" max="5893" width="52.85546875" style="145" customWidth="1"/>
    <col min="5894" max="5894" width="9.28515625" style="145" customWidth="1"/>
    <col min="5895" max="5895" width="18.5703125" style="145" customWidth="1"/>
    <col min="5896" max="5896" width="12" style="145" customWidth="1"/>
    <col min="5897" max="5897" width="18.140625" style="145" customWidth="1"/>
    <col min="5898" max="5898" width="19.28515625" style="145" customWidth="1"/>
    <col min="5899" max="5899" width="19.7109375" style="145" customWidth="1"/>
    <col min="5900" max="5900" width="40.85546875" style="145" customWidth="1"/>
    <col min="5901" max="5902" width="8.85546875" style="145"/>
    <col min="5903" max="5903" width="12.85546875" style="145" bestFit="1" customWidth="1"/>
    <col min="5904" max="6146" width="8.85546875" style="145"/>
    <col min="6147" max="6147" width="8.28515625" style="145" customWidth="1"/>
    <col min="6148" max="6148" width="0" style="145" hidden="1" customWidth="1"/>
    <col min="6149" max="6149" width="52.85546875" style="145" customWidth="1"/>
    <col min="6150" max="6150" width="9.28515625" style="145" customWidth="1"/>
    <col min="6151" max="6151" width="18.5703125" style="145" customWidth="1"/>
    <col min="6152" max="6152" width="12" style="145" customWidth="1"/>
    <col min="6153" max="6153" width="18.140625" style="145" customWidth="1"/>
    <col min="6154" max="6154" width="19.28515625" style="145" customWidth="1"/>
    <col min="6155" max="6155" width="19.7109375" style="145" customWidth="1"/>
    <col min="6156" max="6156" width="40.85546875" style="145" customWidth="1"/>
    <col min="6157" max="6158" width="8.85546875" style="145"/>
    <col min="6159" max="6159" width="12.85546875" style="145" bestFit="1" customWidth="1"/>
    <col min="6160" max="6402" width="8.85546875" style="145"/>
    <col min="6403" max="6403" width="8.28515625" style="145" customWidth="1"/>
    <col min="6404" max="6404" width="0" style="145" hidden="1" customWidth="1"/>
    <col min="6405" max="6405" width="52.85546875" style="145" customWidth="1"/>
    <col min="6406" max="6406" width="9.28515625" style="145" customWidth="1"/>
    <col min="6407" max="6407" width="18.5703125" style="145" customWidth="1"/>
    <col min="6408" max="6408" width="12" style="145" customWidth="1"/>
    <col min="6409" max="6409" width="18.140625" style="145" customWidth="1"/>
    <col min="6410" max="6410" width="19.28515625" style="145" customWidth="1"/>
    <col min="6411" max="6411" width="19.7109375" style="145" customWidth="1"/>
    <col min="6412" max="6412" width="40.85546875" style="145" customWidth="1"/>
    <col min="6413" max="6414" width="8.85546875" style="145"/>
    <col min="6415" max="6415" width="12.85546875" style="145" bestFit="1" customWidth="1"/>
    <col min="6416" max="6658" width="8.85546875" style="145"/>
    <col min="6659" max="6659" width="8.28515625" style="145" customWidth="1"/>
    <col min="6660" max="6660" width="0" style="145" hidden="1" customWidth="1"/>
    <col min="6661" max="6661" width="52.85546875" style="145" customWidth="1"/>
    <col min="6662" max="6662" width="9.28515625" style="145" customWidth="1"/>
    <col min="6663" max="6663" width="18.5703125" style="145" customWidth="1"/>
    <col min="6664" max="6664" width="12" style="145" customWidth="1"/>
    <col min="6665" max="6665" width="18.140625" style="145" customWidth="1"/>
    <col min="6666" max="6666" width="19.28515625" style="145" customWidth="1"/>
    <col min="6667" max="6667" width="19.7109375" style="145" customWidth="1"/>
    <col min="6668" max="6668" width="40.85546875" style="145" customWidth="1"/>
    <col min="6669" max="6670" width="8.85546875" style="145"/>
    <col min="6671" max="6671" width="12.85546875" style="145" bestFit="1" customWidth="1"/>
    <col min="6672" max="6914" width="8.85546875" style="145"/>
    <col min="6915" max="6915" width="8.28515625" style="145" customWidth="1"/>
    <col min="6916" max="6916" width="0" style="145" hidden="1" customWidth="1"/>
    <col min="6917" max="6917" width="52.85546875" style="145" customWidth="1"/>
    <col min="6918" max="6918" width="9.28515625" style="145" customWidth="1"/>
    <col min="6919" max="6919" width="18.5703125" style="145" customWidth="1"/>
    <col min="6920" max="6920" width="12" style="145" customWidth="1"/>
    <col min="6921" max="6921" width="18.140625" style="145" customWidth="1"/>
    <col min="6922" max="6922" width="19.28515625" style="145" customWidth="1"/>
    <col min="6923" max="6923" width="19.7109375" style="145" customWidth="1"/>
    <col min="6924" max="6924" width="40.85546875" style="145" customWidth="1"/>
    <col min="6925" max="6926" width="8.85546875" style="145"/>
    <col min="6927" max="6927" width="12.85546875" style="145" bestFit="1" customWidth="1"/>
    <col min="6928" max="7170" width="8.85546875" style="145"/>
    <col min="7171" max="7171" width="8.28515625" style="145" customWidth="1"/>
    <col min="7172" max="7172" width="0" style="145" hidden="1" customWidth="1"/>
    <col min="7173" max="7173" width="52.85546875" style="145" customWidth="1"/>
    <col min="7174" max="7174" width="9.28515625" style="145" customWidth="1"/>
    <col min="7175" max="7175" width="18.5703125" style="145" customWidth="1"/>
    <col min="7176" max="7176" width="12" style="145" customWidth="1"/>
    <col min="7177" max="7177" width="18.140625" style="145" customWidth="1"/>
    <col min="7178" max="7178" width="19.28515625" style="145" customWidth="1"/>
    <col min="7179" max="7179" width="19.7109375" style="145" customWidth="1"/>
    <col min="7180" max="7180" width="40.85546875" style="145" customWidth="1"/>
    <col min="7181" max="7182" width="8.85546875" style="145"/>
    <col min="7183" max="7183" width="12.85546875" style="145" bestFit="1" customWidth="1"/>
    <col min="7184" max="7426" width="8.85546875" style="145"/>
    <col min="7427" max="7427" width="8.28515625" style="145" customWidth="1"/>
    <col min="7428" max="7428" width="0" style="145" hidden="1" customWidth="1"/>
    <col min="7429" max="7429" width="52.85546875" style="145" customWidth="1"/>
    <col min="7430" max="7430" width="9.28515625" style="145" customWidth="1"/>
    <col min="7431" max="7431" width="18.5703125" style="145" customWidth="1"/>
    <col min="7432" max="7432" width="12" style="145" customWidth="1"/>
    <col min="7433" max="7433" width="18.140625" style="145" customWidth="1"/>
    <col min="7434" max="7434" width="19.28515625" style="145" customWidth="1"/>
    <col min="7435" max="7435" width="19.7109375" style="145" customWidth="1"/>
    <col min="7436" max="7436" width="40.85546875" style="145" customWidth="1"/>
    <col min="7437" max="7438" width="8.85546875" style="145"/>
    <col min="7439" max="7439" width="12.85546875" style="145" bestFit="1" customWidth="1"/>
    <col min="7440" max="7682" width="8.85546875" style="145"/>
    <col min="7683" max="7683" width="8.28515625" style="145" customWidth="1"/>
    <col min="7684" max="7684" width="0" style="145" hidden="1" customWidth="1"/>
    <col min="7685" max="7685" width="52.85546875" style="145" customWidth="1"/>
    <col min="7686" max="7686" width="9.28515625" style="145" customWidth="1"/>
    <col min="7687" max="7687" width="18.5703125" style="145" customWidth="1"/>
    <col min="7688" max="7688" width="12" style="145" customWidth="1"/>
    <col min="7689" max="7689" width="18.140625" style="145" customWidth="1"/>
    <col min="7690" max="7690" width="19.28515625" style="145" customWidth="1"/>
    <col min="7691" max="7691" width="19.7109375" style="145" customWidth="1"/>
    <col min="7692" max="7692" width="40.85546875" style="145" customWidth="1"/>
    <col min="7693" max="7694" width="8.85546875" style="145"/>
    <col min="7695" max="7695" width="12.85546875" style="145" bestFit="1" customWidth="1"/>
    <col min="7696" max="7938" width="8.85546875" style="145"/>
    <col min="7939" max="7939" width="8.28515625" style="145" customWidth="1"/>
    <col min="7940" max="7940" width="0" style="145" hidden="1" customWidth="1"/>
    <col min="7941" max="7941" width="52.85546875" style="145" customWidth="1"/>
    <col min="7942" max="7942" width="9.28515625" style="145" customWidth="1"/>
    <col min="7943" max="7943" width="18.5703125" style="145" customWidth="1"/>
    <col min="7944" max="7944" width="12" style="145" customWidth="1"/>
    <col min="7945" max="7945" width="18.140625" style="145" customWidth="1"/>
    <col min="7946" max="7946" width="19.28515625" style="145" customWidth="1"/>
    <col min="7947" max="7947" width="19.7109375" style="145" customWidth="1"/>
    <col min="7948" max="7948" width="40.85546875" style="145" customWidth="1"/>
    <col min="7949" max="7950" width="8.85546875" style="145"/>
    <col min="7951" max="7951" width="12.85546875" style="145" bestFit="1" customWidth="1"/>
    <col min="7952" max="8194" width="8.85546875" style="145"/>
    <col min="8195" max="8195" width="8.28515625" style="145" customWidth="1"/>
    <col min="8196" max="8196" width="0" style="145" hidden="1" customWidth="1"/>
    <col min="8197" max="8197" width="52.85546875" style="145" customWidth="1"/>
    <col min="8198" max="8198" width="9.28515625" style="145" customWidth="1"/>
    <col min="8199" max="8199" width="18.5703125" style="145" customWidth="1"/>
    <col min="8200" max="8200" width="12" style="145" customWidth="1"/>
    <col min="8201" max="8201" width="18.140625" style="145" customWidth="1"/>
    <col min="8202" max="8202" width="19.28515625" style="145" customWidth="1"/>
    <col min="8203" max="8203" width="19.7109375" style="145" customWidth="1"/>
    <col min="8204" max="8204" width="40.85546875" style="145" customWidth="1"/>
    <col min="8205" max="8206" width="8.85546875" style="145"/>
    <col min="8207" max="8207" width="12.85546875" style="145" bestFit="1" customWidth="1"/>
    <col min="8208" max="8450" width="8.85546875" style="145"/>
    <col min="8451" max="8451" width="8.28515625" style="145" customWidth="1"/>
    <col min="8452" max="8452" width="0" style="145" hidden="1" customWidth="1"/>
    <col min="8453" max="8453" width="52.85546875" style="145" customWidth="1"/>
    <col min="8454" max="8454" width="9.28515625" style="145" customWidth="1"/>
    <col min="8455" max="8455" width="18.5703125" style="145" customWidth="1"/>
    <col min="8456" max="8456" width="12" style="145" customWidth="1"/>
    <col min="8457" max="8457" width="18.140625" style="145" customWidth="1"/>
    <col min="8458" max="8458" width="19.28515625" style="145" customWidth="1"/>
    <col min="8459" max="8459" width="19.7109375" style="145" customWidth="1"/>
    <col min="8460" max="8460" width="40.85546875" style="145" customWidth="1"/>
    <col min="8461" max="8462" width="8.85546875" style="145"/>
    <col min="8463" max="8463" width="12.85546875" style="145" bestFit="1" customWidth="1"/>
    <col min="8464" max="8706" width="8.85546875" style="145"/>
    <col min="8707" max="8707" width="8.28515625" style="145" customWidth="1"/>
    <col min="8708" max="8708" width="0" style="145" hidden="1" customWidth="1"/>
    <col min="8709" max="8709" width="52.85546875" style="145" customWidth="1"/>
    <col min="8710" max="8710" width="9.28515625" style="145" customWidth="1"/>
    <col min="8711" max="8711" width="18.5703125" style="145" customWidth="1"/>
    <col min="8712" max="8712" width="12" style="145" customWidth="1"/>
    <col min="8713" max="8713" width="18.140625" style="145" customWidth="1"/>
    <col min="8714" max="8714" width="19.28515625" style="145" customWidth="1"/>
    <col min="8715" max="8715" width="19.7109375" style="145" customWidth="1"/>
    <col min="8716" max="8716" width="40.85546875" style="145" customWidth="1"/>
    <col min="8717" max="8718" width="8.85546875" style="145"/>
    <col min="8719" max="8719" width="12.85546875" style="145" bestFit="1" customWidth="1"/>
    <col min="8720" max="8962" width="8.85546875" style="145"/>
    <col min="8963" max="8963" width="8.28515625" style="145" customWidth="1"/>
    <col min="8964" max="8964" width="0" style="145" hidden="1" customWidth="1"/>
    <col min="8965" max="8965" width="52.85546875" style="145" customWidth="1"/>
    <col min="8966" max="8966" width="9.28515625" style="145" customWidth="1"/>
    <col min="8967" max="8967" width="18.5703125" style="145" customWidth="1"/>
    <col min="8968" max="8968" width="12" style="145" customWidth="1"/>
    <col min="8969" max="8969" width="18.140625" style="145" customWidth="1"/>
    <col min="8970" max="8970" width="19.28515625" style="145" customWidth="1"/>
    <col min="8971" max="8971" width="19.7109375" style="145" customWidth="1"/>
    <col min="8972" max="8972" width="40.85546875" style="145" customWidth="1"/>
    <col min="8973" max="8974" width="8.85546875" style="145"/>
    <col min="8975" max="8975" width="12.85546875" style="145" bestFit="1" customWidth="1"/>
    <col min="8976" max="9218" width="8.85546875" style="145"/>
    <col min="9219" max="9219" width="8.28515625" style="145" customWidth="1"/>
    <col min="9220" max="9220" width="0" style="145" hidden="1" customWidth="1"/>
    <col min="9221" max="9221" width="52.85546875" style="145" customWidth="1"/>
    <col min="9222" max="9222" width="9.28515625" style="145" customWidth="1"/>
    <col min="9223" max="9223" width="18.5703125" style="145" customWidth="1"/>
    <col min="9224" max="9224" width="12" style="145" customWidth="1"/>
    <col min="9225" max="9225" width="18.140625" style="145" customWidth="1"/>
    <col min="9226" max="9226" width="19.28515625" style="145" customWidth="1"/>
    <col min="9227" max="9227" width="19.7109375" style="145" customWidth="1"/>
    <col min="9228" max="9228" width="40.85546875" style="145" customWidth="1"/>
    <col min="9229" max="9230" width="8.85546875" style="145"/>
    <col min="9231" max="9231" width="12.85546875" style="145" bestFit="1" customWidth="1"/>
    <col min="9232" max="9474" width="8.85546875" style="145"/>
    <col min="9475" max="9475" width="8.28515625" style="145" customWidth="1"/>
    <col min="9476" max="9476" width="0" style="145" hidden="1" customWidth="1"/>
    <col min="9477" max="9477" width="52.85546875" style="145" customWidth="1"/>
    <col min="9478" max="9478" width="9.28515625" style="145" customWidth="1"/>
    <col min="9479" max="9479" width="18.5703125" style="145" customWidth="1"/>
    <col min="9480" max="9480" width="12" style="145" customWidth="1"/>
    <col min="9481" max="9481" width="18.140625" style="145" customWidth="1"/>
    <col min="9482" max="9482" width="19.28515625" style="145" customWidth="1"/>
    <col min="9483" max="9483" width="19.7109375" style="145" customWidth="1"/>
    <col min="9484" max="9484" width="40.85546875" style="145" customWidth="1"/>
    <col min="9485" max="9486" width="8.85546875" style="145"/>
    <col min="9487" max="9487" width="12.85546875" style="145" bestFit="1" customWidth="1"/>
    <col min="9488" max="9730" width="8.85546875" style="145"/>
    <col min="9731" max="9731" width="8.28515625" style="145" customWidth="1"/>
    <col min="9732" max="9732" width="0" style="145" hidden="1" customWidth="1"/>
    <col min="9733" max="9733" width="52.85546875" style="145" customWidth="1"/>
    <col min="9734" max="9734" width="9.28515625" style="145" customWidth="1"/>
    <col min="9735" max="9735" width="18.5703125" style="145" customWidth="1"/>
    <col min="9736" max="9736" width="12" style="145" customWidth="1"/>
    <col min="9737" max="9737" width="18.140625" style="145" customWidth="1"/>
    <col min="9738" max="9738" width="19.28515625" style="145" customWidth="1"/>
    <col min="9739" max="9739" width="19.7109375" style="145" customWidth="1"/>
    <col min="9740" max="9740" width="40.85546875" style="145" customWidth="1"/>
    <col min="9741" max="9742" width="8.85546875" style="145"/>
    <col min="9743" max="9743" width="12.85546875" style="145" bestFit="1" customWidth="1"/>
    <col min="9744" max="9986" width="8.85546875" style="145"/>
    <col min="9987" max="9987" width="8.28515625" style="145" customWidth="1"/>
    <col min="9988" max="9988" width="0" style="145" hidden="1" customWidth="1"/>
    <col min="9989" max="9989" width="52.85546875" style="145" customWidth="1"/>
    <col min="9990" max="9990" width="9.28515625" style="145" customWidth="1"/>
    <col min="9991" max="9991" width="18.5703125" style="145" customWidth="1"/>
    <col min="9992" max="9992" width="12" style="145" customWidth="1"/>
    <col min="9993" max="9993" width="18.140625" style="145" customWidth="1"/>
    <col min="9994" max="9994" width="19.28515625" style="145" customWidth="1"/>
    <col min="9995" max="9995" width="19.7109375" style="145" customWidth="1"/>
    <col min="9996" max="9996" width="40.85546875" style="145" customWidth="1"/>
    <col min="9997" max="9998" width="8.85546875" style="145"/>
    <col min="9999" max="9999" width="12.85546875" style="145" bestFit="1" customWidth="1"/>
    <col min="10000" max="10242" width="8.85546875" style="145"/>
    <col min="10243" max="10243" width="8.28515625" style="145" customWidth="1"/>
    <col min="10244" max="10244" width="0" style="145" hidden="1" customWidth="1"/>
    <col min="10245" max="10245" width="52.85546875" style="145" customWidth="1"/>
    <col min="10246" max="10246" width="9.28515625" style="145" customWidth="1"/>
    <col min="10247" max="10247" width="18.5703125" style="145" customWidth="1"/>
    <col min="10248" max="10248" width="12" style="145" customWidth="1"/>
    <col min="10249" max="10249" width="18.140625" style="145" customWidth="1"/>
    <col min="10250" max="10250" width="19.28515625" style="145" customWidth="1"/>
    <col min="10251" max="10251" width="19.7109375" style="145" customWidth="1"/>
    <col min="10252" max="10252" width="40.85546875" style="145" customWidth="1"/>
    <col min="10253" max="10254" width="8.85546875" style="145"/>
    <col min="10255" max="10255" width="12.85546875" style="145" bestFit="1" customWidth="1"/>
    <col min="10256" max="10498" width="8.85546875" style="145"/>
    <col min="10499" max="10499" width="8.28515625" style="145" customWidth="1"/>
    <col min="10500" max="10500" width="0" style="145" hidden="1" customWidth="1"/>
    <col min="10501" max="10501" width="52.85546875" style="145" customWidth="1"/>
    <col min="10502" max="10502" width="9.28515625" style="145" customWidth="1"/>
    <col min="10503" max="10503" width="18.5703125" style="145" customWidth="1"/>
    <col min="10504" max="10504" width="12" style="145" customWidth="1"/>
    <col min="10505" max="10505" width="18.140625" style="145" customWidth="1"/>
    <col min="10506" max="10506" width="19.28515625" style="145" customWidth="1"/>
    <col min="10507" max="10507" width="19.7109375" style="145" customWidth="1"/>
    <col min="10508" max="10508" width="40.85546875" style="145" customWidth="1"/>
    <col min="10509" max="10510" width="8.85546875" style="145"/>
    <col min="10511" max="10511" width="12.85546875" style="145" bestFit="1" customWidth="1"/>
    <col min="10512" max="10754" width="8.85546875" style="145"/>
    <col min="10755" max="10755" width="8.28515625" style="145" customWidth="1"/>
    <col min="10756" max="10756" width="0" style="145" hidden="1" customWidth="1"/>
    <col min="10757" max="10757" width="52.85546875" style="145" customWidth="1"/>
    <col min="10758" max="10758" width="9.28515625" style="145" customWidth="1"/>
    <col min="10759" max="10759" width="18.5703125" style="145" customWidth="1"/>
    <col min="10760" max="10760" width="12" style="145" customWidth="1"/>
    <col min="10761" max="10761" width="18.140625" style="145" customWidth="1"/>
    <col min="10762" max="10762" width="19.28515625" style="145" customWidth="1"/>
    <col min="10763" max="10763" width="19.7109375" style="145" customWidth="1"/>
    <col min="10764" max="10764" width="40.85546875" style="145" customWidth="1"/>
    <col min="10765" max="10766" width="8.85546875" style="145"/>
    <col min="10767" max="10767" width="12.85546875" style="145" bestFit="1" customWidth="1"/>
    <col min="10768" max="11010" width="8.85546875" style="145"/>
    <col min="11011" max="11011" width="8.28515625" style="145" customWidth="1"/>
    <col min="11012" max="11012" width="0" style="145" hidden="1" customWidth="1"/>
    <col min="11013" max="11013" width="52.85546875" style="145" customWidth="1"/>
    <col min="11014" max="11014" width="9.28515625" style="145" customWidth="1"/>
    <col min="11015" max="11015" width="18.5703125" style="145" customWidth="1"/>
    <col min="11016" max="11016" width="12" style="145" customWidth="1"/>
    <col min="11017" max="11017" width="18.140625" style="145" customWidth="1"/>
    <col min="11018" max="11018" width="19.28515625" style="145" customWidth="1"/>
    <col min="11019" max="11019" width="19.7109375" style="145" customWidth="1"/>
    <col min="11020" max="11020" width="40.85546875" style="145" customWidth="1"/>
    <col min="11021" max="11022" width="8.85546875" style="145"/>
    <col min="11023" max="11023" width="12.85546875" style="145" bestFit="1" customWidth="1"/>
    <col min="11024" max="11266" width="8.85546875" style="145"/>
    <col min="11267" max="11267" width="8.28515625" style="145" customWidth="1"/>
    <col min="11268" max="11268" width="0" style="145" hidden="1" customWidth="1"/>
    <col min="11269" max="11269" width="52.85546875" style="145" customWidth="1"/>
    <col min="11270" max="11270" width="9.28515625" style="145" customWidth="1"/>
    <col min="11271" max="11271" width="18.5703125" style="145" customWidth="1"/>
    <col min="11272" max="11272" width="12" style="145" customWidth="1"/>
    <col min="11273" max="11273" width="18.140625" style="145" customWidth="1"/>
    <col min="11274" max="11274" width="19.28515625" style="145" customWidth="1"/>
    <col min="11275" max="11275" width="19.7109375" style="145" customWidth="1"/>
    <col min="11276" max="11276" width="40.85546875" style="145" customWidth="1"/>
    <col min="11277" max="11278" width="8.85546875" style="145"/>
    <col min="11279" max="11279" width="12.85546875" style="145" bestFit="1" customWidth="1"/>
    <col min="11280" max="11522" width="8.85546875" style="145"/>
    <col min="11523" max="11523" width="8.28515625" style="145" customWidth="1"/>
    <col min="11524" max="11524" width="0" style="145" hidden="1" customWidth="1"/>
    <col min="11525" max="11525" width="52.85546875" style="145" customWidth="1"/>
    <col min="11526" max="11526" width="9.28515625" style="145" customWidth="1"/>
    <col min="11527" max="11527" width="18.5703125" style="145" customWidth="1"/>
    <col min="11528" max="11528" width="12" style="145" customWidth="1"/>
    <col min="11529" max="11529" width="18.140625" style="145" customWidth="1"/>
    <col min="11530" max="11530" width="19.28515625" style="145" customWidth="1"/>
    <col min="11531" max="11531" width="19.7109375" style="145" customWidth="1"/>
    <col min="11532" max="11532" width="40.85546875" style="145" customWidth="1"/>
    <col min="11533" max="11534" width="8.85546875" style="145"/>
    <col min="11535" max="11535" width="12.85546875" style="145" bestFit="1" customWidth="1"/>
    <col min="11536" max="11778" width="8.85546875" style="145"/>
    <col min="11779" max="11779" width="8.28515625" style="145" customWidth="1"/>
    <col min="11780" max="11780" width="0" style="145" hidden="1" customWidth="1"/>
    <col min="11781" max="11781" width="52.85546875" style="145" customWidth="1"/>
    <col min="11782" max="11782" width="9.28515625" style="145" customWidth="1"/>
    <col min="11783" max="11783" width="18.5703125" style="145" customWidth="1"/>
    <col min="11784" max="11784" width="12" style="145" customWidth="1"/>
    <col min="11785" max="11785" width="18.140625" style="145" customWidth="1"/>
    <col min="11786" max="11786" width="19.28515625" style="145" customWidth="1"/>
    <col min="11787" max="11787" width="19.7109375" style="145" customWidth="1"/>
    <col min="11788" max="11788" width="40.85546875" style="145" customWidth="1"/>
    <col min="11789" max="11790" width="8.85546875" style="145"/>
    <col min="11791" max="11791" width="12.85546875" style="145" bestFit="1" customWidth="1"/>
    <col min="11792" max="12034" width="8.85546875" style="145"/>
    <col min="12035" max="12035" width="8.28515625" style="145" customWidth="1"/>
    <col min="12036" max="12036" width="0" style="145" hidden="1" customWidth="1"/>
    <col min="12037" max="12037" width="52.85546875" style="145" customWidth="1"/>
    <col min="12038" max="12038" width="9.28515625" style="145" customWidth="1"/>
    <col min="12039" max="12039" width="18.5703125" style="145" customWidth="1"/>
    <col min="12040" max="12040" width="12" style="145" customWidth="1"/>
    <col min="12041" max="12041" width="18.140625" style="145" customWidth="1"/>
    <col min="12042" max="12042" width="19.28515625" style="145" customWidth="1"/>
    <col min="12043" max="12043" width="19.7109375" style="145" customWidth="1"/>
    <col min="12044" max="12044" width="40.85546875" style="145" customWidth="1"/>
    <col min="12045" max="12046" width="8.85546875" style="145"/>
    <col min="12047" max="12047" width="12.85546875" style="145" bestFit="1" customWidth="1"/>
    <col min="12048" max="12290" width="8.85546875" style="145"/>
    <col min="12291" max="12291" width="8.28515625" style="145" customWidth="1"/>
    <col min="12292" max="12292" width="0" style="145" hidden="1" customWidth="1"/>
    <col min="12293" max="12293" width="52.85546875" style="145" customWidth="1"/>
    <col min="12294" max="12294" width="9.28515625" style="145" customWidth="1"/>
    <col min="12295" max="12295" width="18.5703125" style="145" customWidth="1"/>
    <col min="12296" max="12296" width="12" style="145" customWidth="1"/>
    <col min="12297" max="12297" width="18.140625" style="145" customWidth="1"/>
    <col min="12298" max="12298" width="19.28515625" style="145" customWidth="1"/>
    <col min="12299" max="12299" width="19.7109375" style="145" customWidth="1"/>
    <col min="12300" max="12300" width="40.85546875" style="145" customWidth="1"/>
    <col min="12301" max="12302" width="8.85546875" style="145"/>
    <col min="12303" max="12303" width="12.85546875" style="145" bestFit="1" customWidth="1"/>
    <col min="12304" max="12546" width="8.85546875" style="145"/>
    <col min="12547" max="12547" width="8.28515625" style="145" customWidth="1"/>
    <col min="12548" max="12548" width="0" style="145" hidden="1" customWidth="1"/>
    <col min="12549" max="12549" width="52.85546875" style="145" customWidth="1"/>
    <col min="12550" max="12550" width="9.28515625" style="145" customWidth="1"/>
    <col min="12551" max="12551" width="18.5703125" style="145" customWidth="1"/>
    <col min="12552" max="12552" width="12" style="145" customWidth="1"/>
    <col min="12553" max="12553" width="18.140625" style="145" customWidth="1"/>
    <col min="12554" max="12554" width="19.28515625" style="145" customWidth="1"/>
    <col min="12555" max="12555" width="19.7109375" style="145" customWidth="1"/>
    <col min="12556" max="12556" width="40.85546875" style="145" customWidth="1"/>
    <col min="12557" max="12558" width="8.85546875" style="145"/>
    <col min="12559" max="12559" width="12.85546875" style="145" bestFit="1" customWidth="1"/>
    <col min="12560" max="12802" width="8.85546875" style="145"/>
    <col min="12803" max="12803" width="8.28515625" style="145" customWidth="1"/>
    <col min="12804" max="12804" width="0" style="145" hidden="1" customWidth="1"/>
    <col min="12805" max="12805" width="52.85546875" style="145" customWidth="1"/>
    <col min="12806" max="12806" width="9.28515625" style="145" customWidth="1"/>
    <col min="12807" max="12807" width="18.5703125" style="145" customWidth="1"/>
    <col min="12808" max="12808" width="12" style="145" customWidth="1"/>
    <col min="12809" max="12809" width="18.140625" style="145" customWidth="1"/>
    <col min="12810" max="12810" width="19.28515625" style="145" customWidth="1"/>
    <col min="12811" max="12811" width="19.7109375" style="145" customWidth="1"/>
    <col min="12812" max="12812" width="40.85546875" style="145" customWidth="1"/>
    <col min="12813" max="12814" width="8.85546875" style="145"/>
    <col min="12815" max="12815" width="12.85546875" style="145" bestFit="1" customWidth="1"/>
    <col min="12816" max="13058" width="8.85546875" style="145"/>
    <col min="13059" max="13059" width="8.28515625" style="145" customWidth="1"/>
    <col min="13060" max="13060" width="0" style="145" hidden="1" customWidth="1"/>
    <col min="13061" max="13061" width="52.85546875" style="145" customWidth="1"/>
    <col min="13062" max="13062" width="9.28515625" style="145" customWidth="1"/>
    <col min="13063" max="13063" width="18.5703125" style="145" customWidth="1"/>
    <col min="13064" max="13064" width="12" style="145" customWidth="1"/>
    <col min="13065" max="13065" width="18.140625" style="145" customWidth="1"/>
    <col min="13066" max="13066" width="19.28515625" style="145" customWidth="1"/>
    <col min="13067" max="13067" width="19.7109375" style="145" customWidth="1"/>
    <col min="13068" max="13068" width="40.85546875" style="145" customWidth="1"/>
    <col min="13069" max="13070" width="8.85546875" style="145"/>
    <col min="13071" max="13071" width="12.85546875" style="145" bestFit="1" customWidth="1"/>
    <col min="13072" max="13314" width="8.85546875" style="145"/>
    <col min="13315" max="13315" width="8.28515625" style="145" customWidth="1"/>
    <col min="13316" max="13316" width="0" style="145" hidden="1" customWidth="1"/>
    <col min="13317" max="13317" width="52.85546875" style="145" customWidth="1"/>
    <col min="13318" max="13318" width="9.28515625" style="145" customWidth="1"/>
    <col min="13319" max="13319" width="18.5703125" style="145" customWidth="1"/>
    <col min="13320" max="13320" width="12" style="145" customWidth="1"/>
    <col min="13321" max="13321" width="18.140625" style="145" customWidth="1"/>
    <col min="13322" max="13322" width="19.28515625" style="145" customWidth="1"/>
    <col min="13323" max="13323" width="19.7109375" style="145" customWidth="1"/>
    <col min="13324" max="13324" width="40.85546875" style="145" customWidth="1"/>
    <col min="13325" max="13326" width="8.85546875" style="145"/>
    <col min="13327" max="13327" width="12.85546875" style="145" bestFit="1" customWidth="1"/>
    <col min="13328" max="13570" width="8.85546875" style="145"/>
    <col min="13571" max="13571" width="8.28515625" style="145" customWidth="1"/>
    <col min="13572" max="13572" width="0" style="145" hidden="1" customWidth="1"/>
    <col min="13573" max="13573" width="52.85546875" style="145" customWidth="1"/>
    <col min="13574" max="13574" width="9.28515625" style="145" customWidth="1"/>
    <col min="13575" max="13575" width="18.5703125" style="145" customWidth="1"/>
    <col min="13576" max="13576" width="12" style="145" customWidth="1"/>
    <col min="13577" max="13577" width="18.140625" style="145" customWidth="1"/>
    <col min="13578" max="13578" width="19.28515625" style="145" customWidth="1"/>
    <col min="13579" max="13579" width="19.7109375" style="145" customWidth="1"/>
    <col min="13580" max="13580" width="40.85546875" style="145" customWidth="1"/>
    <col min="13581" max="13582" width="8.85546875" style="145"/>
    <col min="13583" max="13583" width="12.85546875" style="145" bestFit="1" customWidth="1"/>
    <col min="13584" max="13826" width="8.85546875" style="145"/>
    <col min="13827" max="13827" width="8.28515625" style="145" customWidth="1"/>
    <col min="13828" max="13828" width="0" style="145" hidden="1" customWidth="1"/>
    <col min="13829" max="13829" width="52.85546875" style="145" customWidth="1"/>
    <col min="13830" max="13830" width="9.28515625" style="145" customWidth="1"/>
    <col min="13831" max="13831" width="18.5703125" style="145" customWidth="1"/>
    <col min="13832" max="13832" width="12" style="145" customWidth="1"/>
    <col min="13833" max="13833" width="18.140625" style="145" customWidth="1"/>
    <col min="13834" max="13834" width="19.28515625" style="145" customWidth="1"/>
    <col min="13835" max="13835" width="19.7109375" style="145" customWidth="1"/>
    <col min="13836" max="13836" width="40.85546875" style="145" customWidth="1"/>
    <col min="13837" max="13838" width="8.85546875" style="145"/>
    <col min="13839" max="13839" width="12.85546875" style="145" bestFit="1" customWidth="1"/>
    <col min="13840" max="14082" width="8.85546875" style="145"/>
    <col min="14083" max="14083" width="8.28515625" style="145" customWidth="1"/>
    <col min="14084" max="14084" width="0" style="145" hidden="1" customWidth="1"/>
    <col min="14085" max="14085" width="52.85546875" style="145" customWidth="1"/>
    <col min="14086" max="14086" width="9.28515625" style="145" customWidth="1"/>
    <col min="14087" max="14087" width="18.5703125" style="145" customWidth="1"/>
    <col min="14088" max="14088" width="12" style="145" customWidth="1"/>
    <col min="14089" max="14089" width="18.140625" style="145" customWidth="1"/>
    <col min="14090" max="14090" width="19.28515625" style="145" customWidth="1"/>
    <col min="14091" max="14091" width="19.7109375" style="145" customWidth="1"/>
    <col min="14092" max="14092" width="40.85546875" style="145" customWidth="1"/>
    <col min="14093" max="14094" width="8.85546875" style="145"/>
    <col min="14095" max="14095" width="12.85546875" style="145" bestFit="1" customWidth="1"/>
    <col min="14096" max="14338" width="8.85546875" style="145"/>
    <col min="14339" max="14339" width="8.28515625" style="145" customWidth="1"/>
    <col min="14340" max="14340" width="0" style="145" hidden="1" customWidth="1"/>
    <col min="14341" max="14341" width="52.85546875" style="145" customWidth="1"/>
    <col min="14342" max="14342" width="9.28515625" style="145" customWidth="1"/>
    <col min="14343" max="14343" width="18.5703125" style="145" customWidth="1"/>
    <col min="14344" max="14344" width="12" style="145" customWidth="1"/>
    <col min="14345" max="14345" width="18.140625" style="145" customWidth="1"/>
    <col min="14346" max="14346" width="19.28515625" style="145" customWidth="1"/>
    <col min="14347" max="14347" width="19.7109375" style="145" customWidth="1"/>
    <col min="14348" max="14348" width="40.85546875" style="145" customWidth="1"/>
    <col min="14349" max="14350" width="8.85546875" style="145"/>
    <col min="14351" max="14351" width="12.85546875" style="145" bestFit="1" customWidth="1"/>
    <col min="14352" max="14594" width="8.85546875" style="145"/>
    <col min="14595" max="14595" width="8.28515625" style="145" customWidth="1"/>
    <col min="14596" max="14596" width="0" style="145" hidden="1" customWidth="1"/>
    <col min="14597" max="14597" width="52.85546875" style="145" customWidth="1"/>
    <col min="14598" max="14598" width="9.28515625" style="145" customWidth="1"/>
    <col min="14599" max="14599" width="18.5703125" style="145" customWidth="1"/>
    <col min="14600" max="14600" width="12" style="145" customWidth="1"/>
    <col min="14601" max="14601" width="18.140625" style="145" customWidth="1"/>
    <col min="14602" max="14602" width="19.28515625" style="145" customWidth="1"/>
    <col min="14603" max="14603" width="19.7109375" style="145" customWidth="1"/>
    <col min="14604" max="14604" width="40.85546875" style="145" customWidth="1"/>
    <col min="14605" max="14606" width="8.85546875" style="145"/>
    <col min="14607" max="14607" width="12.85546875" style="145" bestFit="1" customWidth="1"/>
    <col min="14608" max="14850" width="8.85546875" style="145"/>
    <col min="14851" max="14851" width="8.28515625" style="145" customWidth="1"/>
    <col min="14852" max="14852" width="0" style="145" hidden="1" customWidth="1"/>
    <col min="14853" max="14853" width="52.85546875" style="145" customWidth="1"/>
    <col min="14854" max="14854" width="9.28515625" style="145" customWidth="1"/>
    <col min="14855" max="14855" width="18.5703125" style="145" customWidth="1"/>
    <col min="14856" max="14856" width="12" style="145" customWidth="1"/>
    <col min="14857" max="14857" width="18.140625" style="145" customWidth="1"/>
    <col min="14858" max="14858" width="19.28515625" style="145" customWidth="1"/>
    <col min="14859" max="14859" width="19.7109375" style="145" customWidth="1"/>
    <col min="14860" max="14860" width="40.85546875" style="145" customWidth="1"/>
    <col min="14861" max="14862" width="8.85546875" style="145"/>
    <col min="14863" max="14863" width="12.85546875" style="145" bestFit="1" customWidth="1"/>
    <col min="14864" max="15106" width="8.85546875" style="145"/>
    <col min="15107" max="15107" width="8.28515625" style="145" customWidth="1"/>
    <col min="15108" max="15108" width="0" style="145" hidden="1" customWidth="1"/>
    <col min="15109" max="15109" width="52.85546875" style="145" customWidth="1"/>
    <col min="15110" max="15110" width="9.28515625" style="145" customWidth="1"/>
    <col min="15111" max="15111" width="18.5703125" style="145" customWidth="1"/>
    <col min="15112" max="15112" width="12" style="145" customWidth="1"/>
    <col min="15113" max="15113" width="18.140625" style="145" customWidth="1"/>
    <col min="15114" max="15114" width="19.28515625" style="145" customWidth="1"/>
    <col min="15115" max="15115" width="19.7109375" style="145" customWidth="1"/>
    <col min="15116" max="15116" width="40.85546875" style="145" customWidth="1"/>
    <col min="15117" max="15118" width="8.85546875" style="145"/>
    <col min="15119" max="15119" width="12.85546875" style="145" bestFit="1" customWidth="1"/>
    <col min="15120" max="15362" width="8.85546875" style="145"/>
    <col min="15363" max="15363" width="8.28515625" style="145" customWidth="1"/>
    <col min="15364" max="15364" width="0" style="145" hidden="1" customWidth="1"/>
    <col min="15365" max="15365" width="52.85546875" style="145" customWidth="1"/>
    <col min="15366" max="15366" width="9.28515625" style="145" customWidth="1"/>
    <col min="15367" max="15367" width="18.5703125" style="145" customWidth="1"/>
    <col min="15368" max="15368" width="12" style="145" customWidth="1"/>
    <col min="15369" max="15369" width="18.140625" style="145" customWidth="1"/>
    <col min="15370" max="15370" width="19.28515625" style="145" customWidth="1"/>
    <col min="15371" max="15371" width="19.7109375" style="145" customWidth="1"/>
    <col min="15372" max="15372" width="40.85546875" style="145" customWidth="1"/>
    <col min="15373" max="15374" width="8.85546875" style="145"/>
    <col min="15375" max="15375" width="12.85546875" style="145" bestFit="1" customWidth="1"/>
    <col min="15376" max="15618" width="8.85546875" style="145"/>
    <col min="15619" max="15619" width="8.28515625" style="145" customWidth="1"/>
    <col min="15620" max="15620" width="0" style="145" hidden="1" customWidth="1"/>
    <col min="15621" max="15621" width="52.85546875" style="145" customWidth="1"/>
    <col min="15622" max="15622" width="9.28515625" style="145" customWidth="1"/>
    <col min="15623" max="15623" width="18.5703125" style="145" customWidth="1"/>
    <col min="15624" max="15624" width="12" style="145" customWidth="1"/>
    <col min="15625" max="15625" width="18.140625" style="145" customWidth="1"/>
    <col min="15626" max="15626" width="19.28515625" style="145" customWidth="1"/>
    <col min="15627" max="15627" width="19.7109375" style="145" customWidth="1"/>
    <col min="15628" max="15628" width="40.85546875" style="145" customWidth="1"/>
    <col min="15629" max="15630" width="8.85546875" style="145"/>
    <col min="15631" max="15631" width="12.85546875" style="145" bestFit="1" customWidth="1"/>
    <col min="15632" max="15874" width="8.85546875" style="145"/>
    <col min="15875" max="15875" width="8.28515625" style="145" customWidth="1"/>
    <col min="15876" max="15876" width="0" style="145" hidden="1" customWidth="1"/>
    <col min="15877" max="15877" width="52.85546875" style="145" customWidth="1"/>
    <col min="15878" max="15878" width="9.28515625" style="145" customWidth="1"/>
    <col min="15879" max="15879" width="18.5703125" style="145" customWidth="1"/>
    <col min="15880" max="15880" width="12" style="145" customWidth="1"/>
    <col min="15881" max="15881" width="18.140625" style="145" customWidth="1"/>
    <col min="15882" max="15882" width="19.28515625" style="145" customWidth="1"/>
    <col min="15883" max="15883" width="19.7109375" style="145" customWidth="1"/>
    <col min="15884" max="15884" width="40.85546875" style="145" customWidth="1"/>
    <col min="15885" max="15886" width="8.85546875" style="145"/>
    <col min="15887" max="15887" width="12.85546875" style="145" bestFit="1" customWidth="1"/>
    <col min="15888" max="16130" width="8.85546875" style="145"/>
    <col min="16131" max="16131" width="8.28515625" style="145" customWidth="1"/>
    <col min="16132" max="16132" width="0" style="145" hidden="1" customWidth="1"/>
    <col min="16133" max="16133" width="52.85546875" style="145" customWidth="1"/>
    <col min="16134" max="16134" width="9.28515625" style="145" customWidth="1"/>
    <col min="16135" max="16135" width="18.5703125" style="145" customWidth="1"/>
    <col min="16136" max="16136" width="12" style="145" customWidth="1"/>
    <col min="16137" max="16137" width="18.140625" style="145" customWidth="1"/>
    <col min="16138" max="16138" width="19.28515625" style="145" customWidth="1"/>
    <col min="16139" max="16139" width="19.7109375" style="145" customWidth="1"/>
    <col min="16140" max="16140" width="40.85546875" style="145" customWidth="1"/>
    <col min="16141" max="16142" width="8.85546875" style="145"/>
    <col min="16143" max="16143" width="12.85546875" style="145" bestFit="1" customWidth="1"/>
    <col min="16144" max="16384" width="8.85546875" style="145"/>
  </cols>
  <sheetData>
    <row r="1" spans="1:23" ht="39" customHeight="1" x14ac:dyDescent="0.25">
      <c r="A1" s="509" t="s">
        <v>199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</row>
    <row r="2" spans="1:23" x14ac:dyDescent="0.25">
      <c r="A2" s="445"/>
      <c r="C2" s="128"/>
      <c r="L2" s="128"/>
    </row>
    <row r="3" spans="1:23" ht="73.5" customHeight="1" x14ac:dyDescent="0.25">
      <c r="A3" s="515" t="s">
        <v>105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23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23" x14ac:dyDescent="0.25">
      <c r="B5" s="511" t="s">
        <v>200</v>
      </c>
      <c r="C5" s="511"/>
      <c r="D5" s="511"/>
      <c r="E5" s="511"/>
      <c r="F5" s="511"/>
      <c r="G5" s="511"/>
      <c r="H5" s="471"/>
      <c r="I5" s="155"/>
      <c r="J5" s="155"/>
      <c r="K5" s="155"/>
      <c r="L5" s="156"/>
    </row>
    <row r="6" spans="1:23" x14ac:dyDescent="0.25">
      <c r="L6" s="145"/>
    </row>
    <row r="7" spans="1:23" s="128" customFormat="1" ht="42" customHeight="1" x14ac:dyDescent="0.25">
      <c r="A7" s="171" t="s">
        <v>33</v>
      </c>
      <c r="B7" s="171"/>
      <c r="C7" s="171" t="s">
        <v>0</v>
      </c>
      <c r="D7" s="512"/>
      <c r="E7" s="513"/>
      <c r="F7" s="514"/>
      <c r="G7" s="172" t="s">
        <v>34</v>
      </c>
      <c r="H7" s="172" t="s">
        <v>466</v>
      </c>
      <c r="I7" s="172" t="s">
        <v>35</v>
      </c>
      <c r="J7" s="172" t="s">
        <v>36</v>
      </c>
      <c r="K7" s="172" t="s">
        <v>104</v>
      </c>
      <c r="L7" s="171" t="s">
        <v>37</v>
      </c>
    </row>
    <row r="8" spans="1:23" s="146" customFormat="1" ht="32.25" customHeight="1" x14ac:dyDescent="0.25">
      <c r="A8" s="495">
        <v>1</v>
      </c>
      <c r="B8" s="173"/>
      <c r="C8" s="174" t="s">
        <v>437</v>
      </c>
      <c r="D8" s="175"/>
      <c r="E8" s="176"/>
      <c r="F8" s="177"/>
      <c r="G8" s="488">
        <v>150000</v>
      </c>
      <c r="H8" s="490">
        <v>0</v>
      </c>
      <c r="I8" s="488">
        <v>0</v>
      </c>
      <c r="J8" s="488">
        <v>0</v>
      </c>
      <c r="K8" s="488">
        <v>0</v>
      </c>
      <c r="L8" s="486" t="s">
        <v>443</v>
      </c>
      <c r="M8" s="483"/>
      <c r="N8" s="145"/>
      <c r="O8" s="145"/>
      <c r="P8" s="145"/>
      <c r="Q8" s="145"/>
      <c r="R8" s="145"/>
      <c r="S8" s="145"/>
      <c r="T8" s="145"/>
      <c r="U8" s="145"/>
      <c r="V8" s="145"/>
      <c r="W8" s="145"/>
    </row>
    <row r="9" spans="1:23" s="146" customFormat="1" ht="15" x14ac:dyDescent="0.25">
      <c r="A9" s="496"/>
      <c r="B9" s="173"/>
      <c r="C9" s="174" t="s">
        <v>436</v>
      </c>
      <c r="D9" s="175"/>
      <c r="E9" s="176"/>
      <c r="F9" s="177"/>
      <c r="G9" s="489"/>
      <c r="H9" s="503"/>
      <c r="I9" s="489"/>
      <c r="J9" s="489"/>
      <c r="K9" s="489"/>
      <c r="L9" s="487"/>
      <c r="M9" s="484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spans="1:23" s="146" customFormat="1" ht="57" customHeight="1" x14ac:dyDescent="0.25">
      <c r="A10" s="495">
        <v>2</v>
      </c>
      <c r="B10" s="173"/>
      <c r="C10" s="174" t="s">
        <v>439</v>
      </c>
      <c r="D10" s="175"/>
      <c r="E10" s="176"/>
      <c r="F10" s="177"/>
      <c r="G10" s="488">
        <v>600000</v>
      </c>
      <c r="H10" s="488">
        <v>0</v>
      </c>
      <c r="I10" s="488">
        <v>0</v>
      </c>
      <c r="J10" s="488">
        <v>0</v>
      </c>
      <c r="K10" s="488">
        <v>0</v>
      </c>
      <c r="L10" s="486" t="s">
        <v>443</v>
      </c>
      <c r="M10" s="484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spans="1:23" s="146" customFormat="1" ht="12.75" customHeight="1" x14ac:dyDescent="0.25">
      <c r="A11" s="493"/>
      <c r="B11" s="173"/>
      <c r="C11" s="174" t="s">
        <v>438</v>
      </c>
      <c r="D11" s="175"/>
      <c r="E11" s="176"/>
      <c r="F11" s="177"/>
      <c r="G11" s="491"/>
      <c r="H11" s="489"/>
      <c r="I11" s="489"/>
      <c r="J11" s="489"/>
      <c r="K11" s="489"/>
      <c r="L11" s="487"/>
      <c r="M11" s="484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spans="1:23" s="146" customFormat="1" ht="57.75" customHeight="1" x14ac:dyDescent="0.25">
      <c r="A12" s="495">
        <v>3</v>
      </c>
      <c r="B12" s="173"/>
      <c r="C12" s="174" t="s">
        <v>463</v>
      </c>
      <c r="D12" s="175"/>
      <c r="E12" s="176"/>
      <c r="F12" s="177"/>
      <c r="G12" s="488">
        <v>100000</v>
      </c>
      <c r="H12" s="488">
        <v>0</v>
      </c>
      <c r="I12" s="488">
        <v>0</v>
      </c>
      <c r="J12" s="488">
        <v>0</v>
      </c>
      <c r="K12" s="488">
        <v>0</v>
      </c>
      <c r="L12" s="486" t="s">
        <v>443</v>
      </c>
      <c r="M12" s="484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spans="1:23" s="146" customFormat="1" ht="12.75" customHeight="1" x14ac:dyDescent="0.25">
      <c r="A13" s="496"/>
      <c r="B13" s="173"/>
      <c r="C13" s="174" t="s">
        <v>462</v>
      </c>
      <c r="D13" s="175"/>
      <c r="E13" s="176"/>
      <c r="F13" s="177"/>
      <c r="G13" s="491"/>
      <c r="H13" s="489"/>
      <c r="I13" s="489"/>
      <c r="J13" s="489"/>
      <c r="K13" s="489"/>
      <c r="L13" s="487"/>
      <c r="M13" s="484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spans="1:23" s="146" customFormat="1" ht="32.25" customHeight="1" x14ac:dyDescent="0.25">
      <c r="A14" s="495">
        <v>4</v>
      </c>
      <c r="B14" s="173"/>
      <c r="C14" s="174" t="s">
        <v>416</v>
      </c>
      <c r="D14" s="175"/>
      <c r="E14" s="176"/>
      <c r="F14" s="177"/>
      <c r="G14" s="488">
        <v>1000000</v>
      </c>
      <c r="H14" s="488">
        <v>0</v>
      </c>
      <c r="I14" s="488">
        <v>0</v>
      </c>
      <c r="J14" s="488">
        <v>0</v>
      </c>
      <c r="K14" s="488">
        <v>0</v>
      </c>
      <c r="L14" s="486" t="s">
        <v>443</v>
      </c>
      <c r="M14" s="485" t="s">
        <v>473</v>
      </c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spans="1:23" s="146" customFormat="1" ht="12.75" customHeight="1" x14ac:dyDescent="0.25">
      <c r="A15" s="496"/>
      <c r="B15" s="173"/>
      <c r="C15" s="174" t="s">
        <v>415</v>
      </c>
      <c r="D15" s="175"/>
      <c r="E15" s="176"/>
      <c r="F15" s="177"/>
      <c r="G15" s="489"/>
      <c r="H15" s="489"/>
      <c r="I15" s="489"/>
      <c r="J15" s="489"/>
      <c r="K15" s="489"/>
      <c r="L15" s="487"/>
      <c r="M15" s="485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spans="1:23" s="146" customFormat="1" ht="38.25" x14ac:dyDescent="0.25">
      <c r="A16" s="495">
        <v>5</v>
      </c>
      <c r="B16" s="173"/>
      <c r="C16" s="174" t="s">
        <v>440</v>
      </c>
      <c r="D16" s="175"/>
      <c r="E16" s="176"/>
      <c r="F16" s="177"/>
      <c r="G16" s="488">
        <v>450000</v>
      </c>
      <c r="H16" s="488"/>
      <c r="I16" s="488">
        <v>0</v>
      </c>
      <c r="J16" s="488">
        <v>0</v>
      </c>
      <c r="K16" s="488">
        <v>0</v>
      </c>
      <c r="L16" s="486" t="s">
        <v>443</v>
      </c>
      <c r="M16" s="484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spans="1:23" s="146" customFormat="1" ht="12.75" customHeight="1" x14ac:dyDescent="0.25">
      <c r="A17" s="496"/>
      <c r="B17" s="173"/>
      <c r="C17" s="174" t="s">
        <v>442</v>
      </c>
      <c r="D17" s="175"/>
      <c r="E17" s="176"/>
      <c r="F17" s="177"/>
      <c r="G17" s="489"/>
      <c r="H17" s="489">
        <v>0</v>
      </c>
      <c r="I17" s="489"/>
      <c r="J17" s="489"/>
      <c r="K17" s="489"/>
      <c r="L17" s="487"/>
      <c r="M17" s="484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spans="1:23" s="146" customFormat="1" ht="38.25" x14ac:dyDescent="0.25">
      <c r="A18" s="495">
        <v>6</v>
      </c>
      <c r="B18" s="173"/>
      <c r="C18" s="174" t="s">
        <v>440</v>
      </c>
      <c r="D18" s="175"/>
      <c r="E18" s="176"/>
      <c r="F18" s="177"/>
      <c r="G18" s="488">
        <v>750000</v>
      </c>
      <c r="H18" s="488">
        <v>0</v>
      </c>
      <c r="I18" s="488">
        <v>0</v>
      </c>
      <c r="J18" s="488">
        <v>0</v>
      </c>
      <c r="K18" s="488">
        <v>0</v>
      </c>
      <c r="L18" s="486" t="s">
        <v>443</v>
      </c>
      <c r="M18" s="484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spans="1:23" s="146" customFormat="1" ht="12.75" customHeight="1" x14ac:dyDescent="0.25">
      <c r="A19" s="496"/>
      <c r="B19" s="173"/>
      <c r="C19" s="174" t="s">
        <v>441</v>
      </c>
      <c r="D19" s="175"/>
      <c r="E19" s="176"/>
      <c r="F19" s="177"/>
      <c r="G19" s="489"/>
      <c r="H19" s="489"/>
      <c r="I19" s="489"/>
      <c r="J19" s="489"/>
      <c r="K19" s="489"/>
      <c r="L19" s="487"/>
      <c r="M19" s="484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spans="1:23" ht="26.25" customHeight="1" x14ac:dyDescent="0.25">
      <c r="A20" s="492">
        <v>7</v>
      </c>
      <c r="B20" s="51"/>
      <c r="C20" s="174" t="s">
        <v>464</v>
      </c>
      <c r="D20" s="453"/>
      <c r="E20" s="454"/>
      <c r="F20" s="455"/>
      <c r="G20" s="490">
        <f>50000+85016</f>
        <v>135016</v>
      </c>
      <c r="H20" s="488">
        <v>0</v>
      </c>
      <c r="I20" s="490">
        <v>0</v>
      </c>
      <c r="J20" s="490">
        <v>0</v>
      </c>
      <c r="K20" s="490">
        <v>0</v>
      </c>
      <c r="L20" s="486" t="s">
        <v>443</v>
      </c>
      <c r="M20" s="484"/>
    </row>
    <row r="21" spans="1:23" ht="12.75" customHeight="1" x14ac:dyDescent="0.25">
      <c r="A21" s="497"/>
      <c r="B21" s="51"/>
      <c r="C21" s="174" t="s">
        <v>465</v>
      </c>
      <c r="D21" s="453"/>
      <c r="E21" s="454"/>
      <c r="F21" s="455"/>
      <c r="G21" s="503"/>
      <c r="H21" s="489"/>
      <c r="I21" s="503"/>
      <c r="J21" s="503"/>
      <c r="K21" s="503"/>
      <c r="L21" s="494"/>
      <c r="M21" s="484"/>
    </row>
    <row r="22" spans="1:23" s="146" customFormat="1" ht="38.25" x14ac:dyDescent="0.25">
      <c r="A22" s="495">
        <v>8</v>
      </c>
      <c r="B22" s="173"/>
      <c r="C22" s="174" t="s">
        <v>461</v>
      </c>
      <c r="D22" s="175"/>
      <c r="E22" s="176"/>
      <c r="F22" s="177"/>
      <c r="G22" s="488">
        <v>0</v>
      </c>
      <c r="H22" s="488">
        <v>274528</v>
      </c>
      <c r="I22" s="488">
        <v>0</v>
      </c>
      <c r="J22" s="488">
        <v>0</v>
      </c>
      <c r="K22" s="488">
        <v>0</v>
      </c>
      <c r="L22" s="486" t="s">
        <v>444</v>
      </c>
      <c r="M22" s="446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spans="1:23" s="146" customFormat="1" ht="15" x14ac:dyDescent="0.25">
      <c r="A23" s="496"/>
      <c r="B23" s="173"/>
      <c r="C23" s="174" t="s">
        <v>460</v>
      </c>
      <c r="D23" s="175"/>
      <c r="E23" s="176"/>
      <c r="F23" s="177"/>
      <c r="G23" s="489"/>
      <c r="H23" s="489"/>
      <c r="I23" s="489"/>
      <c r="J23" s="489"/>
      <c r="K23" s="489"/>
      <c r="L23" s="487"/>
      <c r="M23" s="447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spans="1:23" s="146" customFormat="1" hidden="1" x14ac:dyDescent="0.25">
      <c r="A24" s="495">
        <v>9</v>
      </c>
      <c r="B24" s="173"/>
      <c r="C24" s="174"/>
      <c r="D24" s="175"/>
      <c r="E24" s="176"/>
      <c r="F24" s="177"/>
      <c r="G24" s="488">
        <v>0</v>
      </c>
      <c r="H24" s="466"/>
      <c r="I24" s="488">
        <v>0</v>
      </c>
      <c r="J24" s="488">
        <v>0</v>
      </c>
      <c r="K24" s="488">
        <v>0</v>
      </c>
      <c r="L24" s="486"/>
      <c r="M24" s="521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spans="1:23" s="146" customFormat="1" ht="12.75" hidden="1" customHeight="1" x14ac:dyDescent="0.25">
      <c r="A25" s="496"/>
      <c r="B25" s="173"/>
      <c r="C25" s="174"/>
      <c r="D25" s="175"/>
      <c r="E25" s="176"/>
      <c r="F25" s="177"/>
      <c r="G25" s="489"/>
      <c r="H25" s="467"/>
      <c r="I25" s="489"/>
      <c r="J25" s="489"/>
      <c r="K25" s="489"/>
      <c r="L25" s="494"/>
      <c r="M25" s="521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spans="1:23" s="146" customFormat="1" hidden="1" x14ac:dyDescent="0.25">
      <c r="A26" s="495">
        <v>10</v>
      </c>
      <c r="B26" s="173"/>
      <c r="C26" s="450"/>
      <c r="D26" s="175"/>
      <c r="E26" s="176"/>
      <c r="F26" s="177"/>
      <c r="G26" s="488">
        <v>0</v>
      </c>
      <c r="H26" s="466"/>
      <c r="I26" s="488">
        <v>0</v>
      </c>
      <c r="J26" s="488">
        <v>0</v>
      </c>
      <c r="K26" s="488">
        <v>0</v>
      </c>
      <c r="L26" s="486"/>
      <c r="M26" s="519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spans="1:23" s="146" customFormat="1" ht="12.75" hidden="1" customHeight="1" x14ac:dyDescent="0.25">
      <c r="A27" s="493"/>
      <c r="B27" s="173"/>
      <c r="C27" s="174"/>
      <c r="D27" s="175"/>
      <c r="E27" s="176"/>
      <c r="F27" s="177"/>
      <c r="G27" s="489"/>
      <c r="H27" s="467"/>
      <c r="I27" s="489"/>
      <c r="J27" s="489"/>
      <c r="K27" s="489"/>
      <c r="L27" s="494"/>
      <c r="M27" s="520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spans="1:23" s="146" customFormat="1" hidden="1" x14ac:dyDescent="0.25">
      <c r="A28" s="495">
        <v>11</v>
      </c>
      <c r="B28" s="173"/>
      <c r="C28" s="174"/>
      <c r="D28" s="175"/>
      <c r="E28" s="176"/>
      <c r="F28" s="177"/>
      <c r="G28" s="488">
        <v>0</v>
      </c>
      <c r="H28" s="466"/>
      <c r="I28" s="488">
        <v>0</v>
      </c>
      <c r="J28" s="488">
        <v>0</v>
      </c>
      <c r="K28" s="488">
        <v>0</v>
      </c>
      <c r="L28" s="486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spans="1:23" s="146" customFormat="1" ht="15" hidden="1" x14ac:dyDescent="0.25">
      <c r="A29" s="496"/>
      <c r="B29" s="173"/>
      <c r="C29" s="174"/>
      <c r="D29" s="175"/>
      <c r="E29" s="176"/>
      <c r="F29" s="177"/>
      <c r="G29" s="491"/>
      <c r="H29" s="473"/>
      <c r="I29" s="491"/>
      <c r="J29" s="491"/>
      <c r="K29" s="491"/>
      <c r="L29" s="49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spans="1:23" s="146" customFormat="1" ht="13.15" hidden="1" customHeight="1" x14ac:dyDescent="0.25">
      <c r="A30" s="495">
        <v>12</v>
      </c>
      <c r="B30" s="173"/>
      <c r="C30" s="450"/>
      <c r="D30" s="175"/>
      <c r="E30" s="176"/>
      <c r="F30" s="177"/>
      <c r="G30" s="488">
        <v>0</v>
      </c>
      <c r="H30" s="466"/>
      <c r="I30" s="488">
        <v>0</v>
      </c>
      <c r="J30" s="488">
        <v>0</v>
      </c>
      <c r="K30" s="488">
        <v>0</v>
      </c>
      <c r="L30" s="486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spans="1:23" s="146" customFormat="1" ht="13.15" hidden="1" customHeight="1" x14ac:dyDescent="0.25">
      <c r="A31" s="493"/>
      <c r="B31" s="173"/>
      <c r="C31" s="174"/>
      <c r="D31" s="175"/>
      <c r="E31" s="176"/>
      <c r="F31" s="177"/>
      <c r="G31" s="489"/>
      <c r="H31" s="467"/>
      <c r="I31" s="489"/>
      <c r="J31" s="489"/>
      <c r="K31" s="489"/>
      <c r="L31" s="494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spans="1:23" hidden="1" x14ac:dyDescent="0.25">
      <c r="A32" s="492">
        <v>13</v>
      </c>
      <c r="B32" s="51"/>
      <c r="C32" s="174"/>
      <c r="D32" s="453"/>
      <c r="E32" s="454"/>
      <c r="F32" s="455"/>
      <c r="G32" s="490"/>
      <c r="H32" s="468"/>
      <c r="I32" s="490"/>
      <c r="J32" s="490"/>
      <c r="K32" s="490"/>
      <c r="L32" s="486"/>
    </row>
    <row r="33" spans="1:23" ht="15" hidden="1" x14ac:dyDescent="0.25">
      <c r="A33" s="493"/>
      <c r="B33" s="51"/>
      <c r="C33" s="174"/>
      <c r="D33" s="453"/>
      <c r="E33" s="454"/>
      <c r="F33" s="455"/>
      <c r="G33" s="491"/>
      <c r="H33" s="473"/>
      <c r="I33" s="491"/>
      <c r="J33" s="491"/>
      <c r="K33" s="491"/>
      <c r="L33" s="494"/>
    </row>
    <row r="34" spans="1:23" ht="13.15" customHeight="1" x14ac:dyDescent="0.25">
      <c r="A34" s="501"/>
      <c r="B34" s="502"/>
      <c r="C34" s="448" t="s">
        <v>38</v>
      </c>
      <c r="D34" s="504"/>
      <c r="E34" s="505"/>
      <c r="F34" s="506"/>
      <c r="G34" s="107">
        <f>SUM(G8:G33)</f>
        <v>3185016</v>
      </c>
      <c r="H34" s="107">
        <f>SUM(H8:H33)</f>
        <v>274528</v>
      </c>
      <c r="I34" s="107">
        <f>SUM(I8:I33)</f>
        <v>0</v>
      </c>
      <c r="J34" s="107">
        <f>SUM(J8:J33)</f>
        <v>0</v>
      </c>
      <c r="K34" s="107">
        <f>SUM(K8:K33)</f>
        <v>0</v>
      </c>
      <c r="L34" s="178"/>
    </row>
    <row r="35" spans="1:23" ht="13.5" x14ac:dyDescent="0.25">
      <c r="A35" s="507"/>
      <c r="B35" s="507"/>
      <c r="C35" s="179" t="s">
        <v>39</v>
      </c>
      <c r="D35" s="508">
        <f>G34+I34+K34</f>
        <v>3185016</v>
      </c>
      <c r="E35" s="508"/>
      <c r="F35" s="508"/>
      <c r="G35" s="508">
        <f>G34+I34+J34+K34+H34</f>
        <v>3459544</v>
      </c>
      <c r="H35" s="508"/>
      <c r="I35" s="508"/>
      <c r="J35" s="508"/>
      <c r="K35" s="508"/>
      <c r="L35" s="179"/>
    </row>
    <row r="36" spans="1:23" x14ac:dyDescent="0.25">
      <c r="L36" s="145"/>
    </row>
    <row r="37" spans="1:23" x14ac:dyDescent="0.25">
      <c r="I37" s="129"/>
      <c r="L37" s="145"/>
    </row>
    <row r="38" spans="1:23" hidden="1" x14ac:dyDescent="0.25">
      <c r="B38" s="511" t="s">
        <v>214</v>
      </c>
      <c r="C38" s="511"/>
      <c r="D38" s="511"/>
      <c r="E38" s="511"/>
      <c r="F38" s="511"/>
      <c r="G38" s="511"/>
      <c r="H38" s="471"/>
      <c r="I38" s="155"/>
      <c r="J38" s="155"/>
      <c r="K38" s="155"/>
      <c r="L38" s="156"/>
    </row>
    <row r="39" spans="1:23" hidden="1" x14ac:dyDescent="0.25">
      <c r="L39" s="145"/>
    </row>
    <row r="40" spans="1:23" s="128" customFormat="1" ht="38.25" hidden="1" x14ac:dyDescent="0.25">
      <c r="A40" s="171" t="s">
        <v>33</v>
      </c>
      <c r="B40" s="171"/>
      <c r="C40" s="171" t="s">
        <v>0</v>
      </c>
      <c r="D40" s="512"/>
      <c r="E40" s="513"/>
      <c r="F40" s="514"/>
      <c r="G40" s="172" t="s">
        <v>34</v>
      </c>
      <c r="H40" s="172"/>
      <c r="I40" s="172" t="s">
        <v>35</v>
      </c>
      <c r="J40" s="172" t="s">
        <v>36</v>
      </c>
      <c r="K40" s="172" t="s">
        <v>104</v>
      </c>
      <c r="L40" s="172" t="s">
        <v>37</v>
      </c>
    </row>
    <row r="41" spans="1:23" s="146" customFormat="1" hidden="1" x14ac:dyDescent="0.25">
      <c r="A41" s="495">
        <v>1</v>
      </c>
      <c r="B41" s="173"/>
      <c r="C41" s="174"/>
      <c r="D41" s="175"/>
      <c r="E41" s="176"/>
      <c r="F41" s="177"/>
      <c r="G41" s="488"/>
      <c r="H41" s="466"/>
      <c r="I41" s="488"/>
      <c r="J41" s="488"/>
      <c r="K41" s="488"/>
      <c r="L41" s="486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spans="1:23" s="146" customFormat="1" ht="12.75" hidden="1" customHeight="1" x14ac:dyDescent="0.25">
      <c r="A42" s="496"/>
      <c r="B42" s="173"/>
      <c r="C42" s="174"/>
      <c r="D42" s="175"/>
      <c r="E42" s="176"/>
      <c r="F42" s="177"/>
      <c r="G42" s="491"/>
      <c r="H42" s="473"/>
      <c r="I42" s="491"/>
      <c r="J42" s="491"/>
      <c r="K42" s="491"/>
      <c r="L42" s="494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spans="1:23" s="146" customFormat="1" hidden="1" x14ac:dyDescent="0.25">
      <c r="A43" s="495">
        <v>2</v>
      </c>
      <c r="B43" s="173"/>
      <c r="C43" s="450"/>
      <c r="D43" s="175"/>
      <c r="E43" s="176"/>
      <c r="F43" s="177"/>
      <c r="G43" s="488"/>
      <c r="H43" s="466"/>
      <c r="I43" s="488"/>
      <c r="J43" s="488"/>
      <c r="K43" s="488"/>
      <c r="L43" s="486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4" spans="1:23" s="146" customFormat="1" hidden="1" x14ac:dyDescent="0.25">
      <c r="A44" s="496"/>
      <c r="B44" s="173"/>
      <c r="C44" s="174"/>
      <c r="D44" s="175"/>
      <c r="E44" s="176"/>
      <c r="F44" s="177"/>
      <c r="G44" s="489"/>
      <c r="H44" s="467"/>
      <c r="I44" s="489"/>
      <c r="J44" s="489"/>
      <c r="K44" s="489"/>
      <c r="L44" s="494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spans="1:23" s="146" customFormat="1" hidden="1" x14ac:dyDescent="0.25">
      <c r="A45" s="495">
        <v>3</v>
      </c>
      <c r="B45" s="173"/>
      <c r="C45" s="174"/>
      <c r="D45" s="175"/>
      <c r="E45" s="176"/>
      <c r="F45" s="177"/>
      <c r="G45" s="490"/>
      <c r="H45" s="468"/>
      <c r="I45" s="488"/>
      <c r="J45" s="488"/>
      <c r="K45" s="488"/>
      <c r="L45" s="486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spans="1:23" s="146" customFormat="1" hidden="1" x14ac:dyDescent="0.25">
      <c r="A46" s="496"/>
      <c r="B46" s="173"/>
      <c r="C46" s="174"/>
      <c r="D46" s="175"/>
      <c r="E46" s="176"/>
      <c r="F46" s="177"/>
      <c r="G46" s="503"/>
      <c r="H46" s="469"/>
      <c r="I46" s="489"/>
      <c r="J46" s="489"/>
      <c r="K46" s="489"/>
      <c r="L46" s="494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spans="1:23" s="146" customFormat="1" hidden="1" x14ac:dyDescent="0.25">
      <c r="A47" s="495">
        <v>4</v>
      </c>
      <c r="B47" s="173"/>
      <c r="C47" s="84"/>
      <c r="D47" s="175"/>
      <c r="E47" s="176"/>
      <c r="F47" s="177"/>
      <c r="G47" s="490"/>
      <c r="H47" s="468"/>
      <c r="I47" s="488"/>
      <c r="J47" s="488"/>
      <c r="K47" s="488"/>
      <c r="L47" s="486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spans="1:23" s="146" customFormat="1" ht="13.9" hidden="1" customHeight="1" x14ac:dyDescent="0.25">
      <c r="A48" s="496"/>
      <c r="B48" s="173"/>
      <c r="C48" s="84"/>
      <c r="D48" s="175"/>
      <c r="E48" s="176"/>
      <c r="F48" s="177"/>
      <c r="G48" s="503"/>
      <c r="H48" s="469"/>
      <c r="I48" s="489"/>
      <c r="J48" s="489"/>
      <c r="K48" s="489"/>
      <c r="L48" s="494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spans="1:23" s="146" customFormat="1" hidden="1" x14ac:dyDescent="0.25">
      <c r="A49" s="495">
        <v>5</v>
      </c>
      <c r="B49" s="173"/>
      <c r="C49" s="451"/>
      <c r="D49" s="175"/>
      <c r="E49" s="176"/>
      <c r="F49" s="177"/>
      <c r="G49" s="488"/>
      <c r="H49" s="466"/>
      <c r="I49" s="488"/>
      <c r="J49" s="488"/>
      <c r="K49" s="488"/>
      <c r="L49" s="486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spans="1:23" s="146" customFormat="1" ht="13.9" hidden="1" customHeight="1" x14ac:dyDescent="0.25">
      <c r="A50" s="496"/>
      <c r="B50" s="173"/>
      <c r="C50" s="174"/>
      <c r="D50" s="175"/>
      <c r="E50" s="176"/>
      <c r="F50" s="177"/>
      <c r="G50" s="489"/>
      <c r="H50" s="467"/>
      <c r="I50" s="489"/>
      <c r="J50" s="489"/>
      <c r="K50" s="489"/>
      <c r="L50" s="494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spans="1:23" s="146" customFormat="1" hidden="1" x14ac:dyDescent="0.25">
      <c r="A51" s="495">
        <v>6</v>
      </c>
      <c r="B51" s="173"/>
      <c r="C51" s="84"/>
      <c r="D51" s="175"/>
      <c r="E51" s="176"/>
      <c r="F51" s="177"/>
      <c r="G51" s="488"/>
      <c r="H51" s="466"/>
      <c r="I51" s="488"/>
      <c r="J51" s="488"/>
      <c r="K51" s="488"/>
      <c r="L51" s="486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</row>
    <row r="52" spans="1:23" s="146" customFormat="1" hidden="1" x14ac:dyDescent="0.25">
      <c r="A52" s="496"/>
      <c r="B52" s="173"/>
      <c r="C52" s="84"/>
      <c r="D52" s="175"/>
      <c r="E52" s="176"/>
      <c r="F52" s="177"/>
      <c r="G52" s="498"/>
      <c r="H52" s="470"/>
      <c r="I52" s="498"/>
      <c r="J52" s="498"/>
      <c r="K52" s="498"/>
      <c r="L52" s="494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</row>
    <row r="53" spans="1:23" s="146" customFormat="1" hidden="1" x14ac:dyDescent="0.25">
      <c r="A53" s="495">
        <v>7</v>
      </c>
      <c r="B53" s="173"/>
      <c r="C53" s="84"/>
      <c r="D53" s="175"/>
      <c r="E53" s="176"/>
      <c r="F53" s="177"/>
      <c r="G53" s="488"/>
      <c r="H53" s="466"/>
      <c r="I53" s="488"/>
      <c r="J53" s="488"/>
      <c r="K53" s="488"/>
      <c r="L53" s="486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</row>
    <row r="54" spans="1:23" s="146" customFormat="1" hidden="1" x14ac:dyDescent="0.25">
      <c r="A54" s="497"/>
      <c r="B54" s="173"/>
      <c r="C54" s="84"/>
      <c r="D54" s="175"/>
      <c r="E54" s="176"/>
      <c r="F54" s="177"/>
      <c r="G54" s="498"/>
      <c r="H54" s="470"/>
      <c r="I54" s="489"/>
      <c r="J54" s="498"/>
      <c r="K54" s="498"/>
      <c r="L54" s="494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</row>
    <row r="55" spans="1:23" s="146" customFormat="1" hidden="1" x14ac:dyDescent="0.25">
      <c r="A55" s="495">
        <v>8</v>
      </c>
      <c r="B55" s="173"/>
      <c r="C55" s="84"/>
      <c r="D55" s="175"/>
      <c r="E55" s="176"/>
      <c r="F55" s="177"/>
      <c r="G55" s="488"/>
      <c r="H55" s="466"/>
      <c r="I55" s="488"/>
      <c r="J55" s="488"/>
      <c r="K55" s="488"/>
      <c r="L55" s="486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</row>
    <row r="56" spans="1:23" s="146" customFormat="1" ht="13.9" hidden="1" customHeight="1" x14ac:dyDescent="0.25">
      <c r="A56" s="497"/>
      <c r="B56" s="173"/>
      <c r="C56" s="84"/>
      <c r="D56" s="175"/>
      <c r="E56" s="176"/>
      <c r="F56" s="177"/>
      <c r="G56" s="498"/>
      <c r="H56" s="470"/>
      <c r="I56" s="489"/>
      <c r="J56" s="498"/>
      <c r="K56" s="498"/>
      <c r="L56" s="494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</row>
    <row r="57" spans="1:23" hidden="1" x14ac:dyDescent="0.25">
      <c r="A57" s="501"/>
      <c r="B57" s="502"/>
      <c r="C57" s="448" t="s">
        <v>38</v>
      </c>
      <c r="D57" s="504"/>
      <c r="E57" s="505"/>
      <c r="F57" s="506"/>
      <c r="G57" s="107">
        <f>SUM(G41:G56)</f>
        <v>0</v>
      </c>
      <c r="H57" s="107"/>
      <c r="I57" s="107">
        <f>SUM(I41:I56)</f>
        <v>0</v>
      </c>
      <c r="J57" s="107">
        <f t="shared" ref="J57:K57" si="0">SUM(J41:J56)</f>
        <v>0</v>
      </c>
      <c r="K57" s="107">
        <f t="shared" si="0"/>
        <v>0</v>
      </c>
      <c r="L57" s="452"/>
    </row>
    <row r="58" spans="1:23" ht="13.5" hidden="1" x14ac:dyDescent="0.25">
      <c r="A58" s="499"/>
      <c r="B58" s="500"/>
      <c r="C58" s="179" t="s">
        <v>39</v>
      </c>
      <c r="D58" s="516">
        <f>G57+I57+K57</f>
        <v>0</v>
      </c>
      <c r="E58" s="517"/>
      <c r="F58" s="518"/>
      <c r="G58" s="516">
        <f>G57+I57+J57+K57</f>
        <v>0</v>
      </c>
      <c r="H58" s="517"/>
      <c r="I58" s="517"/>
      <c r="J58" s="517"/>
      <c r="K58" s="517"/>
      <c r="L58" s="180"/>
    </row>
    <row r="59" spans="1:23" hidden="1" x14ac:dyDescent="0.25">
      <c r="L59" s="145"/>
    </row>
    <row r="60" spans="1:23" hidden="1" x14ac:dyDescent="0.25">
      <c r="L60" s="145"/>
    </row>
    <row r="61" spans="1:23" hidden="1" x14ac:dyDescent="0.25">
      <c r="B61" s="511" t="s">
        <v>215</v>
      </c>
      <c r="C61" s="511"/>
      <c r="D61" s="511"/>
      <c r="E61" s="511"/>
      <c r="F61" s="511"/>
      <c r="G61" s="511"/>
      <c r="H61" s="471"/>
      <c r="I61" s="155"/>
      <c r="J61" s="155"/>
      <c r="K61" s="155"/>
      <c r="L61" s="156"/>
    </row>
    <row r="62" spans="1:23" hidden="1" x14ac:dyDescent="0.25">
      <c r="L62" s="145"/>
    </row>
    <row r="63" spans="1:23" s="128" customFormat="1" ht="38.25" hidden="1" x14ac:dyDescent="0.25">
      <c r="A63" s="171" t="s">
        <v>33</v>
      </c>
      <c r="B63" s="171"/>
      <c r="C63" s="171" t="s">
        <v>0</v>
      </c>
      <c r="D63" s="512"/>
      <c r="E63" s="513"/>
      <c r="F63" s="514"/>
      <c r="G63" s="172" t="s">
        <v>34</v>
      </c>
      <c r="H63" s="172"/>
      <c r="I63" s="172" t="s">
        <v>35</v>
      </c>
      <c r="J63" s="172" t="s">
        <v>36</v>
      </c>
      <c r="K63" s="172" t="s">
        <v>104</v>
      </c>
      <c r="L63" s="172" t="s">
        <v>37</v>
      </c>
    </row>
    <row r="64" spans="1:23" s="146" customFormat="1" hidden="1" x14ac:dyDescent="0.25">
      <c r="A64" s="495">
        <v>1</v>
      </c>
      <c r="B64" s="173"/>
      <c r="C64" s="174"/>
      <c r="D64" s="175"/>
      <c r="E64" s="176"/>
      <c r="F64" s="177"/>
      <c r="G64" s="490"/>
      <c r="H64" s="468"/>
      <c r="I64" s="488"/>
      <c r="J64" s="488"/>
      <c r="K64" s="488"/>
      <c r="L64" s="486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</row>
    <row r="65" spans="1:23" s="146" customFormat="1" hidden="1" x14ac:dyDescent="0.25">
      <c r="A65" s="496"/>
      <c r="B65" s="173"/>
      <c r="C65" s="174"/>
      <c r="D65" s="175"/>
      <c r="E65" s="176"/>
      <c r="F65" s="177"/>
      <c r="G65" s="503"/>
      <c r="H65" s="469"/>
      <c r="I65" s="489"/>
      <c r="J65" s="489"/>
      <c r="K65" s="489"/>
      <c r="L65" s="494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</row>
    <row r="66" spans="1:23" s="146" customFormat="1" hidden="1" x14ac:dyDescent="0.25">
      <c r="A66" s="495">
        <v>2</v>
      </c>
      <c r="B66" s="173"/>
      <c r="C66" s="174"/>
      <c r="D66" s="175"/>
      <c r="E66" s="176"/>
      <c r="F66" s="177"/>
      <c r="G66" s="490"/>
      <c r="H66" s="468"/>
      <c r="I66" s="488"/>
      <c r="J66" s="488"/>
      <c r="K66" s="488"/>
      <c r="L66" s="486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</row>
    <row r="67" spans="1:23" s="146" customFormat="1" hidden="1" x14ac:dyDescent="0.25">
      <c r="A67" s="496"/>
      <c r="B67" s="173"/>
      <c r="C67" s="174"/>
      <c r="D67" s="175"/>
      <c r="E67" s="176"/>
      <c r="F67" s="177"/>
      <c r="G67" s="503"/>
      <c r="H67" s="469"/>
      <c r="I67" s="489"/>
      <c r="J67" s="489"/>
      <c r="K67" s="489"/>
      <c r="L67" s="494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</row>
    <row r="68" spans="1:23" s="146" customFormat="1" hidden="1" x14ac:dyDescent="0.25">
      <c r="A68" s="495">
        <v>3</v>
      </c>
      <c r="B68" s="173"/>
      <c r="C68" s="174"/>
      <c r="D68" s="175"/>
      <c r="E68" s="176"/>
      <c r="F68" s="177"/>
      <c r="G68" s="490"/>
      <c r="H68" s="468"/>
      <c r="I68" s="488"/>
      <c r="J68" s="488"/>
      <c r="K68" s="488"/>
      <c r="L68" s="486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</row>
    <row r="69" spans="1:23" s="146" customFormat="1" hidden="1" x14ac:dyDescent="0.25">
      <c r="A69" s="496"/>
      <c r="B69" s="173"/>
      <c r="C69" s="174"/>
      <c r="D69" s="175"/>
      <c r="E69" s="176"/>
      <c r="F69" s="177"/>
      <c r="G69" s="503"/>
      <c r="H69" s="469"/>
      <c r="I69" s="489"/>
      <c r="J69" s="489"/>
      <c r="K69" s="489"/>
      <c r="L69" s="494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</row>
    <row r="70" spans="1:23" s="146" customFormat="1" hidden="1" x14ac:dyDescent="0.25">
      <c r="A70" s="495">
        <v>4</v>
      </c>
      <c r="B70" s="173"/>
      <c r="C70" s="84"/>
      <c r="D70" s="175"/>
      <c r="E70" s="176"/>
      <c r="F70" s="177"/>
      <c r="G70" s="488"/>
      <c r="H70" s="466"/>
      <c r="I70" s="488"/>
      <c r="J70" s="488"/>
      <c r="K70" s="488"/>
      <c r="L70" s="486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</row>
    <row r="71" spans="1:23" s="146" customFormat="1" hidden="1" x14ac:dyDescent="0.25">
      <c r="A71" s="496"/>
      <c r="B71" s="173"/>
      <c r="C71" s="84"/>
      <c r="D71" s="175"/>
      <c r="E71" s="176"/>
      <c r="F71" s="177"/>
      <c r="G71" s="498"/>
      <c r="H71" s="470"/>
      <c r="I71" s="498"/>
      <c r="J71" s="498"/>
      <c r="K71" s="498"/>
      <c r="L71" s="494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</row>
    <row r="72" spans="1:23" s="146" customFormat="1" hidden="1" x14ac:dyDescent="0.25">
      <c r="A72" s="495">
        <v>5</v>
      </c>
      <c r="B72" s="173"/>
      <c r="C72" s="84"/>
      <c r="D72" s="175"/>
      <c r="E72" s="176"/>
      <c r="F72" s="177"/>
      <c r="G72" s="488"/>
      <c r="H72" s="466"/>
      <c r="I72" s="488"/>
      <c r="J72" s="488"/>
      <c r="K72" s="488"/>
      <c r="L72" s="486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</row>
    <row r="73" spans="1:23" s="146" customFormat="1" hidden="1" x14ac:dyDescent="0.25">
      <c r="A73" s="496"/>
      <c r="B73" s="173"/>
      <c r="C73" s="84"/>
      <c r="D73" s="175"/>
      <c r="E73" s="176"/>
      <c r="F73" s="177"/>
      <c r="G73" s="498"/>
      <c r="H73" s="470"/>
      <c r="I73" s="498"/>
      <c r="J73" s="498"/>
      <c r="K73" s="498"/>
      <c r="L73" s="494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</row>
    <row r="74" spans="1:23" s="146" customFormat="1" hidden="1" x14ac:dyDescent="0.25">
      <c r="A74" s="495">
        <v>6</v>
      </c>
      <c r="B74" s="173"/>
      <c r="C74" s="84"/>
      <c r="D74" s="175"/>
      <c r="E74" s="176"/>
      <c r="F74" s="177"/>
      <c r="G74" s="488"/>
      <c r="H74" s="466"/>
      <c r="I74" s="488"/>
      <c r="J74" s="488"/>
      <c r="K74" s="488"/>
      <c r="L74" s="486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</row>
    <row r="75" spans="1:23" s="146" customFormat="1" hidden="1" x14ac:dyDescent="0.25">
      <c r="A75" s="497"/>
      <c r="B75" s="173"/>
      <c r="C75" s="84"/>
      <c r="D75" s="175"/>
      <c r="E75" s="176"/>
      <c r="F75" s="177"/>
      <c r="G75" s="498"/>
      <c r="H75" s="470"/>
      <c r="I75" s="498"/>
      <c r="J75" s="498"/>
      <c r="K75" s="498"/>
      <c r="L75" s="494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</row>
    <row r="76" spans="1:23" s="146" customFormat="1" hidden="1" x14ac:dyDescent="0.25">
      <c r="A76" s="495">
        <v>7</v>
      </c>
      <c r="B76" s="173"/>
      <c r="C76" s="84"/>
      <c r="D76" s="175"/>
      <c r="E76" s="176"/>
      <c r="F76" s="177"/>
      <c r="G76" s="488"/>
      <c r="H76" s="466"/>
      <c r="I76" s="488"/>
      <c r="J76" s="488"/>
      <c r="K76" s="488"/>
      <c r="L76" s="486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</row>
    <row r="77" spans="1:23" s="146" customFormat="1" ht="13.9" hidden="1" customHeight="1" x14ac:dyDescent="0.25">
      <c r="A77" s="497"/>
      <c r="B77" s="173"/>
      <c r="C77" s="84"/>
      <c r="D77" s="175"/>
      <c r="E77" s="176"/>
      <c r="F77" s="177"/>
      <c r="G77" s="498"/>
      <c r="H77" s="470"/>
      <c r="I77" s="498"/>
      <c r="J77" s="498"/>
      <c r="K77" s="498"/>
      <c r="L77" s="494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</row>
    <row r="78" spans="1:23" s="146" customFormat="1" hidden="1" x14ac:dyDescent="0.25">
      <c r="A78" s="495">
        <v>8</v>
      </c>
      <c r="B78" s="173"/>
      <c r="C78" s="84"/>
      <c r="D78" s="175"/>
      <c r="E78" s="176"/>
      <c r="F78" s="177"/>
      <c r="G78" s="488"/>
      <c r="H78" s="466"/>
      <c r="I78" s="488"/>
      <c r="J78" s="488"/>
      <c r="K78" s="488"/>
      <c r="L78" s="486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</row>
    <row r="79" spans="1:23" s="146" customFormat="1" ht="13.9" hidden="1" customHeight="1" x14ac:dyDescent="0.25">
      <c r="A79" s="497"/>
      <c r="B79" s="173"/>
      <c r="C79" s="84"/>
      <c r="D79" s="175"/>
      <c r="E79" s="176"/>
      <c r="F79" s="177"/>
      <c r="G79" s="498"/>
      <c r="H79" s="470"/>
      <c r="I79" s="498"/>
      <c r="J79" s="498"/>
      <c r="K79" s="498"/>
      <c r="L79" s="494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</row>
    <row r="80" spans="1:23" hidden="1" x14ac:dyDescent="0.25">
      <c r="A80" s="501"/>
      <c r="B80" s="502"/>
      <c r="C80" s="448" t="s">
        <v>38</v>
      </c>
      <c r="D80" s="504"/>
      <c r="E80" s="505"/>
      <c r="F80" s="506"/>
      <c r="G80" s="107">
        <f>SUM(G64:G79)</f>
        <v>0</v>
      </c>
      <c r="H80" s="107"/>
      <c r="I80" s="107">
        <f t="shared" ref="I80:K80" si="1">SUM(I64:I79)</f>
        <v>0</v>
      </c>
      <c r="J80" s="107">
        <f t="shared" si="1"/>
        <v>0</v>
      </c>
      <c r="K80" s="107">
        <f t="shared" si="1"/>
        <v>0</v>
      </c>
      <c r="L80" s="178"/>
    </row>
    <row r="81" spans="1:12" ht="13.5" hidden="1" x14ac:dyDescent="0.25">
      <c r="A81" s="507"/>
      <c r="B81" s="507"/>
      <c r="C81" s="179" t="s">
        <v>39</v>
      </c>
      <c r="D81" s="508">
        <f>G80+I80+K80</f>
        <v>0</v>
      </c>
      <c r="E81" s="508"/>
      <c r="F81" s="508"/>
      <c r="G81" s="508">
        <f>G80+I80+J80+K80</f>
        <v>0</v>
      </c>
      <c r="H81" s="508"/>
      <c r="I81" s="508"/>
      <c r="J81" s="508"/>
      <c r="K81" s="508"/>
      <c r="L81" s="180"/>
    </row>
    <row r="82" spans="1:12" hidden="1" x14ac:dyDescent="0.25">
      <c r="L82" s="145"/>
    </row>
    <row r="83" spans="1:12" ht="13.5" x14ac:dyDescent="0.25">
      <c r="A83" s="161"/>
      <c r="B83" s="161"/>
      <c r="C83" s="157"/>
      <c r="D83" s="158"/>
      <c r="E83" s="158"/>
      <c r="F83" s="158"/>
      <c r="G83" s="158"/>
      <c r="H83" s="158"/>
      <c r="I83" s="158"/>
      <c r="J83" s="158"/>
      <c r="K83" s="158"/>
      <c r="L83" s="145"/>
    </row>
    <row r="84" spans="1:12" ht="13.5" x14ac:dyDescent="0.25">
      <c r="A84" s="161"/>
      <c r="B84" s="161"/>
      <c r="C84" s="157"/>
      <c r="D84" s="158"/>
      <c r="E84" s="158"/>
      <c r="F84" s="158"/>
      <c r="G84" s="158"/>
      <c r="H84" s="158"/>
      <c r="I84" s="158"/>
      <c r="J84" s="158"/>
      <c r="K84" s="158"/>
      <c r="L84" s="159"/>
    </row>
    <row r="85" spans="1:12" x14ac:dyDescent="0.25">
      <c r="A85" s="161"/>
      <c r="L85" s="145"/>
    </row>
    <row r="86" spans="1:12" x14ac:dyDescent="0.25">
      <c r="L86" s="145"/>
    </row>
    <row r="87" spans="1:12" x14ac:dyDescent="0.25">
      <c r="L87" s="145"/>
    </row>
    <row r="88" spans="1:12" x14ac:dyDescent="0.25">
      <c r="L88" s="145"/>
    </row>
    <row r="89" spans="1:12" x14ac:dyDescent="0.25">
      <c r="L89" s="145"/>
    </row>
    <row r="90" spans="1:12" x14ac:dyDescent="0.25">
      <c r="L90" s="145"/>
    </row>
    <row r="91" spans="1:12" x14ac:dyDescent="0.25">
      <c r="L91" s="145"/>
    </row>
    <row r="92" spans="1:12" x14ac:dyDescent="0.25">
      <c r="L92" s="145"/>
    </row>
    <row r="93" spans="1:12" x14ac:dyDescent="0.25">
      <c r="L93" s="145"/>
    </row>
    <row r="94" spans="1:12" x14ac:dyDescent="0.25">
      <c r="L94" s="145"/>
    </row>
    <row r="95" spans="1:12" x14ac:dyDescent="0.25">
      <c r="L95" s="145"/>
    </row>
    <row r="96" spans="1:12" x14ac:dyDescent="0.25">
      <c r="L96" s="145"/>
    </row>
    <row r="97" spans="12:12" x14ac:dyDescent="0.25">
      <c r="L97" s="145"/>
    </row>
    <row r="98" spans="12:12" x14ac:dyDescent="0.25">
      <c r="L98" s="145"/>
    </row>
    <row r="99" spans="12:12" x14ac:dyDescent="0.25">
      <c r="L99" s="145"/>
    </row>
    <row r="100" spans="12:12" x14ac:dyDescent="0.25">
      <c r="L100" s="145"/>
    </row>
    <row r="101" spans="12:12" x14ac:dyDescent="0.25">
      <c r="L101" s="145"/>
    </row>
    <row r="102" spans="12:12" x14ac:dyDescent="0.25">
      <c r="L102" s="145"/>
    </row>
    <row r="103" spans="12:12" x14ac:dyDescent="0.25">
      <c r="L103" s="145"/>
    </row>
    <row r="104" spans="12:12" x14ac:dyDescent="0.25">
      <c r="L104" s="145"/>
    </row>
    <row r="105" spans="12:12" x14ac:dyDescent="0.25">
      <c r="L105" s="145"/>
    </row>
  </sheetData>
  <mergeCells count="208">
    <mergeCell ref="H8:H9"/>
    <mergeCell ref="H10:H11"/>
    <mergeCell ref="H12:H13"/>
    <mergeCell ref="H14:H15"/>
    <mergeCell ref="H16:H17"/>
    <mergeCell ref="H18:H19"/>
    <mergeCell ref="H20:H21"/>
    <mergeCell ref="M26:M27"/>
    <mergeCell ref="A24:A25"/>
    <mergeCell ref="G24:G25"/>
    <mergeCell ref="I24:I25"/>
    <mergeCell ref="J24:J25"/>
    <mergeCell ref="K24:K25"/>
    <mergeCell ref="L24:L25"/>
    <mergeCell ref="M24:M25"/>
    <mergeCell ref="H22:H23"/>
    <mergeCell ref="A14:A15"/>
    <mergeCell ref="G14:G15"/>
    <mergeCell ref="I14:I15"/>
    <mergeCell ref="J14:J15"/>
    <mergeCell ref="K14:K15"/>
    <mergeCell ref="L14:L15"/>
    <mergeCell ref="A16:A17"/>
    <mergeCell ref="G16:G17"/>
    <mergeCell ref="I16:I17"/>
    <mergeCell ref="J16:J17"/>
    <mergeCell ref="K16:K17"/>
    <mergeCell ref="L16:L17"/>
    <mergeCell ref="A18:A19"/>
    <mergeCell ref="G18:G19"/>
    <mergeCell ref="I18:I19"/>
    <mergeCell ref="J18:J19"/>
    <mergeCell ref="K18:K19"/>
    <mergeCell ref="L18:L19"/>
    <mergeCell ref="G20:G21"/>
    <mergeCell ref="I20:I21"/>
    <mergeCell ref="J20:J21"/>
    <mergeCell ref="K20:K21"/>
    <mergeCell ref="L72:L73"/>
    <mergeCell ref="L49:L50"/>
    <mergeCell ref="K70:K71"/>
    <mergeCell ref="L70:L71"/>
    <mergeCell ref="J68:J69"/>
    <mergeCell ref="K68:K69"/>
    <mergeCell ref="L68:L69"/>
    <mergeCell ref="K51:K52"/>
    <mergeCell ref="L51:L52"/>
    <mergeCell ref="J51:J52"/>
    <mergeCell ref="L55:L56"/>
    <mergeCell ref="K72:K73"/>
    <mergeCell ref="J72:J73"/>
    <mergeCell ref="K47:K48"/>
    <mergeCell ref="I41:I42"/>
    <mergeCell ref="L53:L54"/>
    <mergeCell ref="L45:L46"/>
    <mergeCell ref="B38:G38"/>
    <mergeCell ref="D40:F40"/>
    <mergeCell ref="I30:I31"/>
    <mergeCell ref="A81:B81"/>
    <mergeCell ref="D81:F81"/>
    <mergeCell ref="G81:K81"/>
    <mergeCell ref="G53:G54"/>
    <mergeCell ref="I53:I54"/>
    <mergeCell ref="J53:J54"/>
    <mergeCell ref="K53:K54"/>
    <mergeCell ref="B61:G61"/>
    <mergeCell ref="D63:F63"/>
    <mergeCell ref="A74:A75"/>
    <mergeCell ref="G74:G75"/>
    <mergeCell ref="I74:I75"/>
    <mergeCell ref="J74:J75"/>
    <mergeCell ref="K74:K75"/>
    <mergeCell ref="D57:F57"/>
    <mergeCell ref="A53:A54"/>
    <mergeCell ref="I70:I71"/>
    <mergeCell ref="J70:J71"/>
    <mergeCell ref="A80:B80"/>
    <mergeCell ref="D80:F80"/>
    <mergeCell ref="I78:I79"/>
    <mergeCell ref="J78:J79"/>
    <mergeCell ref="G76:G77"/>
    <mergeCell ref="I76:I77"/>
    <mergeCell ref="L78:L79"/>
    <mergeCell ref="L74:L75"/>
    <mergeCell ref="D58:F58"/>
    <mergeCell ref="G58:K58"/>
    <mergeCell ref="A64:A65"/>
    <mergeCell ref="G64:G65"/>
    <mergeCell ref="I64:I65"/>
    <mergeCell ref="J64:J65"/>
    <mergeCell ref="K64:K65"/>
    <mergeCell ref="L64:L65"/>
    <mergeCell ref="A66:A67"/>
    <mergeCell ref="A72:A73"/>
    <mergeCell ref="G72:G73"/>
    <mergeCell ref="A78:A79"/>
    <mergeCell ref="G78:G79"/>
    <mergeCell ref="I72:I73"/>
    <mergeCell ref="A76:A77"/>
    <mergeCell ref="K78:K79"/>
    <mergeCell ref="I68:I69"/>
    <mergeCell ref="G70:G71"/>
    <mergeCell ref="J76:J77"/>
    <mergeCell ref="G66:G67"/>
    <mergeCell ref="I66:I67"/>
    <mergeCell ref="J66:J67"/>
    <mergeCell ref="A1:L1"/>
    <mergeCell ref="B5:G5"/>
    <mergeCell ref="D7:F7"/>
    <mergeCell ref="A3:L3"/>
    <mergeCell ref="A8:A9"/>
    <mergeCell ref="G8:G9"/>
    <mergeCell ref="L22:L23"/>
    <mergeCell ref="J8:J9"/>
    <mergeCell ref="K8:K9"/>
    <mergeCell ref="I8:I9"/>
    <mergeCell ref="L8:L9"/>
    <mergeCell ref="A22:A23"/>
    <mergeCell ref="G22:G23"/>
    <mergeCell ref="I22:I23"/>
    <mergeCell ref="J22:J23"/>
    <mergeCell ref="K22:K23"/>
    <mergeCell ref="L20:L21"/>
    <mergeCell ref="A10:A11"/>
    <mergeCell ref="L10:L11"/>
    <mergeCell ref="G10:G11"/>
    <mergeCell ref="I10:I11"/>
    <mergeCell ref="J10:J11"/>
    <mergeCell ref="K10:K11"/>
    <mergeCell ref="G12:G13"/>
    <mergeCell ref="A34:B34"/>
    <mergeCell ref="D34:F34"/>
    <mergeCell ref="A45:A46"/>
    <mergeCell ref="G45:G46"/>
    <mergeCell ref="A47:A48"/>
    <mergeCell ref="G47:G48"/>
    <mergeCell ref="I47:I48"/>
    <mergeCell ref="J47:J48"/>
    <mergeCell ref="A35:B35"/>
    <mergeCell ref="D35:F35"/>
    <mergeCell ref="G35:K35"/>
    <mergeCell ref="J43:J44"/>
    <mergeCell ref="K43:K44"/>
    <mergeCell ref="K41:K42"/>
    <mergeCell ref="J41:J42"/>
    <mergeCell ref="L41:L42"/>
    <mergeCell ref="G43:G44"/>
    <mergeCell ref="A43:A44"/>
    <mergeCell ref="I45:I46"/>
    <mergeCell ref="J45:J46"/>
    <mergeCell ref="K76:K77"/>
    <mergeCell ref="L76:L77"/>
    <mergeCell ref="A68:A69"/>
    <mergeCell ref="G68:G69"/>
    <mergeCell ref="A55:A56"/>
    <mergeCell ref="G55:G56"/>
    <mergeCell ref="I55:I56"/>
    <mergeCell ref="J55:J56"/>
    <mergeCell ref="A70:A71"/>
    <mergeCell ref="A49:A50"/>
    <mergeCell ref="A20:A21"/>
    <mergeCell ref="L47:L48"/>
    <mergeCell ref="L43:L44"/>
    <mergeCell ref="G41:G42"/>
    <mergeCell ref="L66:L67"/>
    <mergeCell ref="K55:K56"/>
    <mergeCell ref="K66:K67"/>
    <mergeCell ref="A58:B58"/>
    <mergeCell ref="A51:A52"/>
    <mergeCell ref="G51:G52"/>
    <mergeCell ref="I51:I52"/>
    <mergeCell ref="G49:G50"/>
    <mergeCell ref="I49:I50"/>
    <mergeCell ref="J49:J50"/>
    <mergeCell ref="K49:K50"/>
    <mergeCell ref="A57:B57"/>
    <mergeCell ref="J30:J31"/>
    <mergeCell ref="K30:K31"/>
    <mergeCell ref="L30:L31"/>
    <mergeCell ref="A30:A31"/>
    <mergeCell ref="G30:G31"/>
    <mergeCell ref="I43:I44"/>
    <mergeCell ref="A41:A42"/>
    <mergeCell ref="K45:K46"/>
    <mergeCell ref="M14:M15"/>
    <mergeCell ref="L12:L13"/>
    <mergeCell ref="I12:I13"/>
    <mergeCell ref="J12:J13"/>
    <mergeCell ref="K12:K13"/>
    <mergeCell ref="I32:I33"/>
    <mergeCell ref="A32:A33"/>
    <mergeCell ref="G32:G33"/>
    <mergeCell ref="J32:J33"/>
    <mergeCell ref="K32:K33"/>
    <mergeCell ref="L32:L33"/>
    <mergeCell ref="A28:A29"/>
    <mergeCell ref="G28:G29"/>
    <mergeCell ref="I28:I29"/>
    <mergeCell ref="J28:J29"/>
    <mergeCell ref="K28:K29"/>
    <mergeCell ref="L28:L29"/>
    <mergeCell ref="A12:A13"/>
    <mergeCell ref="A26:A27"/>
    <mergeCell ref="G26:G27"/>
    <mergeCell ref="I26:I27"/>
    <mergeCell ref="J26:J27"/>
    <mergeCell ref="K26:K27"/>
    <mergeCell ref="L26:L27"/>
  </mergeCells>
  <pageMargins left="0.39370078740157483" right="0.39370078740157483" top="0.39370078740157483" bottom="0.39370078740157483" header="0.31496062992125984" footer="0.31496062992125984"/>
  <pageSetup paperSize="9" scale="73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zoomScale="75" zoomScaleNormal="75" workbookViewId="0">
      <selection sqref="A1:L1"/>
    </sheetView>
  </sheetViews>
  <sheetFormatPr defaultColWidth="9.140625" defaultRowHeight="15.75" x14ac:dyDescent="0.25"/>
  <cols>
    <col min="1" max="1" width="5.28515625" style="169" customWidth="1"/>
    <col min="2" max="2" width="64.42578125" style="169" customWidth="1"/>
    <col min="3" max="3" width="16.28515625" style="314" customWidth="1"/>
    <col min="4" max="4" width="16.140625" style="314" customWidth="1"/>
    <col min="5" max="5" width="18.5703125" style="315" customWidth="1"/>
    <col min="6" max="6" width="12.85546875" style="316" customWidth="1"/>
    <col min="7" max="7" width="17" style="317" customWidth="1"/>
    <col min="8" max="8" width="18.28515625" style="317" customWidth="1"/>
    <col min="9" max="9" width="20.42578125" style="318" customWidth="1"/>
    <col min="10" max="10" width="20.28515625" style="317" customWidth="1"/>
    <col min="11" max="11" width="24.42578125" style="317" customWidth="1"/>
    <col min="12" max="12" width="21.7109375" style="317" customWidth="1"/>
    <col min="13" max="13" width="74.5703125" style="169" hidden="1" customWidth="1"/>
    <col min="14" max="14" width="13.85546875" style="234" bestFit="1" customWidth="1"/>
    <col min="15" max="15" width="23.42578125" style="234" customWidth="1"/>
    <col min="16" max="16384" width="9.140625" style="234"/>
  </cols>
  <sheetData>
    <row r="1" spans="1:16" ht="39.6" customHeight="1" x14ac:dyDescent="0.25">
      <c r="A1" s="536" t="s">
        <v>474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411"/>
    </row>
    <row r="2" spans="1:16" ht="16.899999999999999" customHeight="1" x14ac:dyDescent="0.25">
      <c r="A2" s="412"/>
      <c r="B2" s="413"/>
      <c r="C2" s="414"/>
      <c r="D2" s="415"/>
      <c r="E2" s="416"/>
      <c r="F2" s="417"/>
      <c r="G2" s="416"/>
      <c r="H2" s="537" t="s">
        <v>455</v>
      </c>
      <c r="I2" s="538"/>
      <c r="J2" s="538"/>
      <c r="K2" s="538"/>
      <c r="L2" s="416"/>
      <c r="M2" s="418"/>
    </row>
    <row r="3" spans="1:16" ht="12.6" customHeight="1" x14ac:dyDescent="0.25">
      <c r="A3" s="412"/>
      <c r="B3" s="535" t="s">
        <v>201</v>
      </c>
      <c r="C3" s="535"/>
      <c r="D3" s="535"/>
      <c r="E3" s="535"/>
      <c r="F3" s="535"/>
      <c r="G3" s="535"/>
      <c r="H3" s="416"/>
      <c r="I3" s="419"/>
      <c r="J3" s="416"/>
      <c r="K3" s="416"/>
      <c r="L3" s="416"/>
      <c r="M3" s="418" t="s">
        <v>457</v>
      </c>
    </row>
    <row r="4" spans="1:16" ht="47.45" customHeight="1" x14ac:dyDescent="0.25">
      <c r="A4" s="539" t="s">
        <v>12</v>
      </c>
      <c r="B4" s="541" t="s">
        <v>0</v>
      </c>
      <c r="C4" s="543" t="s">
        <v>41</v>
      </c>
      <c r="D4" s="545" t="s">
        <v>202</v>
      </c>
      <c r="E4" s="545"/>
      <c r="F4" s="545"/>
      <c r="G4" s="546" t="s">
        <v>203</v>
      </c>
      <c r="H4" s="546"/>
      <c r="I4" s="546"/>
      <c r="J4" s="546" t="s">
        <v>136</v>
      </c>
      <c r="K4" s="420" t="s">
        <v>154</v>
      </c>
      <c r="L4" s="420" t="s">
        <v>208</v>
      </c>
      <c r="M4" s="532" t="s">
        <v>37</v>
      </c>
    </row>
    <row r="5" spans="1:16" ht="79.5" thickBot="1" x14ac:dyDescent="0.3">
      <c r="A5" s="540"/>
      <c r="B5" s="542"/>
      <c r="C5" s="544"/>
      <c r="D5" s="421" t="s">
        <v>13</v>
      </c>
      <c r="E5" s="422" t="s">
        <v>14</v>
      </c>
      <c r="F5" s="423" t="s">
        <v>15</v>
      </c>
      <c r="G5" s="422" t="s">
        <v>13</v>
      </c>
      <c r="H5" s="422" t="s">
        <v>456</v>
      </c>
      <c r="I5" s="424" t="s">
        <v>15</v>
      </c>
      <c r="J5" s="547"/>
      <c r="K5" s="422" t="s">
        <v>22</v>
      </c>
      <c r="L5" s="422" t="s">
        <v>22</v>
      </c>
      <c r="M5" s="533"/>
    </row>
    <row r="6" spans="1:16" ht="16.5" thickBot="1" x14ac:dyDescent="0.3">
      <c r="A6" s="425"/>
      <c r="B6" s="383" t="s">
        <v>106</v>
      </c>
      <c r="C6" s="384"/>
      <c r="D6" s="385">
        <f>D7+D45+D48+D24+D62+D68</f>
        <v>0</v>
      </c>
      <c r="E6" s="385">
        <f>E7+E45+E48+E24+E62+E68</f>
        <v>0</v>
      </c>
      <c r="F6" s="426">
        <v>1</v>
      </c>
      <c r="G6" s="385">
        <f>G7+G45+G48+G24+G62+G68</f>
        <v>66432178</v>
      </c>
      <c r="H6" s="385">
        <f>H7+H45+H48+H24+H62+H68</f>
        <v>2966574</v>
      </c>
      <c r="I6" s="427">
        <f>H6/G6</f>
        <v>4.4655678758567872E-2</v>
      </c>
      <c r="J6" s="385">
        <f>E6+H6</f>
        <v>2966574</v>
      </c>
      <c r="K6" s="385">
        <f>K7+K45+K48+K24+K62+K68</f>
        <v>0</v>
      </c>
      <c r="L6" s="385">
        <f>L7+L45+L48+L24+L62+L68</f>
        <v>0</v>
      </c>
      <c r="M6" s="428"/>
      <c r="N6" s="366"/>
      <c r="O6" s="366"/>
      <c r="P6" s="366"/>
    </row>
    <row r="7" spans="1:16" ht="48" thickBot="1" x14ac:dyDescent="0.3">
      <c r="A7" s="429" t="s">
        <v>107</v>
      </c>
      <c r="B7" s="430" t="str">
        <f>IF(C7&gt;0,VLOOKUP(C7,[1]Программа!A$3:B$4984,2))</f>
        <v>Муниципальная программа "Перспективное развитие  и формирование городской среды  городского поселения Тутаев"</v>
      </c>
      <c r="C7" s="431" t="s">
        <v>1</v>
      </c>
      <c r="D7" s="432">
        <f>D8+D16+D22</f>
        <v>0</v>
      </c>
      <c r="E7" s="432">
        <f>E8+E16+E22</f>
        <v>0</v>
      </c>
      <c r="F7" s="433">
        <v>1</v>
      </c>
      <c r="G7" s="432">
        <f>G8+G16+G22</f>
        <v>4000000</v>
      </c>
      <c r="H7" s="432">
        <f>H8+H16+H22</f>
        <v>-2203000</v>
      </c>
      <c r="I7" s="434">
        <v>0</v>
      </c>
      <c r="J7" s="432">
        <f>E7+H7</f>
        <v>-2203000</v>
      </c>
      <c r="K7" s="432">
        <f>K8+K16+K22</f>
        <v>0</v>
      </c>
      <c r="L7" s="432">
        <f>L8+L16+L22</f>
        <v>0</v>
      </c>
      <c r="M7" s="435"/>
      <c r="N7" s="366"/>
    </row>
    <row r="8" spans="1:16" ht="47.25" x14ac:dyDescent="0.25">
      <c r="A8" s="436" t="s">
        <v>108</v>
      </c>
      <c r="B8" s="437" t="str">
        <f>IF(C8&gt;0,VLOOKUP(C8,[1]Программа!A$3:B$4984,2))</f>
        <v>Муниципальная целевая программа "Формирование современной городской среды городского поселения Тутаев"</v>
      </c>
      <c r="C8" s="438" t="s">
        <v>109</v>
      </c>
      <c r="D8" s="439">
        <f>SUM(D9:D15)</f>
        <v>0</v>
      </c>
      <c r="E8" s="439">
        <f>SUM(E9:E15)</f>
        <v>0</v>
      </c>
      <c r="F8" s="440">
        <v>1</v>
      </c>
      <c r="G8" s="439">
        <f>SUM(G9:G15)</f>
        <v>4000000</v>
      </c>
      <c r="H8" s="439">
        <f>SUM(H9:H15)</f>
        <v>-2203000</v>
      </c>
      <c r="I8" s="441">
        <v>0</v>
      </c>
      <c r="J8" s="439">
        <f>E8+H8</f>
        <v>-2203000</v>
      </c>
      <c r="K8" s="439">
        <f>SUM(K9:K15)</f>
        <v>0</v>
      </c>
      <c r="L8" s="439">
        <f>SUM(L9:L15)</f>
        <v>0</v>
      </c>
      <c r="M8" s="442"/>
    </row>
    <row r="9" spans="1:16" ht="31.5" x14ac:dyDescent="0.25">
      <c r="A9" s="235"/>
      <c r="B9" s="400" t="s">
        <v>152</v>
      </c>
      <c r="C9" s="401" t="s">
        <v>180</v>
      </c>
      <c r="D9" s="395">
        <v>0</v>
      </c>
      <c r="E9" s="395">
        <v>0</v>
      </c>
      <c r="F9" s="402">
        <v>0</v>
      </c>
      <c r="G9" s="397">
        <v>1600000</v>
      </c>
      <c r="H9" s="397">
        <f>-900000-700000</f>
        <v>-1600000</v>
      </c>
      <c r="I9" s="398">
        <f>H9/G9</f>
        <v>-1</v>
      </c>
      <c r="J9" s="399">
        <v>0</v>
      </c>
      <c r="K9" s="399">
        <v>0</v>
      </c>
      <c r="L9" s="399">
        <v>0</v>
      </c>
      <c r="M9" s="346" t="s">
        <v>453</v>
      </c>
    </row>
    <row r="10" spans="1:16" hidden="1" x14ac:dyDescent="0.25">
      <c r="A10" s="235"/>
      <c r="B10" s="236" t="s">
        <v>204</v>
      </c>
      <c r="C10" s="237" t="s">
        <v>205</v>
      </c>
      <c r="D10" s="238">
        <v>0</v>
      </c>
      <c r="E10" s="238">
        <v>0</v>
      </c>
      <c r="F10" s="239">
        <v>0</v>
      </c>
      <c r="G10" s="240">
        <v>0</v>
      </c>
      <c r="H10" s="240">
        <v>0</v>
      </c>
      <c r="I10" s="241">
        <v>1</v>
      </c>
      <c r="J10" s="242">
        <f>E10+H10</f>
        <v>0</v>
      </c>
      <c r="K10" s="242">
        <v>0</v>
      </c>
      <c r="L10" s="242">
        <v>0</v>
      </c>
      <c r="M10" s="165"/>
    </row>
    <row r="11" spans="1:16" hidden="1" x14ac:dyDescent="0.25">
      <c r="A11" s="235"/>
      <c r="B11" s="236" t="s">
        <v>389</v>
      </c>
      <c r="C11" s="237" t="s">
        <v>205</v>
      </c>
      <c r="D11" s="238">
        <v>0</v>
      </c>
      <c r="E11" s="238">
        <v>0</v>
      </c>
      <c r="F11" s="239">
        <v>0</v>
      </c>
      <c r="G11" s="240">
        <v>0</v>
      </c>
      <c r="H11" s="240">
        <v>0</v>
      </c>
      <c r="I11" s="241">
        <v>1</v>
      </c>
      <c r="J11" s="242">
        <f>E11+H11</f>
        <v>0</v>
      </c>
      <c r="K11" s="242">
        <v>0</v>
      </c>
      <c r="L11" s="242">
        <v>0</v>
      </c>
      <c r="M11" s="165"/>
    </row>
    <row r="12" spans="1:16" ht="48" thickBot="1" x14ac:dyDescent="0.3">
      <c r="A12" s="235"/>
      <c r="B12" s="392" t="s">
        <v>181</v>
      </c>
      <c r="C12" s="393" t="s">
        <v>182</v>
      </c>
      <c r="D12" s="394">
        <v>0</v>
      </c>
      <c r="E12" s="395">
        <v>0</v>
      </c>
      <c r="F12" s="396">
        <v>0</v>
      </c>
      <c r="G12" s="397">
        <v>2400000</v>
      </c>
      <c r="H12" s="397">
        <v>-603000</v>
      </c>
      <c r="I12" s="398">
        <f>H12/G12</f>
        <v>-0.25124999999999997</v>
      </c>
      <c r="J12" s="399">
        <f t="shared" ref="J12" si="0">E12+H12</f>
        <v>-603000</v>
      </c>
      <c r="K12" s="399">
        <v>0</v>
      </c>
      <c r="L12" s="399">
        <v>0</v>
      </c>
      <c r="M12" s="346" t="s">
        <v>454</v>
      </c>
    </row>
    <row r="13" spans="1:16" hidden="1" x14ac:dyDescent="0.25">
      <c r="A13" s="243"/>
      <c r="B13" s="367" t="s">
        <v>206</v>
      </c>
      <c r="C13" s="339" t="s">
        <v>207</v>
      </c>
      <c r="D13" s="245">
        <v>0</v>
      </c>
      <c r="E13" s="238">
        <v>0</v>
      </c>
      <c r="F13" s="239">
        <v>1</v>
      </c>
      <c r="G13" s="240">
        <v>0</v>
      </c>
      <c r="H13" s="240"/>
      <c r="I13" s="241">
        <v>1</v>
      </c>
      <c r="J13" s="242">
        <f>E13+H13</f>
        <v>0</v>
      </c>
      <c r="K13" s="242">
        <v>0</v>
      </c>
      <c r="L13" s="242">
        <v>0</v>
      </c>
      <c r="M13" s="165"/>
    </row>
    <row r="14" spans="1:16" hidden="1" x14ac:dyDescent="0.25">
      <c r="A14" s="243"/>
      <c r="B14" s="367" t="s">
        <v>403</v>
      </c>
      <c r="C14" s="339" t="s">
        <v>209</v>
      </c>
      <c r="D14" s="245">
        <v>0</v>
      </c>
      <c r="E14" s="238">
        <v>0</v>
      </c>
      <c r="F14" s="239">
        <v>1</v>
      </c>
      <c r="G14" s="240">
        <v>0</v>
      </c>
      <c r="H14" s="240">
        <v>0</v>
      </c>
      <c r="I14" s="241">
        <v>0</v>
      </c>
      <c r="J14" s="242">
        <f>E14+H14</f>
        <v>0</v>
      </c>
      <c r="K14" s="242">
        <v>0</v>
      </c>
      <c r="L14" s="242">
        <v>0</v>
      </c>
      <c r="M14" s="165"/>
    </row>
    <row r="15" spans="1:16" ht="31.5" hidden="1" x14ac:dyDescent="0.25">
      <c r="A15" s="243"/>
      <c r="B15" s="367" t="s">
        <v>434</v>
      </c>
      <c r="C15" s="339" t="s">
        <v>410</v>
      </c>
      <c r="D15" s="245">
        <v>0</v>
      </c>
      <c r="E15" s="238">
        <v>0</v>
      </c>
      <c r="F15" s="239">
        <v>0</v>
      </c>
      <c r="G15" s="240">
        <v>0</v>
      </c>
      <c r="H15" s="240"/>
      <c r="I15" s="241">
        <v>0</v>
      </c>
      <c r="J15" s="242">
        <f>E15+H15</f>
        <v>0</v>
      </c>
      <c r="K15" s="242">
        <v>0</v>
      </c>
      <c r="L15" s="242">
        <v>0</v>
      </c>
      <c r="M15" s="165"/>
    </row>
    <row r="16" spans="1:16" ht="47.25" hidden="1" x14ac:dyDescent="0.25">
      <c r="A16" s="368" t="s">
        <v>110</v>
      </c>
      <c r="B16" s="266" t="str">
        <f>IF(C16&gt;0,VLOOKUP(C16,[1]Программа!A$3:B$4984,2))</f>
        <v>Муниципальная целевая программа "Развитие и содержание дорожного хозяйства на территории городского поселения Тутаев"</v>
      </c>
      <c r="C16" s="267" t="s">
        <v>111</v>
      </c>
      <c r="D16" s="252">
        <f>SUM(D17:D21)</f>
        <v>0</v>
      </c>
      <c r="E16" s="252">
        <f>SUM(E17:E21)</f>
        <v>0</v>
      </c>
      <c r="F16" s="253">
        <v>1</v>
      </c>
      <c r="G16" s="252">
        <f>SUM(G17:G21)</f>
        <v>0</v>
      </c>
      <c r="H16" s="252">
        <f>SUM(H17:H21)</f>
        <v>0</v>
      </c>
      <c r="I16" s="255">
        <v>0</v>
      </c>
      <c r="J16" s="252">
        <f>SUM(J17:J21)</f>
        <v>0</v>
      </c>
      <c r="K16" s="252">
        <f>SUM(K17:K21)</f>
        <v>0</v>
      </c>
      <c r="L16" s="252">
        <f>SUM(L17:L21)</f>
        <v>0</v>
      </c>
      <c r="M16" s="163"/>
      <c r="N16" s="366"/>
    </row>
    <row r="17" spans="1:13" hidden="1" x14ac:dyDescent="0.25">
      <c r="A17" s="244"/>
      <c r="B17" s="236" t="s">
        <v>151</v>
      </c>
      <c r="C17" s="237" t="s">
        <v>392</v>
      </c>
      <c r="D17" s="245">
        <v>0</v>
      </c>
      <c r="E17" s="238">
        <v>0</v>
      </c>
      <c r="F17" s="239">
        <v>0</v>
      </c>
      <c r="G17" s="240">
        <v>0</v>
      </c>
      <c r="H17" s="240">
        <v>0</v>
      </c>
      <c r="I17" s="241" t="e">
        <f>H17/G17</f>
        <v>#DIV/0!</v>
      </c>
      <c r="J17" s="245">
        <f>E17+H17</f>
        <v>0</v>
      </c>
      <c r="K17" s="245">
        <v>0</v>
      </c>
      <c r="L17" s="242">
        <v>0</v>
      </c>
      <c r="M17" s="162"/>
    </row>
    <row r="18" spans="1:13" hidden="1" x14ac:dyDescent="0.25">
      <c r="A18" s="246"/>
      <c r="B18" s="247" t="s">
        <v>185</v>
      </c>
      <c r="C18" s="248" t="s">
        <v>390</v>
      </c>
      <c r="D18" s="238">
        <v>0</v>
      </c>
      <c r="E18" s="238">
        <v>0</v>
      </c>
      <c r="F18" s="249">
        <v>0</v>
      </c>
      <c r="G18" s="240">
        <v>0</v>
      </c>
      <c r="H18" s="240">
        <v>0</v>
      </c>
      <c r="I18" s="241" t="e">
        <f>H18/G18</f>
        <v>#DIV/0!</v>
      </c>
      <c r="J18" s="238">
        <f>E18+H18</f>
        <v>0</v>
      </c>
      <c r="K18" s="242">
        <v>0</v>
      </c>
      <c r="L18" s="242">
        <v>0</v>
      </c>
      <c r="M18" s="340"/>
    </row>
    <row r="19" spans="1:13" hidden="1" x14ac:dyDescent="0.25">
      <c r="A19" s="246"/>
      <c r="B19" s="247" t="s">
        <v>156</v>
      </c>
      <c r="C19" s="248" t="s">
        <v>210</v>
      </c>
      <c r="D19" s="238">
        <v>0</v>
      </c>
      <c r="E19" s="238">
        <v>0</v>
      </c>
      <c r="F19" s="249">
        <v>10</v>
      </c>
      <c r="G19" s="240">
        <v>0</v>
      </c>
      <c r="H19" s="240">
        <v>0</v>
      </c>
      <c r="I19" s="241">
        <v>0</v>
      </c>
      <c r="J19" s="238">
        <f t="shared" ref="J19:J20" si="1">E19+H19</f>
        <v>0</v>
      </c>
      <c r="K19" s="242"/>
      <c r="L19" s="242"/>
      <c r="M19" s="165"/>
    </row>
    <row r="20" spans="1:13" hidden="1" x14ac:dyDescent="0.25">
      <c r="A20" s="246"/>
      <c r="B20" s="247" t="s">
        <v>158</v>
      </c>
      <c r="C20" s="248" t="s">
        <v>211</v>
      </c>
      <c r="D20" s="238">
        <v>0</v>
      </c>
      <c r="E20" s="238">
        <v>0</v>
      </c>
      <c r="F20" s="249">
        <v>0</v>
      </c>
      <c r="G20" s="240">
        <v>0</v>
      </c>
      <c r="H20" s="240">
        <v>0</v>
      </c>
      <c r="I20" s="241">
        <v>0</v>
      </c>
      <c r="J20" s="238">
        <f t="shared" si="1"/>
        <v>0</v>
      </c>
      <c r="K20" s="242">
        <v>0</v>
      </c>
      <c r="L20" s="242">
        <v>0</v>
      </c>
      <c r="M20" s="165"/>
    </row>
    <row r="21" spans="1:13" ht="31.5" hidden="1" x14ac:dyDescent="0.25">
      <c r="A21" s="246"/>
      <c r="B21" s="247" t="s">
        <v>184</v>
      </c>
      <c r="C21" s="248" t="s">
        <v>391</v>
      </c>
      <c r="D21" s="238">
        <v>0</v>
      </c>
      <c r="E21" s="238">
        <v>0</v>
      </c>
      <c r="F21" s="249">
        <v>0</v>
      </c>
      <c r="G21" s="240">
        <v>0</v>
      </c>
      <c r="H21" s="240">
        <v>0</v>
      </c>
      <c r="I21" s="241" t="e">
        <f>H21/G21</f>
        <v>#DIV/0!</v>
      </c>
      <c r="J21" s="238">
        <f>E21+H21</f>
        <v>0</v>
      </c>
      <c r="K21" s="242">
        <v>0</v>
      </c>
      <c r="L21" s="242">
        <v>0</v>
      </c>
      <c r="M21" s="340"/>
    </row>
    <row r="22" spans="1:13" ht="31.5" hidden="1" x14ac:dyDescent="0.25">
      <c r="A22" s="244" t="s">
        <v>112</v>
      </c>
      <c r="B22" s="250" t="str">
        <f>IF(C22&gt;0,VLOOKUP(C22,[1]Программа!A$3:B$4984,2))</f>
        <v>Муниципальная  целевая программа "Стимулирование перспективного развития городского поселения Тутаев"</v>
      </c>
      <c r="C22" s="251" t="s">
        <v>113</v>
      </c>
      <c r="D22" s="252">
        <f>D23</f>
        <v>0</v>
      </c>
      <c r="E22" s="252">
        <f>E23</f>
        <v>0</v>
      </c>
      <c r="F22" s="253">
        <v>0</v>
      </c>
      <c r="G22" s="254">
        <f>G23</f>
        <v>0</v>
      </c>
      <c r="H22" s="254">
        <f>H23</f>
        <v>0</v>
      </c>
      <c r="I22" s="255">
        <v>0</v>
      </c>
      <c r="J22" s="252">
        <f t="shared" ref="J22:J26" si="2">E22+H22</f>
        <v>0</v>
      </c>
      <c r="K22" s="256">
        <f>K23</f>
        <v>0</v>
      </c>
      <c r="L22" s="256">
        <v>0</v>
      </c>
      <c r="M22" s="163"/>
    </row>
    <row r="23" spans="1:13" ht="48" hidden="1" thickBot="1" x14ac:dyDescent="0.3">
      <c r="A23" s="257"/>
      <c r="B23" s="258" t="s">
        <v>165</v>
      </c>
      <c r="C23" s="259" t="s">
        <v>150</v>
      </c>
      <c r="D23" s="260">
        <v>0</v>
      </c>
      <c r="E23" s="260">
        <v>0</v>
      </c>
      <c r="F23" s="261" t="e">
        <f>E23/D23</f>
        <v>#DIV/0!</v>
      </c>
      <c r="G23" s="262">
        <v>0</v>
      </c>
      <c r="H23" s="262">
        <v>0</v>
      </c>
      <c r="I23" s="263">
        <v>0</v>
      </c>
      <c r="J23" s="260">
        <f t="shared" si="2"/>
        <v>0</v>
      </c>
      <c r="K23" s="264">
        <v>0</v>
      </c>
      <c r="L23" s="264">
        <v>0</v>
      </c>
      <c r="M23" s="164"/>
    </row>
    <row r="24" spans="1:13" ht="32.25" thickBot="1" x14ac:dyDescent="0.3">
      <c r="A24" s="429" t="s">
        <v>114</v>
      </c>
      <c r="B24" s="430" t="str">
        <f>IF(C24&gt;0,VLOOKUP(C24,[1]Программа!A$3:B$4984,2))</f>
        <v>Муниципальная программа "Содержание городского хозяйства городского поселения Тутаев"</v>
      </c>
      <c r="C24" s="431" t="s">
        <v>2</v>
      </c>
      <c r="D24" s="432">
        <f>D25+D35+D38+D40+D42</f>
        <v>0</v>
      </c>
      <c r="E24" s="432">
        <f>E25+E35+E38+E40+E42</f>
        <v>0</v>
      </c>
      <c r="F24" s="433">
        <f>F25+F35+F38</f>
        <v>0</v>
      </c>
      <c r="G24" s="432">
        <f>G25+G35+G38+G40+G42</f>
        <v>62432178</v>
      </c>
      <c r="H24" s="432">
        <f>H25+H35+H38+H40+H42</f>
        <v>5169574</v>
      </c>
      <c r="I24" s="434">
        <f t="shared" ref="I24:I31" si="3">H24/G24</f>
        <v>8.2803037882163907E-2</v>
      </c>
      <c r="J24" s="432">
        <f t="shared" ref="J24:L24" si="4">J25+J35+J38+J40+J42</f>
        <v>5169574</v>
      </c>
      <c r="K24" s="432">
        <f t="shared" si="4"/>
        <v>0</v>
      </c>
      <c r="L24" s="432">
        <f t="shared" si="4"/>
        <v>0</v>
      </c>
      <c r="M24" s="435"/>
    </row>
    <row r="25" spans="1:13" ht="31.5" x14ac:dyDescent="0.25">
      <c r="A25" s="527" t="s">
        <v>115</v>
      </c>
      <c r="B25" s="437" t="str">
        <f>IF(C25&gt;0,VLOOKUP(C25,[1]Программа!A$3:B$4984,2))</f>
        <v>Муниципальная целевая программа "Благоустройство и озеленение территории городского поселения Тутаев"</v>
      </c>
      <c r="C25" s="438" t="s">
        <v>116</v>
      </c>
      <c r="D25" s="443">
        <f>SUM(D27:D34)</f>
        <v>0</v>
      </c>
      <c r="E25" s="443">
        <f>SUM(E27:E34)</f>
        <v>0</v>
      </c>
      <c r="F25" s="440">
        <v>0</v>
      </c>
      <c r="G25" s="443">
        <f>SUM(G26:G34)</f>
        <v>62432178</v>
      </c>
      <c r="H25" s="443">
        <f>SUM(H26:H34)</f>
        <v>5169574</v>
      </c>
      <c r="I25" s="444">
        <f t="shared" si="3"/>
        <v>8.2803037882163907E-2</v>
      </c>
      <c r="J25" s="443">
        <f t="shared" si="2"/>
        <v>5169574</v>
      </c>
      <c r="K25" s="443">
        <f>K26+K34</f>
        <v>0</v>
      </c>
      <c r="L25" s="443">
        <f>L26</f>
        <v>0</v>
      </c>
      <c r="M25" s="442"/>
    </row>
    <row r="26" spans="1:13" ht="47.25" x14ac:dyDescent="0.25">
      <c r="A26" s="527"/>
      <c r="B26" s="400" t="s">
        <v>190</v>
      </c>
      <c r="C26" s="401" t="s">
        <v>188</v>
      </c>
      <c r="D26" s="395">
        <v>0</v>
      </c>
      <c r="E26" s="395">
        <v>0</v>
      </c>
      <c r="F26" s="402">
        <v>0</v>
      </c>
      <c r="G26" s="397">
        <v>24721000</v>
      </c>
      <c r="H26" s="397">
        <f>900000+500000-219426+77000+700000</f>
        <v>1957574</v>
      </c>
      <c r="I26" s="398">
        <f t="shared" si="3"/>
        <v>7.9186683386594389E-2</v>
      </c>
      <c r="J26" s="399">
        <f t="shared" si="2"/>
        <v>1957574</v>
      </c>
      <c r="K26" s="399">
        <v>0</v>
      </c>
      <c r="L26" s="399">
        <v>0</v>
      </c>
      <c r="M26" s="403" t="s">
        <v>472</v>
      </c>
    </row>
    <row r="27" spans="1:13" ht="31.5" x14ac:dyDescent="0.25">
      <c r="A27" s="527"/>
      <c r="B27" s="400" t="s">
        <v>435</v>
      </c>
      <c r="C27" s="401" t="s">
        <v>188</v>
      </c>
      <c r="D27" s="395">
        <v>0</v>
      </c>
      <c r="E27" s="395">
        <v>0</v>
      </c>
      <c r="F27" s="402">
        <v>0</v>
      </c>
      <c r="G27" s="397">
        <v>825380</v>
      </c>
      <c r="H27" s="397">
        <v>500000</v>
      </c>
      <c r="I27" s="398">
        <f t="shared" si="3"/>
        <v>0.60578157939373378</v>
      </c>
      <c r="J27" s="399">
        <f t="shared" ref="J27:J34" si="5">E27+H27</f>
        <v>500000</v>
      </c>
      <c r="K27" s="399">
        <v>0</v>
      </c>
      <c r="L27" s="399">
        <v>0</v>
      </c>
      <c r="M27" s="449" t="s">
        <v>447</v>
      </c>
    </row>
    <row r="28" spans="1:13" ht="31.5" hidden="1" x14ac:dyDescent="0.25">
      <c r="A28" s="527"/>
      <c r="B28" s="247" t="s">
        <v>175</v>
      </c>
      <c r="C28" s="248" t="s">
        <v>188</v>
      </c>
      <c r="D28" s="238">
        <v>0</v>
      </c>
      <c r="E28" s="238">
        <v>0</v>
      </c>
      <c r="F28" s="249">
        <v>0</v>
      </c>
      <c r="G28" s="240">
        <v>0</v>
      </c>
      <c r="H28" s="240">
        <v>0</v>
      </c>
      <c r="I28" s="241" t="e">
        <f t="shared" si="3"/>
        <v>#DIV/0!</v>
      </c>
      <c r="J28" s="242">
        <f t="shared" si="5"/>
        <v>0</v>
      </c>
      <c r="K28" s="242">
        <v>0</v>
      </c>
      <c r="L28" s="242">
        <v>0</v>
      </c>
      <c r="M28" s="162"/>
    </row>
    <row r="29" spans="1:13" hidden="1" x14ac:dyDescent="0.25">
      <c r="A29" s="527"/>
      <c r="B29" s="247" t="s">
        <v>393</v>
      </c>
      <c r="C29" s="248" t="s">
        <v>188</v>
      </c>
      <c r="D29" s="238">
        <v>0</v>
      </c>
      <c r="E29" s="238">
        <v>0</v>
      </c>
      <c r="F29" s="249">
        <v>0</v>
      </c>
      <c r="G29" s="240"/>
      <c r="H29" s="240">
        <v>0</v>
      </c>
      <c r="I29" s="241" t="e">
        <f>H29/G29</f>
        <v>#DIV/0!</v>
      </c>
      <c r="J29" s="242">
        <f t="shared" si="5"/>
        <v>0</v>
      </c>
      <c r="K29" s="242">
        <v>0</v>
      </c>
      <c r="L29" s="242">
        <v>0</v>
      </c>
      <c r="M29" s="162"/>
    </row>
    <row r="30" spans="1:13" ht="25.15" customHeight="1" x14ac:dyDescent="0.25">
      <c r="A30" s="527"/>
      <c r="B30" s="400" t="s">
        <v>394</v>
      </c>
      <c r="C30" s="401" t="s">
        <v>188</v>
      </c>
      <c r="D30" s="395">
        <v>0</v>
      </c>
      <c r="E30" s="395">
        <v>0</v>
      </c>
      <c r="F30" s="402">
        <v>0</v>
      </c>
      <c r="G30" s="397">
        <v>1800000</v>
      </c>
      <c r="H30" s="397">
        <v>-1788000</v>
      </c>
      <c r="I30" s="398">
        <f>H30/G30</f>
        <v>-0.99333333333333329</v>
      </c>
      <c r="J30" s="399">
        <f t="shared" si="5"/>
        <v>-1788000</v>
      </c>
      <c r="K30" s="399">
        <v>0</v>
      </c>
      <c r="L30" s="399">
        <v>0</v>
      </c>
      <c r="M30" s="449" t="s">
        <v>467</v>
      </c>
    </row>
    <row r="31" spans="1:13" ht="31.5" x14ac:dyDescent="0.25">
      <c r="A31" s="527"/>
      <c r="B31" s="400" t="s">
        <v>191</v>
      </c>
      <c r="C31" s="401" t="s">
        <v>189</v>
      </c>
      <c r="D31" s="395">
        <v>0</v>
      </c>
      <c r="E31" s="395">
        <v>0</v>
      </c>
      <c r="F31" s="402">
        <v>0</v>
      </c>
      <c r="G31" s="397">
        <v>30285798</v>
      </c>
      <c r="H31" s="397">
        <v>2500000</v>
      </c>
      <c r="I31" s="398">
        <f t="shared" si="3"/>
        <v>8.2546941639114149E-2</v>
      </c>
      <c r="J31" s="399">
        <f t="shared" si="5"/>
        <v>2500000</v>
      </c>
      <c r="K31" s="399">
        <v>0</v>
      </c>
      <c r="L31" s="399">
        <v>0</v>
      </c>
      <c r="M31" s="449" t="s">
        <v>450</v>
      </c>
    </row>
    <row r="32" spans="1:13" ht="28.15" customHeight="1" thickBot="1" x14ac:dyDescent="0.3">
      <c r="A32" s="528"/>
      <c r="B32" s="400" t="s">
        <v>197</v>
      </c>
      <c r="C32" s="401" t="s">
        <v>195</v>
      </c>
      <c r="D32" s="395">
        <v>0</v>
      </c>
      <c r="E32" s="395">
        <v>0</v>
      </c>
      <c r="F32" s="402">
        <v>0</v>
      </c>
      <c r="G32" s="397">
        <v>4800000</v>
      </c>
      <c r="H32" s="397">
        <v>2000000</v>
      </c>
      <c r="I32" s="398">
        <f>H32/G32</f>
        <v>0.41666666666666669</v>
      </c>
      <c r="J32" s="399">
        <f t="shared" si="5"/>
        <v>2000000</v>
      </c>
      <c r="K32" s="399">
        <v>0</v>
      </c>
      <c r="L32" s="399">
        <v>0</v>
      </c>
      <c r="M32" s="346" t="s">
        <v>468</v>
      </c>
    </row>
    <row r="33" spans="1:13" hidden="1" x14ac:dyDescent="0.25">
      <c r="A33" s="246"/>
      <c r="B33" s="247" t="s">
        <v>177</v>
      </c>
      <c r="C33" s="248" t="s">
        <v>196</v>
      </c>
      <c r="D33" s="238">
        <v>0</v>
      </c>
      <c r="E33" s="238">
        <v>0</v>
      </c>
      <c r="F33" s="249">
        <v>0</v>
      </c>
      <c r="G33" s="240"/>
      <c r="H33" s="240"/>
      <c r="I33" s="241" t="e">
        <f>H33/G33</f>
        <v>#DIV/0!</v>
      </c>
      <c r="J33" s="242">
        <f t="shared" si="5"/>
        <v>0</v>
      </c>
      <c r="K33" s="242">
        <v>0</v>
      </c>
      <c r="L33" s="242">
        <v>0</v>
      </c>
      <c r="M33" s="162"/>
    </row>
    <row r="34" spans="1:13" hidden="1" x14ac:dyDescent="0.25">
      <c r="A34" s="246"/>
      <c r="B34" s="247" t="s">
        <v>174</v>
      </c>
      <c r="C34" s="248" t="s">
        <v>418</v>
      </c>
      <c r="D34" s="238">
        <v>0</v>
      </c>
      <c r="E34" s="238">
        <v>0</v>
      </c>
      <c r="F34" s="249">
        <v>0</v>
      </c>
      <c r="G34" s="240"/>
      <c r="H34" s="240"/>
      <c r="I34" s="241" t="e">
        <f>H34/G34</f>
        <v>#DIV/0!</v>
      </c>
      <c r="J34" s="242">
        <f t="shared" si="5"/>
        <v>0</v>
      </c>
      <c r="K34" s="242">
        <v>0</v>
      </c>
      <c r="L34" s="242">
        <v>0</v>
      </c>
      <c r="M34" s="162"/>
    </row>
    <row r="35" spans="1:13" ht="78.75" hidden="1" x14ac:dyDescent="0.25">
      <c r="A35" s="522" t="s">
        <v>117</v>
      </c>
      <c r="B35" s="250" t="str">
        <f>IF(C35&gt;0,VLOOKUP(C35,[1]Программа!A$3:B$4984,2))</f>
        <v xml:space="preserve"> 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городского поселения Тутаев"</v>
      </c>
      <c r="C35" s="251" t="s">
        <v>118</v>
      </c>
      <c r="D35" s="252">
        <v>0</v>
      </c>
      <c r="E35" s="252">
        <v>0</v>
      </c>
      <c r="F35" s="253">
        <v>0</v>
      </c>
      <c r="G35" s="254">
        <f>G36+G37</f>
        <v>0</v>
      </c>
      <c r="H35" s="254">
        <f>H36+H37</f>
        <v>0</v>
      </c>
      <c r="I35" s="255" t="e">
        <f>H35/G35</f>
        <v>#DIV/0!</v>
      </c>
      <c r="J35" s="256">
        <f>H35</f>
        <v>0</v>
      </c>
      <c r="K35" s="256">
        <v>0</v>
      </c>
      <c r="L35" s="256">
        <v>0</v>
      </c>
      <c r="M35" s="163"/>
    </row>
    <row r="36" spans="1:13" hidden="1" x14ac:dyDescent="0.25">
      <c r="A36" s="523"/>
      <c r="B36" s="236" t="s">
        <v>148</v>
      </c>
      <c r="C36" s="237" t="s">
        <v>42</v>
      </c>
      <c r="D36" s="245">
        <v>0</v>
      </c>
      <c r="E36" s="238">
        <v>0</v>
      </c>
      <c r="F36" s="249" t="s">
        <v>147</v>
      </c>
      <c r="G36" s="240">
        <v>0</v>
      </c>
      <c r="H36" s="240">
        <v>0</v>
      </c>
      <c r="I36" s="241">
        <v>0</v>
      </c>
      <c r="J36" s="242">
        <v>0</v>
      </c>
      <c r="K36" s="242">
        <v>0</v>
      </c>
      <c r="L36" s="242">
        <v>0</v>
      </c>
      <c r="M36" s="162"/>
    </row>
    <row r="37" spans="1:13" hidden="1" x14ac:dyDescent="0.25">
      <c r="A37" s="524"/>
      <c r="B37" s="236" t="s">
        <v>149</v>
      </c>
      <c r="C37" s="237" t="s">
        <v>194</v>
      </c>
      <c r="D37" s="245">
        <v>0</v>
      </c>
      <c r="E37" s="238">
        <v>0</v>
      </c>
      <c r="F37" s="249" t="s">
        <v>147</v>
      </c>
      <c r="G37" s="240">
        <v>0</v>
      </c>
      <c r="H37" s="240">
        <v>0</v>
      </c>
      <c r="I37" s="241" t="e">
        <f t="shared" ref="I37:I43" si="6">H37/G37</f>
        <v>#DIV/0!</v>
      </c>
      <c r="J37" s="242">
        <f>H37</f>
        <v>0</v>
      </c>
      <c r="K37" s="242">
        <v>0</v>
      </c>
      <c r="L37" s="242">
        <v>0</v>
      </c>
      <c r="M37" s="162"/>
    </row>
    <row r="38" spans="1:13" ht="47.25" hidden="1" x14ac:dyDescent="0.25">
      <c r="A38" s="522" t="s">
        <v>119</v>
      </c>
      <c r="B38" s="250" t="str">
        <f>IF(C38&gt;0,VLOOKUP(C38,[1]Программа!A$3:B$4984,2))</f>
        <v>Муниципальная целевая программа "Обеспечение населения городского поселения Тутаев банными услугами"</v>
      </c>
      <c r="C38" s="251" t="s">
        <v>120</v>
      </c>
      <c r="D38" s="252">
        <v>0</v>
      </c>
      <c r="E38" s="252">
        <v>0</v>
      </c>
      <c r="F38" s="253">
        <v>0</v>
      </c>
      <c r="G38" s="254">
        <f>G39</f>
        <v>0</v>
      </c>
      <c r="H38" s="254">
        <f>H39</f>
        <v>0</v>
      </c>
      <c r="I38" s="255" t="e">
        <f t="shared" si="6"/>
        <v>#DIV/0!</v>
      </c>
      <c r="J38" s="256">
        <f>E38+H38</f>
        <v>0</v>
      </c>
      <c r="K38" s="256">
        <v>0</v>
      </c>
      <c r="L38" s="256">
        <v>0</v>
      </c>
      <c r="M38" s="163"/>
    </row>
    <row r="39" spans="1:13" s="277" customFormat="1" hidden="1" x14ac:dyDescent="0.25">
      <c r="A39" s="524"/>
      <c r="B39" s="247" t="s">
        <v>146</v>
      </c>
      <c r="C39" s="272">
        <v>29206</v>
      </c>
      <c r="D39" s="273">
        <v>0</v>
      </c>
      <c r="E39" s="274">
        <v>0</v>
      </c>
      <c r="F39" s="275">
        <v>0</v>
      </c>
      <c r="G39" s="274">
        <v>0</v>
      </c>
      <c r="H39" s="274">
        <v>0</v>
      </c>
      <c r="I39" s="276" t="e">
        <f t="shared" si="6"/>
        <v>#DIV/0!</v>
      </c>
      <c r="J39" s="274">
        <f t="shared" ref="J39" si="7">E39+H39</f>
        <v>0</v>
      </c>
      <c r="K39" s="274">
        <v>0</v>
      </c>
      <c r="L39" s="274">
        <v>0</v>
      </c>
      <c r="M39" s="165"/>
    </row>
    <row r="40" spans="1:13" ht="47.25" hidden="1" x14ac:dyDescent="0.25">
      <c r="A40" s="522" t="s">
        <v>163</v>
      </c>
      <c r="B40" s="250" t="s">
        <v>187</v>
      </c>
      <c r="C40" s="251" t="s">
        <v>162</v>
      </c>
      <c r="D40" s="252">
        <f>D41</f>
        <v>0</v>
      </c>
      <c r="E40" s="252">
        <f t="shared" ref="E40:L40" si="8">E41</f>
        <v>0</v>
      </c>
      <c r="F40" s="252">
        <v>0</v>
      </c>
      <c r="G40" s="252">
        <f t="shared" si="8"/>
        <v>0</v>
      </c>
      <c r="H40" s="252">
        <f t="shared" si="8"/>
        <v>0</v>
      </c>
      <c r="I40" s="369" t="e">
        <f t="shared" si="6"/>
        <v>#DIV/0!</v>
      </c>
      <c r="J40" s="252">
        <f>E40+H40</f>
        <v>0</v>
      </c>
      <c r="K40" s="252">
        <f t="shared" si="8"/>
        <v>0</v>
      </c>
      <c r="L40" s="252">
        <f t="shared" si="8"/>
        <v>0</v>
      </c>
      <c r="M40" s="163"/>
    </row>
    <row r="41" spans="1:13" s="277" customFormat="1" ht="63" hidden="1" x14ac:dyDescent="0.25">
      <c r="A41" s="524"/>
      <c r="B41" s="247" t="s">
        <v>193</v>
      </c>
      <c r="C41" s="248" t="s">
        <v>192</v>
      </c>
      <c r="D41" s="238">
        <v>0</v>
      </c>
      <c r="E41" s="238">
        <v>0</v>
      </c>
      <c r="F41" s="249">
        <v>0</v>
      </c>
      <c r="G41" s="240"/>
      <c r="H41" s="240"/>
      <c r="I41" s="241" t="e">
        <f t="shared" si="6"/>
        <v>#DIV/0!</v>
      </c>
      <c r="J41" s="242">
        <f>E41+H41</f>
        <v>0</v>
      </c>
      <c r="K41" s="242">
        <v>0</v>
      </c>
      <c r="L41" s="242">
        <v>0</v>
      </c>
      <c r="M41" s="165"/>
    </row>
    <row r="42" spans="1:13" s="277" customFormat="1" ht="31.5" hidden="1" x14ac:dyDescent="0.25">
      <c r="A42" s="529" t="s">
        <v>380</v>
      </c>
      <c r="B42" s="370" t="s">
        <v>284</v>
      </c>
      <c r="C42" s="251" t="s">
        <v>411</v>
      </c>
      <c r="D42" s="252">
        <f>SUM(D43:D44)</f>
        <v>0</v>
      </c>
      <c r="E42" s="252">
        <f>SUM(E43:E44)</f>
        <v>0</v>
      </c>
      <c r="F42" s="253">
        <v>0</v>
      </c>
      <c r="G42" s="254">
        <f>SUM(G43:G44)</f>
        <v>0</v>
      </c>
      <c r="H42" s="254">
        <f>SUM(H43:H44)</f>
        <v>0</v>
      </c>
      <c r="I42" s="255" t="e">
        <f t="shared" si="6"/>
        <v>#DIV/0!</v>
      </c>
      <c r="J42" s="256">
        <f>SUM(J43:J44)</f>
        <v>0</v>
      </c>
      <c r="K42" s="256">
        <f t="shared" ref="K42:L42" si="9">SUM(K43:K44)</f>
        <v>0</v>
      </c>
      <c r="L42" s="256">
        <f t="shared" si="9"/>
        <v>0</v>
      </c>
      <c r="M42" s="371"/>
    </row>
    <row r="43" spans="1:13" s="277" customFormat="1" hidden="1" x14ac:dyDescent="0.25">
      <c r="A43" s="530"/>
      <c r="B43" s="372" t="s">
        <v>285</v>
      </c>
      <c r="C43" s="248" t="s">
        <v>381</v>
      </c>
      <c r="D43" s="238">
        <v>0</v>
      </c>
      <c r="E43" s="238">
        <v>0</v>
      </c>
      <c r="F43" s="249">
        <v>0</v>
      </c>
      <c r="G43" s="240"/>
      <c r="H43" s="240"/>
      <c r="I43" s="241" t="e">
        <f t="shared" si="6"/>
        <v>#DIV/0!</v>
      </c>
      <c r="J43" s="242">
        <f>E43+H43</f>
        <v>0</v>
      </c>
      <c r="K43" s="242">
        <v>0</v>
      </c>
      <c r="L43" s="242">
        <v>0</v>
      </c>
      <c r="M43" s="165"/>
    </row>
    <row r="44" spans="1:13" s="277" customFormat="1" ht="31.5" hidden="1" x14ac:dyDescent="0.25">
      <c r="A44" s="531"/>
      <c r="B44" s="373" t="s">
        <v>286</v>
      </c>
      <c r="C44" s="248" t="s">
        <v>395</v>
      </c>
      <c r="D44" s="238">
        <v>0</v>
      </c>
      <c r="E44" s="238">
        <v>0</v>
      </c>
      <c r="F44" s="249">
        <v>0</v>
      </c>
      <c r="G44" s="240"/>
      <c r="H44" s="240"/>
      <c r="I44" s="241">
        <v>0</v>
      </c>
      <c r="J44" s="242">
        <f>E44+H44</f>
        <v>0</v>
      </c>
      <c r="K44" s="242">
        <v>0</v>
      </c>
      <c r="L44" s="242">
        <v>0</v>
      </c>
      <c r="M44" s="165"/>
    </row>
    <row r="45" spans="1:13" ht="47.25" hidden="1" x14ac:dyDescent="0.25">
      <c r="A45" s="278" t="s">
        <v>121</v>
      </c>
      <c r="B45" s="279" t="str">
        <f>IF(C45&gt;0,VLOOKUP(C45,[1]Программа!A$3:B$4984,2))</f>
        <v>Муниципальная программа "Развитие архитектуры и градостроительства на территории городского поселения Тутаев"</v>
      </c>
      <c r="C45" s="280" t="s">
        <v>4</v>
      </c>
      <c r="D45" s="281">
        <f>D46+D47</f>
        <v>0</v>
      </c>
      <c r="E45" s="281">
        <f t="shared" ref="E45:L45" si="10">E46+E47</f>
        <v>0</v>
      </c>
      <c r="F45" s="282">
        <f t="shared" si="10"/>
        <v>0</v>
      </c>
      <c r="G45" s="283">
        <f t="shared" si="10"/>
        <v>0</v>
      </c>
      <c r="H45" s="283">
        <f t="shared" si="10"/>
        <v>0</v>
      </c>
      <c r="I45" s="284">
        <v>0</v>
      </c>
      <c r="J45" s="283">
        <f>E45+H45</f>
        <v>0</v>
      </c>
      <c r="K45" s="283">
        <f t="shared" si="10"/>
        <v>0</v>
      </c>
      <c r="L45" s="283">
        <f t="shared" si="10"/>
        <v>0</v>
      </c>
      <c r="M45" s="166"/>
    </row>
    <row r="46" spans="1:13" ht="47.25" hidden="1" x14ac:dyDescent="0.25">
      <c r="A46" s="244" t="s">
        <v>122</v>
      </c>
      <c r="B46" s="285" t="str">
        <f>IF(C46&gt;0,VLOOKUP(C46,[1]Программа!A$3:B$4984,2))</f>
        <v>Муниципальная целевая программа "Градостроительная деятельность на территории городского поселения Тутаев"</v>
      </c>
      <c r="C46" s="286" t="s">
        <v>123</v>
      </c>
      <c r="D46" s="287">
        <v>0</v>
      </c>
      <c r="E46" s="288">
        <v>0</v>
      </c>
      <c r="F46" s="289">
        <v>0</v>
      </c>
      <c r="G46" s="290">
        <v>0</v>
      </c>
      <c r="H46" s="290">
        <v>0</v>
      </c>
      <c r="I46" s="291">
        <v>0</v>
      </c>
      <c r="J46" s="292">
        <v>0</v>
      </c>
      <c r="K46" s="292">
        <v>0</v>
      </c>
      <c r="L46" s="292">
        <v>0</v>
      </c>
      <c r="M46" s="162"/>
    </row>
    <row r="47" spans="1:13" ht="48" hidden="1" thickBot="1" x14ac:dyDescent="0.3">
      <c r="A47" s="293" t="s">
        <v>124</v>
      </c>
      <c r="B47" s="294" t="str">
        <f>IF(C47&gt;0,VLOOKUP(C47,[1]Программа!A$3:B$4984,2))</f>
        <v>Муниципальная целевая программа "Сохранение, использование и популяризация объектов культурного наследия  на территории городского поселения Тутаев"</v>
      </c>
      <c r="C47" s="295" t="s">
        <v>125</v>
      </c>
      <c r="D47" s="296">
        <v>0</v>
      </c>
      <c r="E47" s="297">
        <v>0</v>
      </c>
      <c r="F47" s="298">
        <v>0</v>
      </c>
      <c r="G47" s="299">
        <v>0</v>
      </c>
      <c r="H47" s="299">
        <v>0</v>
      </c>
      <c r="I47" s="300">
        <v>0</v>
      </c>
      <c r="J47" s="301">
        <v>0</v>
      </c>
      <c r="K47" s="301">
        <v>0</v>
      </c>
      <c r="L47" s="301">
        <v>0</v>
      </c>
      <c r="M47" s="164"/>
    </row>
    <row r="48" spans="1:13" ht="48" hidden="1" thickBot="1" x14ac:dyDescent="0.3">
      <c r="A48" s="374" t="s">
        <v>126</v>
      </c>
      <c r="B48" s="359" t="str">
        <f>IF(C48&gt;0,VLOOKUP(C48,[1]Программа!A$3:B$4984,2))</f>
        <v>Муниципальная  программ "Обеспечение доступным и комфортным жильем населения городского поселения Тутаев"</v>
      </c>
      <c r="C48" s="360" t="s">
        <v>127</v>
      </c>
      <c r="D48" s="361">
        <f>D49+D51+D53+D55+D57+D60</f>
        <v>0</v>
      </c>
      <c r="E48" s="361">
        <f>E49+E51+E53+E55+E57+E60</f>
        <v>0</v>
      </c>
      <c r="F48" s="362">
        <f t="shared" ref="F48" si="11">F49+F51+F53</f>
        <v>0</v>
      </c>
      <c r="G48" s="361">
        <f>G49+G51+G53+G55+G57+G60</f>
        <v>0</v>
      </c>
      <c r="H48" s="361">
        <f>H49+H51+H53+H55+H57+H60</f>
        <v>0</v>
      </c>
      <c r="I48" s="363" t="e">
        <f>H48/G48</f>
        <v>#DIV/0!</v>
      </c>
      <c r="J48" s="361">
        <f t="shared" ref="J48:J53" si="12">E48+H48</f>
        <v>0</v>
      </c>
      <c r="K48" s="361">
        <f>K49+K51+K53+K55+K57+K60</f>
        <v>0</v>
      </c>
      <c r="L48" s="361">
        <f>L49+L51+L53+L55+L57+L60</f>
        <v>0</v>
      </c>
      <c r="M48" s="364"/>
    </row>
    <row r="49" spans="1:13" ht="47.25" hidden="1" x14ac:dyDescent="0.25">
      <c r="A49" s="265" t="s">
        <v>128</v>
      </c>
      <c r="B49" s="266" t="str">
        <f>IF(C49&gt;0,VLOOKUP(C49,[1]Программа!A$3:B$4984,2))</f>
        <v>Муниципальная  целевая программа "Переселение граждан из аварийного жилищного фонда городского поселения Тутаев"</v>
      </c>
      <c r="C49" s="267" t="s">
        <v>129</v>
      </c>
      <c r="D49" s="327">
        <f>D50</f>
        <v>0</v>
      </c>
      <c r="E49" s="327">
        <f>E50</f>
        <v>0</v>
      </c>
      <c r="F49" s="269">
        <v>0</v>
      </c>
      <c r="G49" s="328">
        <f>G50</f>
        <v>0</v>
      </c>
      <c r="H49" s="328">
        <f>H50</f>
        <v>0</v>
      </c>
      <c r="I49" s="270" t="e">
        <f>H49/G49</f>
        <v>#DIV/0!</v>
      </c>
      <c r="J49" s="268">
        <f t="shared" si="12"/>
        <v>0</v>
      </c>
      <c r="K49" s="268">
        <f>K50</f>
        <v>0</v>
      </c>
      <c r="L49" s="268">
        <v>0</v>
      </c>
      <c r="M49" s="170"/>
    </row>
    <row r="50" spans="1:13" hidden="1" x14ac:dyDescent="0.25">
      <c r="A50" s="271"/>
      <c r="B50" s="236" t="s">
        <v>186</v>
      </c>
      <c r="C50" s="237" t="s">
        <v>198</v>
      </c>
      <c r="D50" s="245">
        <v>0</v>
      </c>
      <c r="E50" s="238">
        <v>0</v>
      </c>
      <c r="F50" s="239">
        <v>0</v>
      </c>
      <c r="G50" s="240">
        <v>0</v>
      </c>
      <c r="H50" s="240">
        <v>0</v>
      </c>
      <c r="I50" s="241" t="e">
        <f>H50/G50</f>
        <v>#DIV/0!</v>
      </c>
      <c r="J50" s="242">
        <f t="shared" si="12"/>
        <v>0</v>
      </c>
      <c r="K50" s="242">
        <v>0</v>
      </c>
      <c r="L50" s="242">
        <v>0</v>
      </c>
      <c r="M50" s="165"/>
    </row>
    <row r="51" spans="1:13" ht="47.25" hidden="1" x14ac:dyDescent="0.25">
      <c r="A51" s="354" t="s">
        <v>130</v>
      </c>
      <c r="B51" s="250" t="str">
        <f>IF(C51&gt;0,VLOOKUP(C51,[1]Программа!A$3:B$4984,2))</f>
        <v>Муниципальная целевая  программа "Предоставление молодым семьям социальных выплат на приобретение (строительство) жилья"</v>
      </c>
      <c r="C51" s="251" t="s">
        <v>131</v>
      </c>
      <c r="D51" s="252">
        <f>D52</f>
        <v>0</v>
      </c>
      <c r="E51" s="252">
        <f>E52</f>
        <v>0</v>
      </c>
      <c r="F51" s="253">
        <v>0</v>
      </c>
      <c r="G51" s="254">
        <f>G52</f>
        <v>0</v>
      </c>
      <c r="H51" s="254">
        <f>H52</f>
        <v>0</v>
      </c>
      <c r="I51" s="255">
        <v>0</v>
      </c>
      <c r="J51" s="256">
        <f t="shared" si="12"/>
        <v>0</v>
      </c>
      <c r="K51" s="256">
        <f>K52</f>
        <v>0</v>
      </c>
      <c r="L51" s="256">
        <f>L52</f>
        <v>0</v>
      </c>
      <c r="M51" s="329"/>
    </row>
    <row r="52" spans="1:13" hidden="1" x14ac:dyDescent="0.25">
      <c r="A52" s="271"/>
      <c r="B52" s="236" t="s">
        <v>145</v>
      </c>
      <c r="C52" s="237" t="s">
        <v>213</v>
      </c>
      <c r="D52" s="245">
        <v>0</v>
      </c>
      <c r="E52" s="238"/>
      <c r="F52" s="239">
        <v>1</v>
      </c>
      <c r="G52" s="240">
        <v>0</v>
      </c>
      <c r="H52" s="240"/>
      <c r="I52" s="241">
        <v>1</v>
      </c>
      <c r="J52" s="242">
        <f t="shared" si="12"/>
        <v>0</v>
      </c>
      <c r="K52" s="242"/>
      <c r="L52" s="242"/>
      <c r="M52" s="162"/>
    </row>
    <row r="53" spans="1:13" ht="63" hidden="1" x14ac:dyDescent="0.25">
      <c r="A53" s="354" t="s">
        <v>132</v>
      </c>
      <c r="B53" s="250" t="str">
        <f>IF(C53&gt;0,VLOOKUP(C53,[1]Программа!A$3:B$4984,2))</f>
        <v xml:space="preserve">Муниципальная  целевая программа "Поддержка граждан, проживающих на территории городского поселения Тутаев Ярославской области, в сфере ипотечного жилищного кредитования" </v>
      </c>
      <c r="C53" s="251" t="s">
        <v>133</v>
      </c>
      <c r="D53" s="256">
        <f t="shared" ref="D53:E53" si="13">D54</f>
        <v>0</v>
      </c>
      <c r="E53" s="256">
        <f t="shared" si="13"/>
        <v>0</v>
      </c>
      <c r="F53" s="253">
        <v>0</v>
      </c>
      <c r="G53" s="256">
        <f t="shared" ref="G53:H53" si="14">G54</f>
        <v>0</v>
      </c>
      <c r="H53" s="256">
        <f t="shared" si="14"/>
        <v>0</v>
      </c>
      <c r="I53" s="255">
        <v>0</v>
      </c>
      <c r="J53" s="256">
        <f t="shared" si="12"/>
        <v>0</v>
      </c>
      <c r="K53" s="256">
        <f>K54</f>
        <v>0</v>
      </c>
      <c r="L53" s="256">
        <f>L54</f>
        <v>0</v>
      </c>
      <c r="M53" s="329"/>
    </row>
    <row r="54" spans="1:13" ht="31.5" hidden="1" x14ac:dyDescent="0.25">
      <c r="A54" s="271"/>
      <c r="B54" s="236" t="s">
        <v>153</v>
      </c>
      <c r="C54" s="237" t="s">
        <v>212</v>
      </c>
      <c r="D54" s="245">
        <v>0</v>
      </c>
      <c r="E54" s="238">
        <v>0</v>
      </c>
      <c r="F54" s="239">
        <v>0</v>
      </c>
      <c r="G54" s="240">
        <v>0</v>
      </c>
      <c r="H54" s="240">
        <v>0</v>
      </c>
      <c r="I54" s="241">
        <v>0</v>
      </c>
      <c r="J54" s="242">
        <f t="shared" ref="J54" si="15">E54+H54</f>
        <v>0</v>
      </c>
      <c r="K54" s="242">
        <v>0</v>
      </c>
      <c r="L54" s="242">
        <v>0</v>
      </c>
      <c r="M54" s="162"/>
    </row>
    <row r="55" spans="1:13" ht="63" hidden="1" x14ac:dyDescent="0.25">
      <c r="A55" s="525" t="s">
        <v>160</v>
      </c>
      <c r="B55" s="250" t="s">
        <v>137</v>
      </c>
      <c r="C55" s="251" t="s">
        <v>138</v>
      </c>
      <c r="D55" s="302">
        <v>0</v>
      </c>
      <c r="E55" s="302">
        <v>0</v>
      </c>
      <c r="F55" s="303">
        <v>0</v>
      </c>
      <c r="G55" s="341">
        <f>G56</f>
        <v>0</v>
      </c>
      <c r="H55" s="341">
        <f>H56</f>
        <v>0</v>
      </c>
      <c r="I55" s="304">
        <v>0</v>
      </c>
      <c r="J55" s="305">
        <f>E55+H55</f>
        <v>0</v>
      </c>
      <c r="K55" s="341">
        <f t="shared" ref="K55:L55" si="16">K56</f>
        <v>0</v>
      </c>
      <c r="L55" s="341">
        <f t="shared" si="16"/>
        <v>0</v>
      </c>
      <c r="M55" s="167"/>
    </row>
    <row r="56" spans="1:13" ht="47.25" hidden="1" x14ac:dyDescent="0.25">
      <c r="A56" s="526"/>
      <c r="B56" s="355" t="s">
        <v>139</v>
      </c>
      <c r="C56" s="306" t="s">
        <v>398</v>
      </c>
      <c r="D56" s="307">
        <v>0</v>
      </c>
      <c r="E56" s="260">
        <v>0</v>
      </c>
      <c r="F56" s="308">
        <v>0</v>
      </c>
      <c r="G56" s="262"/>
      <c r="H56" s="262"/>
      <c r="I56" s="263" t="e">
        <f t="shared" ref="I56:I98" si="17">H56/G56</f>
        <v>#DIV/0!</v>
      </c>
      <c r="J56" s="264">
        <f>E56+H56</f>
        <v>0</v>
      </c>
      <c r="K56" s="264">
        <v>0</v>
      </c>
      <c r="L56" s="264">
        <v>0</v>
      </c>
      <c r="M56" s="164"/>
    </row>
    <row r="57" spans="1:13" ht="47.25" hidden="1" x14ac:dyDescent="0.25">
      <c r="A57" s="522" t="s">
        <v>396</v>
      </c>
      <c r="B57" s="330" t="s">
        <v>314</v>
      </c>
      <c r="C57" s="320" t="s">
        <v>399</v>
      </c>
      <c r="D57" s="321">
        <f>SUM(D58:D59)</f>
        <v>0</v>
      </c>
      <c r="E57" s="321">
        <f>SUM(E58:E59)</f>
        <v>0</v>
      </c>
      <c r="F57" s="322">
        <v>0</v>
      </c>
      <c r="G57" s="323">
        <f>SUM(G58:G59)</f>
        <v>0</v>
      </c>
      <c r="H57" s="323">
        <f>SUM(H58:H59)</f>
        <v>0</v>
      </c>
      <c r="I57" s="324" t="e">
        <f>H57/G57</f>
        <v>#DIV/0!</v>
      </c>
      <c r="J57" s="325">
        <f>-H57+E57</f>
        <v>0</v>
      </c>
      <c r="K57" s="325">
        <f>SUM(K58:K59)</f>
        <v>0</v>
      </c>
      <c r="L57" s="325">
        <f>SUM(L58:L59)</f>
        <v>0</v>
      </c>
      <c r="M57" s="326"/>
    </row>
    <row r="58" spans="1:13" ht="63" hidden="1" x14ac:dyDescent="0.25">
      <c r="A58" s="523"/>
      <c r="B58" s="331" t="s">
        <v>315</v>
      </c>
      <c r="C58" s="306"/>
      <c r="D58" s="307">
        <v>0</v>
      </c>
      <c r="E58" s="260">
        <v>0</v>
      </c>
      <c r="F58" s="308">
        <v>0</v>
      </c>
      <c r="G58" s="262">
        <v>0</v>
      </c>
      <c r="H58" s="262">
        <v>0</v>
      </c>
      <c r="I58" s="263">
        <v>0</v>
      </c>
      <c r="J58" s="264">
        <v>0</v>
      </c>
      <c r="K58" s="264">
        <v>0</v>
      </c>
      <c r="L58" s="264">
        <v>0</v>
      </c>
      <c r="M58" s="164"/>
    </row>
    <row r="59" spans="1:13" ht="78.75" hidden="1" x14ac:dyDescent="0.25">
      <c r="A59" s="524"/>
      <c r="B59" s="331" t="s">
        <v>316</v>
      </c>
      <c r="C59" s="306" t="s">
        <v>398</v>
      </c>
      <c r="D59" s="307">
        <v>0</v>
      </c>
      <c r="E59" s="260">
        <v>0</v>
      </c>
      <c r="F59" s="308">
        <v>0</v>
      </c>
      <c r="G59" s="262">
        <v>0</v>
      </c>
      <c r="H59" s="262">
        <v>0</v>
      </c>
      <c r="I59" s="263" t="e">
        <f>H59/G59</f>
        <v>#DIV/0!</v>
      </c>
      <c r="J59" s="264">
        <f>E59+H59</f>
        <v>0</v>
      </c>
      <c r="K59" s="264">
        <v>0</v>
      </c>
      <c r="L59" s="264">
        <v>0</v>
      </c>
      <c r="M59" s="164"/>
    </row>
    <row r="60" spans="1:13" ht="47.25" hidden="1" x14ac:dyDescent="0.25">
      <c r="A60" s="525" t="s">
        <v>397</v>
      </c>
      <c r="B60" s="330" t="s">
        <v>318</v>
      </c>
      <c r="C60" s="320"/>
      <c r="D60" s="321"/>
      <c r="E60" s="321"/>
      <c r="F60" s="322"/>
      <c r="G60" s="323"/>
      <c r="H60" s="323"/>
      <c r="I60" s="324"/>
      <c r="J60" s="325"/>
      <c r="K60" s="325"/>
      <c r="L60" s="325"/>
      <c r="M60" s="326"/>
    </row>
    <row r="61" spans="1:13" ht="63" hidden="1" x14ac:dyDescent="0.25">
      <c r="A61" s="526"/>
      <c r="B61" s="331" t="s">
        <v>319</v>
      </c>
      <c r="C61" s="306"/>
      <c r="D61" s="307"/>
      <c r="E61" s="260"/>
      <c r="F61" s="308"/>
      <c r="G61" s="262"/>
      <c r="H61" s="262"/>
      <c r="I61" s="263"/>
      <c r="J61" s="264"/>
      <c r="K61" s="264"/>
      <c r="L61" s="264"/>
      <c r="M61" s="164"/>
    </row>
    <row r="62" spans="1:13" ht="31.5" hidden="1" x14ac:dyDescent="0.25">
      <c r="A62" s="375" t="s">
        <v>382</v>
      </c>
      <c r="B62" s="357" t="s">
        <v>321</v>
      </c>
      <c r="C62" s="342" t="s">
        <v>412</v>
      </c>
      <c r="D62" s="281">
        <f>D63+D66</f>
        <v>0</v>
      </c>
      <c r="E62" s="281">
        <f>E63+E66</f>
        <v>0</v>
      </c>
      <c r="F62" s="282">
        <v>0</v>
      </c>
      <c r="G62" s="281">
        <f>G63+G66</f>
        <v>0</v>
      </c>
      <c r="H62" s="281">
        <f>H63+H66</f>
        <v>0</v>
      </c>
      <c r="I62" s="343" t="e">
        <f>H62/G62</f>
        <v>#DIV/0!</v>
      </c>
      <c r="J62" s="344">
        <f>E62+H62</f>
        <v>0</v>
      </c>
      <c r="K62" s="281">
        <f>K63+K66</f>
        <v>0</v>
      </c>
      <c r="L62" s="281">
        <f>L63+L66</f>
        <v>0</v>
      </c>
      <c r="M62" s="345"/>
    </row>
    <row r="63" spans="1:13" ht="63" hidden="1" x14ac:dyDescent="0.25">
      <c r="A63" s="548" t="s">
        <v>383</v>
      </c>
      <c r="B63" s="330" t="s">
        <v>323</v>
      </c>
      <c r="C63" s="251" t="s">
        <v>401</v>
      </c>
      <c r="D63" s="252">
        <f>SUM(D64:D65)</f>
        <v>0</v>
      </c>
      <c r="E63" s="252">
        <f>SUM(E64:E65)</f>
        <v>0</v>
      </c>
      <c r="F63" s="253">
        <v>0</v>
      </c>
      <c r="G63" s="252">
        <f>SUM(G64:G65)</f>
        <v>0</v>
      </c>
      <c r="H63" s="252">
        <f>SUM(H64:H65)</f>
        <v>0</v>
      </c>
      <c r="I63" s="255">
        <v>0</v>
      </c>
      <c r="J63" s="256">
        <f>E63+H63</f>
        <v>0</v>
      </c>
      <c r="K63" s="252">
        <f>SUM(K64:K65)</f>
        <v>0</v>
      </c>
      <c r="L63" s="252">
        <f>SUM(L64:L65)</f>
        <v>0</v>
      </c>
      <c r="M63" s="329"/>
    </row>
    <row r="64" spans="1:13" ht="47.25" hidden="1" x14ac:dyDescent="0.25">
      <c r="A64" s="549"/>
      <c r="B64" s="331" t="s">
        <v>60</v>
      </c>
      <c r="C64" s="237"/>
      <c r="D64" s="245"/>
      <c r="E64" s="238"/>
      <c r="F64" s="239"/>
      <c r="G64" s="240"/>
      <c r="H64" s="240"/>
      <c r="I64" s="241"/>
      <c r="J64" s="242"/>
      <c r="K64" s="242"/>
      <c r="L64" s="242"/>
      <c r="M64" s="162"/>
    </row>
    <row r="65" spans="1:13" hidden="1" x14ac:dyDescent="0.25">
      <c r="A65" s="550"/>
      <c r="B65" s="331" t="s">
        <v>324</v>
      </c>
      <c r="C65" s="237"/>
      <c r="D65" s="245"/>
      <c r="E65" s="238"/>
      <c r="F65" s="239"/>
      <c r="G65" s="240"/>
      <c r="H65" s="240"/>
      <c r="I65" s="241"/>
      <c r="J65" s="242"/>
      <c r="K65" s="242"/>
      <c r="L65" s="242"/>
      <c r="M65" s="162"/>
    </row>
    <row r="66" spans="1:13" hidden="1" x14ac:dyDescent="0.25">
      <c r="A66" s="551" t="s">
        <v>384</v>
      </c>
      <c r="B66" s="330" t="s">
        <v>326</v>
      </c>
      <c r="C66" s="251" t="s">
        <v>401</v>
      </c>
      <c r="D66" s="252">
        <f>D67</f>
        <v>0</v>
      </c>
      <c r="E66" s="252">
        <f>E67</f>
        <v>0</v>
      </c>
      <c r="F66" s="253">
        <v>0</v>
      </c>
      <c r="G66" s="252">
        <f>G67</f>
        <v>0</v>
      </c>
      <c r="H66" s="252">
        <f>H67</f>
        <v>0</v>
      </c>
      <c r="I66" s="255" t="e">
        <f>H66/G66</f>
        <v>#DIV/0!</v>
      </c>
      <c r="J66" s="256">
        <f>H66+E66</f>
        <v>0</v>
      </c>
      <c r="K66" s="252">
        <f>K67</f>
        <v>0</v>
      </c>
      <c r="L66" s="252">
        <f>L67</f>
        <v>0</v>
      </c>
      <c r="M66" s="329"/>
    </row>
    <row r="67" spans="1:13" ht="31.5" hidden="1" x14ac:dyDescent="0.25">
      <c r="A67" s="552"/>
      <c r="B67" s="331" t="s">
        <v>327</v>
      </c>
      <c r="C67" s="237" t="s">
        <v>400</v>
      </c>
      <c r="D67" s="245">
        <v>0</v>
      </c>
      <c r="E67" s="238">
        <v>0</v>
      </c>
      <c r="F67" s="239">
        <v>0</v>
      </c>
      <c r="G67" s="240"/>
      <c r="H67" s="240"/>
      <c r="I67" s="241" t="e">
        <f>H67/G67</f>
        <v>#DIV/0!</v>
      </c>
      <c r="J67" s="242">
        <f>E67+H67</f>
        <v>0</v>
      </c>
      <c r="K67" s="242">
        <v>0</v>
      </c>
      <c r="L67" s="242">
        <v>0</v>
      </c>
      <c r="M67" s="162"/>
    </row>
    <row r="68" spans="1:13" ht="47.25" hidden="1" x14ac:dyDescent="0.25">
      <c r="A68" s="375" t="s">
        <v>385</v>
      </c>
      <c r="B68" s="357" t="s">
        <v>329</v>
      </c>
      <c r="C68" s="342" t="s">
        <v>413</v>
      </c>
      <c r="D68" s="281">
        <f>D69+D75</f>
        <v>0</v>
      </c>
      <c r="E68" s="281">
        <f>E69+E75</f>
        <v>0</v>
      </c>
      <c r="F68" s="282">
        <v>0</v>
      </c>
      <c r="G68" s="281">
        <f>G69+G75</f>
        <v>0</v>
      </c>
      <c r="H68" s="281">
        <f>H69+H75</f>
        <v>0</v>
      </c>
      <c r="I68" s="343" t="e">
        <f>H68/G68</f>
        <v>#DIV/0!</v>
      </c>
      <c r="J68" s="344">
        <f>E68+H68</f>
        <v>0</v>
      </c>
      <c r="K68" s="281">
        <f>K69+K75</f>
        <v>0</v>
      </c>
      <c r="L68" s="281">
        <f>L69+L75</f>
        <v>0</v>
      </c>
      <c r="M68" s="345"/>
    </row>
    <row r="69" spans="1:13" ht="31.5" hidden="1" x14ac:dyDescent="0.25">
      <c r="A69" s="551" t="s">
        <v>386</v>
      </c>
      <c r="B69" s="358" t="s">
        <v>331</v>
      </c>
      <c r="C69" s="237">
        <v>0</v>
      </c>
      <c r="D69" s="302">
        <f>SUM(D70:D74)</f>
        <v>0</v>
      </c>
      <c r="E69" s="302">
        <f>SUM(E70:E74)</f>
        <v>0</v>
      </c>
      <c r="F69" s="303">
        <v>0</v>
      </c>
      <c r="G69" s="302">
        <f>SUM(G70:G74)</f>
        <v>0</v>
      </c>
      <c r="H69" s="302">
        <f>SUM(H70:H74)</f>
        <v>0</v>
      </c>
      <c r="I69" s="304">
        <v>0</v>
      </c>
      <c r="J69" s="305">
        <f>E69+H69</f>
        <v>0</v>
      </c>
      <c r="K69" s="302">
        <f>SUM(K70:K74)</f>
        <v>0</v>
      </c>
      <c r="L69" s="302">
        <f>SUM(L70:L74)</f>
        <v>0</v>
      </c>
      <c r="M69" s="167"/>
    </row>
    <row r="70" spans="1:13" ht="31.5" hidden="1" x14ac:dyDescent="0.25">
      <c r="A70" s="553"/>
      <c r="B70" s="351" t="s">
        <v>426</v>
      </c>
      <c r="C70" s="237" t="s">
        <v>421</v>
      </c>
      <c r="D70" s="245">
        <v>0</v>
      </c>
      <c r="E70" s="238">
        <v>0</v>
      </c>
      <c r="F70" s="239">
        <v>0</v>
      </c>
      <c r="G70" s="240">
        <v>0</v>
      </c>
      <c r="H70" s="240">
        <v>0</v>
      </c>
      <c r="I70" s="304">
        <v>0</v>
      </c>
      <c r="J70" s="242"/>
      <c r="K70" s="242"/>
      <c r="L70" s="242"/>
      <c r="M70" s="162"/>
    </row>
    <row r="71" spans="1:13" ht="63" hidden="1" x14ac:dyDescent="0.25">
      <c r="A71" s="553"/>
      <c r="B71" s="351" t="s">
        <v>427</v>
      </c>
      <c r="C71" s="237" t="s">
        <v>422</v>
      </c>
      <c r="D71" s="245"/>
      <c r="E71" s="238"/>
      <c r="F71" s="239"/>
      <c r="G71" s="240"/>
      <c r="H71" s="240"/>
      <c r="I71" s="241"/>
      <c r="J71" s="242"/>
      <c r="K71" s="242"/>
      <c r="L71" s="242"/>
      <c r="M71" s="162"/>
    </row>
    <row r="72" spans="1:13" ht="31.5" hidden="1" x14ac:dyDescent="0.25">
      <c r="A72" s="553"/>
      <c r="B72" s="351" t="s">
        <v>428</v>
      </c>
      <c r="C72" s="237" t="s">
        <v>423</v>
      </c>
      <c r="D72" s="245"/>
      <c r="E72" s="238"/>
      <c r="F72" s="239"/>
      <c r="G72" s="240"/>
      <c r="H72" s="240"/>
      <c r="I72" s="241"/>
      <c r="J72" s="242"/>
      <c r="K72" s="242"/>
      <c r="L72" s="242"/>
      <c r="M72" s="162"/>
    </row>
    <row r="73" spans="1:13" ht="47.25" hidden="1" x14ac:dyDescent="0.25">
      <c r="A73" s="553"/>
      <c r="B73" s="351" t="s">
        <v>429</v>
      </c>
      <c r="C73" s="237" t="s">
        <v>424</v>
      </c>
      <c r="D73" s="245"/>
      <c r="E73" s="238"/>
      <c r="F73" s="239"/>
      <c r="G73" s="240"/>
      <c r="H73" s="240"/>
      <c r="I73" s="241"/>
      <c r="J73" s="242"/>
      <c r="K73" s="242"/>
      <c r="L73" s="242"/>
      <c r="M73" s="162"/>
    </row>
    <row r="74" spans="1:13" ht="47.25" hidden="1" x14ac:dyDescent="0.25">
      <c r="A74" s="553"/>
      <c r="B74" s="352" t="s">
        <v>430</v>
      </c>
      <c r="C74" s="237" t="s">
        <v>425</v>
      </c>
      <c r="D74" s="245"/>
      <c r="E74" s="238"/>
      <c r="F74" s="239"/>
      <c r="G74" s="240"/>
      <c r="H74" s="240"/>
      <c r="I74" s="241"/>
      <c r="J74" s="242"/>
      <c r="K74" s="242"/>
      <c r="L74" s="242"/>
      <c r="M74" s="162"/>
    </row>
    <row r="75" spans="1:13" ht="31.5" hidden="1" x14ac:dyDescent="0.25">
      <c r="A75" s="551" t="s">
        <v>387</v>
      </c>
      <c r="B75" s="330" t="s">
        <v>338</v>
      </c>
      <c r="C75" s="251" t="s">
        <v>402</v>
      </c>
      <c r="D75" s="252">
        <f>D76</f>
        <v>0</v>
      </c>
      <c r="E75" s="252">
        <f>E76</f>
        <v>0</v>
      </c>
      <c r="F75" s="253">
        <v>0</v>
      </c>
      <c r="G75" s="252">
        <f>G76</f>
        <v>0</v>
      </c>
      <c r="H75" s="252">
        <f>H76</f>
        <v>0</v>
      </c>
      <c r="I75" s="255" t="e">
        <f>H75/G75</f>
        <v>#DIV/0!</v>
      </c>
      <c r="J75" s="256">
        <f>E75+H75</f>
        <v>0</v>
      </c>
      <c r="K75" s="252">
        <f>K76</f>
        <v>0</v>
      </c>
      <c r="L75" s="252">
        <f>L76</f>
        <v>0</v>
      </c>
      <c r="M75" s="329"/>
    </row>
    <row r="76" spans="1:13" ht="48" hidden="1" thickBot="1" x14ac:dyDescent="0.3">
      <c r="A76" s="553"/>
      <c r="B76" s="353" t="s">
        <v>339</v>
      </c>
      <c r="C76" s="306" t="s">
        <v>388</v>
      </c>
      <c r="D76" s="307">
        <v>0</v>
      </c>
      <c r="E76" s="260">
        <v>0</v>
      </c>
      <c r="F76" s="308">
        <v>0</v>
      </c>
      <c r="G76" s="262"/>
      <c r="H76" s="262"/>
      <c r="I76" s="263" t="e">
        <f>H76/G76</f>
        <v>#DIV/0!</v>
      </c>
      <c r="J76" s="264">
        <f>E76+H76</f>
        <v>0</v>
      </c>
      <c r="K76" s="264">
        <v>0</v>
      </c>
      <c r="L76" s="264">
        <v>0</v>
      </c>
      <c r="M76" s="164"/>
    </row>
    <row r="77" spans="1:13" ht="16.5" thickBot="1" x14ac:dyDescent="0.3">
      <c r="A77" s="376"/>
      <c r="B77" s="383" t="s">
        <v>134</v>
      </c>
      <c r="C77" s="384" t="s">
        <v>135</v>
      </c>
      <c r="D77" s="385">
        <f>SUM(D78:D99)</f>
        <v>0</v>
      </c>
      <c r="E77" s="385">
        <f t="shared" ref="E77:L77" si="18">SUM(E78:E99)</f>
        <v>274528</v>
      </c>
      <c r="F77" s="426">
        <v>1</v>
      </c>
      <c r="G77" s="385">
        <f t="shared" si="18"/>
        <v>10245820</v>
      </c>
      <c r="H77" s="385">
        <f t="shared" si="18"/>
        <v>218442</v>
      </c>
      <c r="I77" s="385">
        <f>H77/G77*100</f>
        <v>2.1320109078629139</v>
      </c>
      <c r="J77" s="385">
        <f t="shared" si="18"/>
        <v>492970</v>
      </c>
      <c r="K77" s="385">
        <f t="shared" si="18"/>
        <v>0</v>
      </c>
      <c r="L77" s="385">
        <f t="shared" si="18"/>
        <v>0</v>
      </c>
      <c r="M77" s="386"/>
    </row>
    <row r="78" spans="1:13" x14ac:dyDescent="0.25">
      <c r="A78" s="309"/>
      <c r="B78" s="387" t="s">
        <v>176</v>
      </c>
      <c r="C78" s="388">
        <v>20010</v>
      </c>
      <c r="D78" s="348">
        <v>0</v>
      </c>
      <c r="E78" s="349">
        <v>0</v>
      </c>
      <c r="F78" s="350">
        <v>0</v>
      </c>
      <c r="G78" s="389">
        <v>550000</v>
      </c>
      <c r="H78" s="389">
        <f>-78004-23557</f>
        <v>-101561</v>
      </c>
      <c r="I78" s="390">
        <f>H78/G78</f>
        <v>-0.18465636363636365</v>
      </c>
      <c r="J78" s="389">
        <f>E78+H78</f>
        <v>-101561</v>
      </c>
      <c r="K78" s="389">
        <v>0</v>
      </c>
      <c r="L78" s="389">
        <v>0</v>
      </c>
      <c r="M78" s="391" t="s">
        <v>448</v>
      </c>
    </row>
    <row r="79" spans="1:13" hidden="1" x14ac:dyDescent="0.25">
      <c r="A79" s="309"/>
      <c r="B79" s="311" t="s">
        <v>431</v>
      </c>
      <c r="C79" s="272">
        <v>20050</v>
      </c>
      <c r="D79" s="273">
        <v>0</v>
      </c>
      <c r="E79" s="274">
        <v>0</v>
      </c>
      <c r="F79" s="275">
        <v>0</v>
      </c>
      <c r="G79" s="274"/>
      <c r="H79" s="274"/>
      <c r="I79" s="276" t="e">
        <f>H79/G79</f>
        <v>#DIV/0!</v>
      </c>
      <c r="J79" s="274">
        <f>E79+H79</f>
        <v>0</v>
      </c>
      <c r="K79" s="274">
        <v>0</v>
      </c>
      <c r="L79" s="274">
        <v>0</v>
      </c>
      <c r="M79" s="168"/>
    </row>
    <row r="80" spans="1:13" ht="31.5" hidden="1" x14ac:dyDescent="0.25">
      <c r="A80" s="309"/>
      <c r="B80" s="311" t="s">
        <v>167</v>
      </c>
      <c r="C80" s="272">
        <v>20080</v>
      </c>
      <c r="D80" s="273">
        <v>0</v>
      </c>
      <c r="E80" s="274">
        <v>0</v>
      </c>
      <c r="F80" s="275">
        <v>0</v>
      </c>
      <c r="G80" s="274">
        <v>0</v>
      </c>
      <c r="H80" s="274">
        <v>0</v>
      </c>
      <c r="I80" s="276" t="e">
        <f t="shared" ref="I80:I96" si="19">H80/G80</f>
        <v>#DIV/0!</v>
      </c>
      <c r="J80" s="274">
        <f>E80+H80</f>
        <v>0</v>
      </c>
      <c r="K80" s="274">
        <v>0</v>
      </c>
      <c r="L80" s="274">
        <v>0</v>
      </c>
      <c r="M80" s="168"/>
    </row>
    <row r="81" spans="1:13" ht="47.25" hidden="1" x14ac:dyDescent="0.25">
      <c r="A81" s="310"/>
      <c r="B81" s="311" t="s">
        <v>169</v>
      </c>
      <c r="C81" s="272">
        <v>20120</v>
      </c>
      <c r="D81" s="273">
        <v>0</v>
      </c>
      <c r="E81" s="274">
        <v>0</v>
      </c>
      <c r="F81" s="275">
        <v>0</v>
      </c>
      <c r="G81" s="274">
        <v>0</v>
      </c>
      <c r="H81" s="274">
        <v>0</v>
      </c>
      <c r="I81" s="276" t="e">
        <f t="shared" si="19"/>
        <v>#DIV/0!</v>
      </c>
      <c r="J81" s="274">
        <f t="shared" ref="J81:J98" si="20">E81+H81</f>
        <v>0</v>
      </c>
      <c r="K81" s="274">
        <v>0</v>
      </c>
      <c r="L81" s="274">
        <v>0</v>
      </c>
      <c r="M81" s="165"/>
    </row>
    <row r="82" spans="1:13" ht="31.5" x14ac:dyDescent="0.25">
      <c r="A82" s="310"/>
      <c r="B82" s="319" t="s">
        <v>166</v>
      </c>
      <c r="C82" s="347">
        <v>20130</v>
      </c>
      <c r="D82" s="348">
        <v>0</v>
      </c>
      <c r="E82" s="349">
        <v>0</v>
      </c>
      <c r="F82" s="350">
        <v>0</v>
      </c>
      <c r="G82" s="349">
        <f>663851+2000000</f>
        <v>2663851</v>
      </c>
      <c r="H82" s="349">
        <f>500000</f>
        <v>500000</v>
      </c>
      <c r="I82" s="365">
        <f t="shared" si="19"/>
        <v>0.18769818582195474</v>
      </c>
      <c r="J82" s="349">
        <f t="shared" si="20"/>
        <v>500000</v>
      </c>
      <c r="K82" s="349">
        <v>0</v>
      </c>
      <c r="L82" s="349">
        <v>0</v>
      </c>
      <c r="M82" s="346" t="s">
        <v>446</v>
      </c>
    </row>
    <row r="83" spans="1:13" ht="47.25" hidden="1" x14ac:dyDescent="0.25">
      <c r="A83" s="310"/>
      <c r="B83" s="311" t="s">
        <v>168</v>
      </c>
      <c r="C83" s="272">
        <v>29016</v>
      </c>
      <c r="D83" s="273">
        <v>0</v>
      </c>
      <c r="E83" s="274">
        <v>0</v>
      </c>
      <c r="F83" s="275">
        <v>0</v>
      </c>
      <c r="G83" s="274"/>
      <c r="H83" s="274"/>
      <c r="I83" s="276" t="e">
        <f t="shared" si="19"/>
        <v>#DIV/0!</v>
      </c>
      <c r="J83" s="274">
        <f t="shared" si="20"/>
        <v>0</v>
      </c>
      <c r="K83" s="274">
        <v>0</v>
      </c>
      <c r="L83" s="274">
        <v>0</v>
      </c>
      <c r="M83" s="165"/>
    </row>
    <row r="84" spans="1:13" ht="47.25" x14ac:dyDescent="0.25">
      <c r="A84" s="310"/>
      <c r="B84" s="319" t="s">
        <v>405</v>
      </c>
      <c r="C84" s="347">
        <v>29216</v>
      </c>
      <c r="D84" s="348">
        <v>0</v>
      </c>
      <c r="E84" s="349">
        <v>0</v>
      </c>
      <c r="F84" s="350">
        <v>0</v>
      </c>
      <c r="G84" s="349">
        <v>5200000</v>
      </c>
      <c r="H84" s="349">
        <f>190000</f>
        <v>190000</v>
      </c>
      <c r="I84" s="365">
        <f t="shared" si="19"/>
        <v>3.653846153846154E-2</v>
      </c>
      <c r="J84" s="349">
        <f t="shared" ref="J84:J91" si="21">E84+H84</f>
        <v>190000</v>
      </c>
      <c r="K84" s="349">
        <v>0</v>
      </c>
      <c r="L84" s="349">
        <v>0</v>
      </c>
      <c r="M84" s="346" t="s">
        <v>445</v>
      </c>
    </row>
    <row r="85" spans="1:13" ht="31.5" hidden="1" x14ac:dyDescent="0.25">
      <c r="A85" s="310"/>
      <c r="B85" s="311" t="s">
        <v>420</v>
      </c>
      <c r="C85" s="272">
        <v>29226</v>
      </c>
      <c r="D85" s="273">
        <v>0</v>
      </c>
      <c r="E85" s="274">
        <v>0</v>
      </c>
      <c r="F85" s="275">
        <v>0</v>
      </c>
      <c r="G85" s="274">
        <v>0</v>
      </c>
      <c r="H85" s="274">
        <v>0</v>
      </c>
      <c r="I85" s="276" t="e">
        <f t="shared" si="19"/>
        <v>#DIV/0!</v>
      </c>
      <c r="J85" s="274">
        <f t="shared" si="21"/>
        <v>0</v>
      </c>
      <c r="K85" s="274">
        <v>0</v>
      </c>
      <c r="L85" s="274">
        <v>0</v>
      </c>
      <c r="M85" s="165"/>
    </row>
    <row r="86" spans="1:13" s="475" customFormat="1" ht="47.25" x14ac:dyDescent="0.25">
      <c r="A86" s="474"/>
      <c r="B86" s="319" t="s">
        <v>173</v>
      </c>
      <c r="C86" s="347">
        <v>29346</v>
      </c>
      <c r="D86" s="348">
        <v>0</v>
      </c>
      <c r="E86" s="349">
        <v>0</v>
      </c>
      <c r="F86" s="350">
        <v>0</v>
      </c>
      <c r="G86" s="349">
        <v>530760</v>
      </c>
      <c r="H86" s="349">
        <v>80000</v>
      </c>
      <c r="I86" s="365">
        <f t="shared" si="19"/>
        <v>0.15072725902479464</v>
      </c>
      <c r="J86" s="349">
        <f t="shared" si="21"/>
        <v>80000</v>
      </c>
      <c r="K86" s="349">
        <v>0</v>
      </c>
      <c r="L86" s="349">
        <v>0</v>
      </c>
      <c r="M86" s="346" t="s">
        <v>469</v>
      </c>
    </row>
    <row r="87" spans="1:13" ht="63" hidden="1" x14ac:dyDescent="0.25">
      <c r="A87" s="310"/>
      <c r="B87" s="311" t="s">
        <v>161</v>
      </c>
      <c r="C87" s="272">
        <v>29376</v>
      </c>
      <c r="D87" s="273">
        <v>0</v>
      </c>
      <c r="E87" s="274">
        <v>0</v>
      </c>
      <c r="F87" s="275">
        <v>0</v>
      </c>
      <c r="G87" s="274"/>
      <c r="H87" s="274"/>
      <c r="I87" s="276" t="e">
        <f t="shared" si="19"/>
        <v>#DIV/0!</v>
      </c>
      <c r="J87" s="274">
        <f t="shared" si="21"/>
        <v>0</v>
      </c>
      <c r="K87" s="274">
        <v>0</v>
      </c>
      <c r="L87" s="274">
        <v>0</v>
      </c>
      <c r="M87" s="165"/>
    </row>
    <row r="88" spans="1:13" ht="47.25" x14ac:dyDescent="0.25">
      <c r="A88" s="310"/>
      <c r="B88" s="319" t="s">
        <v>172</v>
      </c>
      <c r="C88" s="347">
        <v>29386</v>
      </c>
      <c r="D88" s="348">
        <v>0</v>
      </c>
      <c r="E88" s="349">
        <v>0</v>
      </c>
      <c r="F88" s="350">
        <v>0</v>
      </c>
      <c r="G88" s="349">
        <v>84071</v>
      </c>
      <c r="H88" s="349">
        <v>3</v>
      </c>
      <c r="I88" s="365">
        <f t="shared" si="19"/>
        <v>3.5684124133173154E-5</v>
      </c>
      <c r="J88" s="349">
        <f t="shared" si="21"/>
        <v>3</v>
      </c>
      <c r="K88" s="349">
        <v>0</v>
      </c>
      <c r="L88" s="349">
        <v>0</v>
      </c>
      <c r="M88" s="346" t="s">
        <v>470</v>
      </c>
    </row>
    <row r="89" spans="1:13" ht="47.25" hidden="1" x14ac:dyDescent="0.25">
      <c r="A89" s="310"/>
      <c r="B89" s="312" t="s">
        <v>179</v>
      </c>
      <c r="C89" s="272">
        <v>29436</v>
      </c>
      <c r="D89" s="273">
        <v>0</v>
      </c>
      <c r="E89" s="274">
        <v>0</v>
      </c>
      <c r="F89" s="275">
        <v>0</v>
      </c>
      <c r="G89" s="274"/>
      <c r="H89" s="274"/>
      <c r="I89" s="276" t="e">
        <f t="shared" si="19"/>
        <v>#DIV/0!</v>
      </c>
      <c r="J89" s="274">
        <f t="shared" si="21"/>
        <v>0</v>
      </c>
      <c r="K89" s="274">
        <v>0</v>
      </c>
      <c r="L89" s="274">
        <v>0</v>
      </c>
      <c r="M89" s="165"/>
    </row>
    <row r="90" spans="1:13" ht="47.25" hidden="1" x14ac:dyDescent="0.25">
      <c r="A90" s="310"/>
      <c r="B90" s="312" t="s">
        <v>404</v>
      </c>
      <c r="C90" s="272">
        <v>29446</v>
      </c>
      <c r="D90" s="273">
        <v>0</v>
      </c>
      <c r="E90" s="274">
        <v>0</v>
      </c>
      <c r="F90" s="275">
        <v>0</v>
      </c>
      <c r="G90" s="274"/>
      <c r="H90" s="274"/>
      <c r="I90" s="276" t="e">
        <f t="shared" si="19"/>
        <v>#DIV/0!</v>
      </c>
      <c r="J90" s="274">
        <f t="shared" si="21"/>
        <v>0</v>
      </c>
      <c r="K90" s="274">
        <v>0</v>
      </c>
      <c r="L90" s="274">
        <v>0</v>
      </c>
      <c r="M90" s="165"/>
    </row>
    <row r="91" spans="1:13" ht="31.5" hidden="1" x14ac:dyDescent="0.25">
      <c r="A91" s="310"/>
      <c r="B91" s="312" t="s">
        <v>419</v>
      </c>
      <c r="C91" s="272">
        <v>29486</v>
      </c>
      <c r="D91" s="273">
        <v>0</v>
      </c>
      <c r="E91" s="274">
        <v>0</v>
      </c>
      <c r="F91" s="275">
        <v>0</v>
      </c>
      <c r="G91" s="274"/>
      <c r="H91" s="274"/>
      <c r="I91" s="276" t="e">
        <f t="shared" si="19"/>
        <v>#DIV/0!</v>
      </c>
      <c r="J91" s="274">
        <f t="shared" si="21"/>
        <v>0</v>
      </c>
      <c r="K91" s="274">
        <v>0</v>
      </c>
      <c r="L91" s="274">
        <v>0</v>
      </c>
      <c r="M91" s="165"/>
    </row>
    <row r="92" spans="1:13" ht="78.75" hidden="1" x14ac:dyDescent="0.25">
      <c r="A92" s="310"/>
      <c r="B92" s="311" t="s">
        <v>178</v>
      </c>
      <c r="C92" s="272">
        <v>2946</v>
      </c>
      <c r="D92" s="273">
        <v>0</v>
      </c>
      <c r="E92" s="274">
        <v>0</v>
      </c>
      <c r="F92" s="275">
        <v>0</v>
      </c>
      <c r="G92" s="274">
        <v>0</v>
      </c>
      <c r="H92" s="274">
        <v>0</v>
      </c>
      <c r="I92" s="276" t="e">
        <f t="shared" si="19"/>
        <v>#DIV/0!</v>
      </c>
      <c r="J92" s="274">
        <v>0</v>
      </c>
      <c r="K92" s="274">
        <v>0</v>
      </c>
      <c r="L92" s="274">
        <v>0</v>
      </c>
      <c r="M92" s="165"/>
    </row>
    <row r="93" spans="1:13" ht="63" hidden="1" x14ac:dyDescent="0.25">
      <c r="A93" s="310"/>
      <c r="B93" s="311" t="s">
        <v>164</v>
      </c>
      <c r="C93" s="272">
        <v>29516</v>
      </c>
      <c r="D93" s="273">
        <v>0</v>
      </c>
      <c r="E93" s="274">
        <v>0</v>
      </c>
      <c r="F93" s="275">
        <v>0</v>
      </c>
      <c r="G93" s="274">
        <v>0</v>
      </c>
      <c r="H93" s="274">
        <v>0</v>
      </c>
      <c r="I93" s="276" t="e">
        <f t="shared" si="19"/>
        <v>#DIV/0!</v>
      </c>
      <c r="J93" s="274">
        <f t="shared" si="20"/>
        <v>0</v>
      </c>
      <c r="K93" s="274">
        <v>0</v>
      </c>
      <c r="L93" s="274">
        <v>0</v>
      </c>
      <c r="M93" s="165"/>
    </row>
    <row r="94" spans="1:13" ht="63" hidden="1" x14ac:dyDescent="0.25">
      <c r="A94" s="310"/>
      <c r="B94" s="311" t="s">
        <v>171</v>
      </c>
      <c r="C94" s="272">
        <v>29556</v>
      </c>
      <c r="D94" s="273">
        <v>0</v>
      </c>
      <c r="E94" s="274">
        <v>0</v>
      </c>
      <c r="F94" s="275">
        <v>0</v>
      </c>
      <c r="G94" s="274">
        <v>0</v>
      </c>
      <c r="H94" s="274">
        <v>0</v>
      </c>
      <c r="I94" s="276" t="e">
        <f t="shared" si="19"/>
        <v>#DIV/0!</v>
      </c>
      <c r="J94" s="274">
        <f t="shared" si="20"/>
        <v>0</v>
      </c>
      <c r="K94" s="274">
        <v>0</v>
      </c>
      <c r="L94" s="274">
        <v>0</v>
      </c>
      <c r="M94" s="165"/>
    </row>
    <row r="95" spans="1:13" ht="31.5" hidden="1" x14ac:dyDescent="0.25">
      <c r="A95" s="310"/>
      <c r="B95" s="311" t="s">
        <v>157</v>
      </c>
      <c r="C95" s="272">
        <v>29566</v>
      </c>
      <c r="D95" s="273">
        <v>0</v>
      </c>
      <c r="E95" s="274">
        <v>0</v>
      </c>
      <c r="F95" s="275">
        <v>0</v>
      </c>
      <c r="G95" s="274">
        <v>0</v>
      </c>
      <c r="H95" s="274">
        <v>0</v>
      </c>
      <c r="I95" s="276" t="e">
        <f t="shared" si="19"/>
        <v>#DIV/0!</v>
      </c>
      <c r="J95" s="274">
        <f t="shared" si="20"/>
        <v>0</v>
      </c>
      <c r="K95" s="274">
        <v>0</v>
      </c>
      <c r="L95" s="274">
        <v>0</v>
      </c>
      <c r="M95" s="165"/>
    </row>
    <row r="96" spans="1:13" ht="31.5" hidden="1" x14ac:dyDescent="0.25">
      <c r="A96" s="313"/>
      <c r="B96" s="356" t="s">
        <v>183</v>
      </c>
      <c r="C96" s="272">
        <v>29686</v>
      </c>
      <c r="D96" s="273">
        <v>0</v>
      </c>
      <c r="E96" s="274">
        <v>0</v>
      </c>
      <c r="F96" s="275">
        <v>0</v>
      </c>
      <c r="G96" s="274">
        <v>0</v>
      </c>
      <c r="H96" s="274">
        <v>0</v>
      </c>
      <c r="I96" s="276" t="e">
        <f t="shared" si="19"/>
        <v>#DIV/0!</v>
      </c>
      <c r="J96" s="274">
        <f t="shared" si="20"/>
        <v>0</v>
      </c>
      <c r="K96" s="274">
        <v>0</v>
      </c>
      <c r="L96" s="274">
        <v>0</v>
      </c>
      <c r="M96" s="165"/>
    </row>
    <row r="97" spans="1:13" ht="63" x14ac:dyDescent="0.25">
      <c r="A97" s="313"/>
      <c r="B97" s="319" t="s">
        <v>170</v>
      </c>
      <c r="C97" s="347">
        <v>29806</v>
      </c>
      <c r="D97" s="348">
        <v>0</v>
      </c>
      <c r="E97" s="349">
        <v>0</v>
      </c>
      <c r="F97" s="350">
        <v>0</v>
      </c>
      <c r="G97" s="349">
        <f>1050000+167138</f>
        <v>1217138</v>
      </c>
      <c r="H97" s="349">
        <f>-450000</f>
        <v>-450000</v>
      </c>
      <c r="I97" s="365">
        <f>H97/G97</f>
        <v>-0.3697197852667487</v>
      </c>
      <c r="J97" s="349">
        <f t="shared" si="20"/>
        <v>-450000</v>
      </c>
      <c r="K97" s="349">
        <v>0</v>
      </c>
      <c r="L97" s="349">
        <v>0</v>
      </c>
      <c r="M97" s="346" t="s">
        <v>451</v>
      </c>
    </row>
    <row r="98" spans="1:13" ht="31.5" hidden="1" x14ac:dyDescent="0.25">
      <c r="A98" s="310"/>
      <c r="B98" s="333" t="s">
        <v>159</v>
      </c>
      <c r="C98" s="334">
        <v>29896</v>
      </c>
      <c r="D98" s="335">
        <v>0</v>
      </c>
      <c r="E98" s="336">
        <v>0</v>
      </c>
      <c r="F98" s="337">
        <v>0</v>
      </c>
      <c r="G98" s="336">
        <v>0</v>
      </c>
      <c r="H98" s="336">
        <v>0</v>
      </c>
      <c r="I98" s="382" t="e">
        <f t="shared" si="17"/>
        <v>#DIV/0!</v>
      </c>
      <c r="J98" s="336">
        <f t="shared" si="20"/>
        <v>0</v>
      </c>
      <c r="K98" s="336">
        <v>0</v>
      </c>
      <c r="L98" s="336">
        <v>0</v>
      </c>
      <c r="M98" s="338"/>
    </row>
    <row r="99" spans="1:13" ht="31.5" x14ac:dyDescent="0.25">
      <c r="A99" s="310"/>
      <c r="B99" s="319" t="s">
        <v>449</v>
      </c>
      <c r="C99" s="347">
        <v>73266</v>
      </c>
      <c r="D99" s="348">
        <v>0</v>
      </c>
      <c r="E99" s="349">
        <v>274528</v>
      </c>
      <c r="F99" s="350">
        <v>1</v>
      </c>
      <c r="G99" s="349">
        <v>0</v>
      </c>
      <c r="H99" s="349">
        <v>0</v>
      </c>
      <c r="I99" s="365">
        <v>0</v>
      </c>
      <c r="J99" s="349">
        <f t="shared" ref="J99" si="22">E99+H99</f>
        <v>274528</v>
      </c>
      <c r="K99" s="349">
        <v>0</v>
      </c>
      <c r="L99" s="349">
        <v>0</v>
      </c>
      <c r="M99" s="346" t="s">
        <v>471</v>
      </c>
    </row>
    <row r="100" spans="1:13" ht="16.5" thickBot="1" x14ac:dyDescent="0.3">
      <c r="A100" s="381"/>
      <c r="B100" s="404" t="s">
        <v>32</v>
      </c>
      <c r="C100" s="405"/>
      <c r="D100" s="456">
        <f>D77+D6</f>
        <v>0</v>
      </c>
      <c r="E100" s="456">
        <f>E77+E6</f>
        <v>274528</v>
      </c>
      <c r="F100" s="457">
        <f>F77+F6</f>
        <v>2</v>
      </c>
      <c r="G100" s="456">
        <f>G77+G6</f>
        <v>76677998</v>
      </c>
      <c r="H100" s="456">
        <f>H77+H6</f>
        <v>3185016</v>
      </c>
      <c r="I100" s="458">
        <f>H100/G100</f>
        <v>4.153754770697065E-2</v>
      </c>
      <c r="J100" s="456">
        <f>J77+J6</f>
        <v>3459544</v>
      </c>
      <c r="K100" s="406">
        <f>K77+K6</f>
        <v>0</v>
      </c>
      <c r="L100" s="406">
        <f>L77+L6</f>
        <v>0</v>
      </c>
      <c r="M100" s="407"/>
    </row>
    <row r="101" spans="1:13" x14ac:dyDescent="0.25">
      <c r="A101" s="377"/>
      <c r="B101" s="408" t="s">
        <v>40</v>
      </c>
      <c r="C101" s="409"/>
      <c r="D101" s="534">
        <f>E100+H100</f>
        <v>3459544</v>
      </c>
      <c r="E101" s="534"/>
      <c r="F101" s="534"/>
      <c r="G101" s="534"/>
      <c r="H101" s="534"/>
      <c r="I101" s="534"/>
      <c r="J101" s="410"/>
      <c r="K101" s="410"/>
      <c r="L101" s="410"/>
      <c r="M101" s="391"/>
    </row>
    <row r="103" spans="1:13" s="475" customFormat="1" hidden="1" x14ac:dyDescent="0.25">
      <c r="A103" s="476"/>
      <c r="B103" s="476"/>
      <c r="C103" s="477"/>
      <c r="D103" s="477"/>
      <c r="E103" s="478"/>
      <c r="F103" s="479"/>
      <c r="G103" s="465" t="s">
        <v>141</v>
      </c>
      <c r="H103" s="465">
        <f>J100-E100</f>
        <v>3185016</v>
      </c>
      <c r="I103" s="480"/>
      <c r="J103" s="465" t="s">
        <v>432</v>
      </c>
      <c r="K103" s="465"/>
      <c r="L103" s="465">
        <v>0</v>
      </c>
      <c r="M103" s="476"/>
    </row>
    <row r="104" spans="1:13" s="475" customFormat="1" ht="31.5" hidden="1" x14ac:dyDescent="0.25">
      <c r="A104" s="476"/>
      <c r="B104" s="476"/>
      <c r="C104" s="481" t="s">
        <v>452</v>
      </c>
      <c r="D104" s="349">
        <f>Доходы!G35-Расходы!D101</f>
        <v>0</v>
      </c>
      <c r="E104" s="478"/>
      <c r="F104" s="479"/>
      <c r="G104" s="465" t="s">
        <v>414</v>
      </c>
      <c r="H104" s="482">
        <f>H107-H100+H105+H106</f>
        <v>0</v>
      </c>
      <c r="I104" s="480"/>
      <c r="J104" s="465"/>
      <c r="K104" s="465"/>
      <c r="L104" s="465"/>
      <c r="M104" s="476"/>
    </row>
    <row r="105" spans="1:13" s="475" customFormat="1" ht="31.5" hidden="1" x14ac:dyDescent="0.25">
      <c r="A105" s="476"/>
      <c r="B105" s="476"/>
      <c r="C105" s="477"/>
      <c r="D105" s="477"/>
      <c r="E105" s="478"/>
      <c r="F105" s="479"/>
      <c r="G105" s="465" t="s">
        <v>140</v>
      </c>
      <c r="H105" s="465">
        <v>0</v>
      </c>
      <c r="I105" s="480"/>
      <c r="J105" s="465"/>
      <c r="K105" s="465"/>
      <c r="L105" s="465"/>
      <c r="M105" s="476"/>
    </row>
    <row r="106" spans="1:13" s="475" customFormat="1" hidden="1" x14ac:dyDescent="0.25">
      <c r="A106" s="476"/>
      <c r="B106" s="476"/>
      <c r="C106" s="477"/>
      <c r="D106" s="477"/>
      <c r="E106" s="478"/>
      <c r="F106" s="479"/>
      <c r="G106" s="465" t="s">
        <v>142</v>
      </c>
      <c r="H106" s="465">
        <v>0</v>
      </c>
      <c r="I106" s="480"/>
      <c r="J106" s="465"/>
      <c r="K106" s="465"/>
      <c r="L106" s="465"/>
      <c r="M106" s="476"/>
    </row>
    <row r="107" spans="1:13" s="475" customFormat="1" hidden="1" x14ac:dyDescent="0.25">
      <c r="A107" s="476"/>
      <c r="B107" s="476"/>
      <c r="C107" s="477"/>
      <c r="D107" s="477"/>
      <c r="E107" s="478"/>
      <c r="F107" s="479"/>
      <c r="G107" s="465" t="s">
        <v>143</v>
      </c>
      <c r="H107" s="465">
        <f>Доходы!G34</f>
        <v>3185016</v>
      </c>
      <c r="I107" s="480"/>
      <c r="J107" s="465"/>
      <c r="K107" s="465"/>
      <c r="L107" s="465"/>
      <c r="M107" s="476"/>
    </row>
    <row r="108" spans="1:13" hidden="1" x14ac:dyDescent="0.25"/>
    <row r="109" spans="1:13" hidden="1" x14ac:dyDescent="0.25"/>
    <row r="110" spans="1:13" hidden="1" x14ac:dyDescent="0.25"/>
    <row r="111" spans="1:13" ht="31.5" hidden="1" x14ac:dyDescent="0.25">
      <c r="D111" s="332"/>
      <c r="E111" s="332"/>
      <c r="F111" s="378" t="s">
        <v>406</v>
      </c>
    </row>
    <row r="112" spans="1:13" hidden="1" x14ac:dyDescent="0.25">
      <c r="D112" s="332"/>
      <c r="E112" s="332" t="s">
        <v>408</v>
      </c>
      <c r="F112" s="378">
        <v>9271823</v>
      </c>
    </row>
    <row r="113" spans="4:8" hidden="1" x14ac:dyDescent="0.25">
      <c r="D113" s="332"/>
      <c r="E113" s="332" t="s">
        <v>407</v>
      </c>
      <c r="F113" s="378">
        <v>29673177</v>
      </c>
    </row>
    <row r="114" spans="4:8" hidden="1" x14ac:dyDescent="0.25">
      <c r="D114" s="332"/>
      <c r="E114" s="332" t="s">
        <v>38</v>
      </c>
      <c r="F114" s="378">
        <f>38945000</f>
        <v>38945000</v>
      </c>
    </row>
    <row r="115" spans="4:8" hidden="1" x14ac:dyDescent="0.25">
      <c r="D115" s="332"/>
      <c r="E115" s="332"/>
      <c r="F115" s="379"/>
    </row>
    <row r="116" spans="4:8" ht="31.5" hidden="1" x14ac:dyDescent="0.25">
      <c r="D116" s="332"/>
      <c r="E116" s="332" t="s">
        <v>409</v>
      </c>
      <c r="F116" s="380">
        <f>F114-9271823-23969302</f>
        <v>5703875</v>
      </c>
    </row>
    <row r="117" spans="4:8" hidden="1" x14ac:dyDescent="0.25">
      <c r="D117" s="332"/>
      <c r="E117" s="332"/>
      <c r="F117" s="379"/>
    </row>
    <row r="118" spans="4:8" hidden="1" x14ac:dyDescent="0.25"/>
    <row r="119" spans="4:8" hidden="1" x14ac:dyDescent="0.25"/>
    <row r="120" spans="4:8" ht="47.25" hidden="1" x14ac:dyDescent="0.25">
      <c r="E120" s="332"/>
      <c r="F120" s="378" t="s">
        <v>417</v>
      </c>
    </row>
    <row r="121" spans="4:8" hidden="1" x14ac:dyDescent="0.25">
      <c r="E121" s="332" t="s">
        <v>408</v>
      </c>
      <c r="F121" s="378">
        <v>0</v>
      </c>
    </row>
    <row r="122" spans="4:8" hidden="1" x14ac:dyDescent="0.25">
      <c r="E122" s="332" t="s">
        <v>407</v>
      </c>
      <c r="F122" s="378">
        <v>5703875</v>
      </c>
    </row>
    <row r="123" spans="4:8" hidden="1" x14ac:dyDescent="0.25">
      <c r="E123" s="332" t="s">
        <v>38</v>
      </c>
      <c r="F123" s="378">
        <f>F121+F122</f>
        <v>5703875</v>
      </c>
    </row>
    <row r="124" spans="4:8" hidden="1" x14ac:dyDescent="0.25">
      <c r="E124" s="332"/>
      <c r="F124" s="379"/>
    </row>
    <row r="125" spans="4:8" ht="78.75" hidden="1" x14ac:dyDescent="0.25">
      <c r="E125" s="315" t="s">
        <v>409</v>
      </c>
      <c r="F125" s="380">
        <f>F123-H114-H115</f>
        <v>5703875</v>
      </c>
      <c r="G125" s="317">
        <v>-4500000</v>
      </c>
      <c r="H125" s="317" t="s">
        <v>433</v>
      </c>
    </row>
    <row r="126" spans="4:8" hidden="1" x14ac:dyDescent="0.25"/>
    <row r="127" spans="4:8" hidden="1" x14ac:dyDescent="0.25"/>
    <row r="128" spans="4:8" ht="47.25" hidden="1" x14ac:dyDescent="0.25">
      <c r="E128" s="459"/>
      <c r="F128" s="460" t="s">
        <v>458</v>
      </c>
      <c r="G128" s="461"/>
      <c r="H128" s="461"/>
    </row>
    <row r="129" spans="5:8" hidden="1" x14ac:dyDescent="0.25">
      <c r="E129" s="459" t="s">
        <v>408</v>
      </c>
      <c r="F129" s="460">
        <v>0</v>
      </c>
      <c r="G129" s="461"/>
      <c r="H129" s="461"/>
    </row>
    <row r="130" spans="5:8" hidden="1" x14ac:dyDescent="0.25">
      <c r="E130" s="459" t="s">
        <v>407</v>
      </c>
      <c r="F130" s="460">
        <v>4500000</v>
      </c>
      <c r="G130" s="461"/>
      <c r="H130" s="461"/>
    </row>
    <row r="131" spans="5:8" hidden="1" x14ac:dyDescent="0.25">
      <c r="E131" s="459" t="s">
        <v>38</v>
      </c>
      <c r="F131" s="460">
        <f>F129+F130</f>
        <v>4500000</v>
      </c>
      <c r="G131" s="461"/>
      <c r="H131" s="461"/>
    </row>
    <row r="132" spans="5:8" hidden="1" x14ac:dyDescent="0.25">
      <c r="E132" s="459"/>
      <c r="F132" s="462"/>
      <c r="G132" s="461"/>
      <c r="H132" s="461"/>
    </row>
    <row r="133" spans="5:8" ht="78.75" hidden="1" x14ac:dyDescent="0.25">
      <c r="E133" s="463" t="s">
        <v>409</v>
      </c>
      <c r="F133" s="464">
        <f>F131-H122-H123</f>
        <v>4500000</v>
      </c>
      <c r="G133" s="461">
        <v>-4500000</v>
      </c>
      <c r="H133" s="461" t="s">
        <v>459</v>
      </c>
    </row>
    <row r="134" spans="5:8" hidden="1" x14ac:dyDescent="0.25"/>
    <row r="135" spans="5:8" hidden="1" x14ac:dyDescent="0.25"/>
    <row r="136" spans="5:8" hidden="1" x14ac:dyDescent="0.25"/>
    <row r="137" spans="5:8" hidden="1" x14ac:dyDescent="0.25"/>
    <row r="138" spans="5:8" hidden="1" x14ac:dyDescent="0.25"/>
    <row r="139" spans="5:8" hidden="1" x14ac:dyDescent="0.25"/>
    <row r="140" spans="5:8" hidden="1" x14ac:dyDescent="0.25"/>
  </sheetData>
  <mergeCells count="23">
    <mergeCell ref="M4:M5"/>
    <mergeCell ref="D101:I101"/>
    <mergeCell ref="B3:G3"/>
    <mergeCell ref="A1:L1"/>
    <mergeCell ref="H2:K2"/>
    <mergeCell ref="A4:A5"/>
    <mergeCell ref="B4:B5"/>
    <mergeCell ref="C4:C5"/>
    <mergeCell ref="D4:F4"/>
    <mergeCell ref="G4:I4"/>
    <mergeCell ref="J4:J5"/>
    <mergeCell ref="A55:A56"/>
    <mergeCell ref="A63:A65"/>
    <mergeCell ref="A66:A67"/>
    <mergeCell ref="A69:A74"/>
    <mergeCell ref="A75:A76"/>
    <mergeCell ref="A57:A59"/>
    <mergeCell ref="A60:A61"/>
    <mergeCell ref="A25:A32"/>
    <mergeCell ref="A35:A37"/>
    <mergeCell ref="A38:A39"/>
    <mergeCell ref="A40:A41"/>
    <mergeCell ref="A42:A44"/>
  </mergeCells>
  <pageMargins left="0.19685039370078741" right="0.19685039370078741" top="0.78740157480314965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73" workbookViewId="0">
      <selection activeCell="B79" sqref="B79:B83"/>
    </sheetView>
  </sheetViews>
  <sheetFormatPr defaultRowHeight="15" x14ac:dyDescent="0.25"/>
  <cols>
    <col min="2" max="2" width="80.140625" customWidth="1"/>
  </cols>
  <sheetData>
    <row r="3" spans="1:2" x14ac:dyDescent="0.25">
      <c r="A3" s="181">
        <v>1</v>
      </c>
      <c r="B3" s="182" t="s">
        <v>216</v>
      </c>
    </row>
    <row r="4" spans="1:2" x14ac:dyDescent="0.25">
      <c r="A4" s="183" t="s">
        <v>108</v>
      </c>
      <c r="B4" s="184" t="s">
        <v>106</v>
      </c>
    </row>
    <row r="5" spans="1:2" ht="24" x14ac:dyDescent="0.25">
      <c r="A5" s="185" t="s">
        <v>217</v>
      </c>
      <c r="B5" s="186" t="s">
        <v>218</v>
      </c>
    </row>
    <row r="6" spans="1:2" ht="24" x14ac:dyDescent="0.25">
      <c r="A6" s="187" t="s">
        <v>219</v>
      </c>
      <c r="B6" s="188" t="s">
        <v>220</v>
      </c>
    </row>
    <row r="7" spans="1:2" x14ac:dyDescent="0.25">
      <c r="A7" s="189" t="s">
        <v>221</v>
      </c>
      <c r="B7" s="190" t="s">
        <v>222</v>
      </c>
    </row>
    <row r="8" spans="1:2" x14ac:dyDescent="0.25">
      <c r="A8" s="189" t="s">
        <v>223</v>
      </c>
      <c r="B8" s="190" t="s">
        <v>224</v>
      </c>
    </row>
    <row r="9" spans="1:2" x14ac:dyDescent="0.25">
      <c r="A9" s="189" t="s">
        <v>225</v>
      </c>
      <c r="B9" s="190" t="s">
        <v>226</v>
      </c>
    </row>
    <row r="10" spans="1:2" x14ac:dyDescent="0.25">
      <c r="A10" s="189" t="s">
        <v>227</v>
      </c>
      <c r="B10" s="190" t="s">
        <v>228</v>
      </c>
    </row>
    <row r="11" spans="1:2" ht="24" x14ac:dyDescent="0.25">
      <c r="A11" s="187" t="s">
        <v>229</v>
      </c>
      <c r="B11" s="188" t="s">
        <v>230</v>
      </c>
    </row>
    <row r="12" spans="1:2" x14ac:dyDescent="0.25">
      <c r="A12" s="189" t="s">
        <v>144</v>
      </c>
      <c r="B12" s="191" t="s">
        <v>231</v>
      </c>
    </row>
    <row r="13" spans="1:2" x14ac:dyDescent="0.25">
      <c r="A13" s="557"/>
      <c r="B13" s="190" t="s">
        <v>232</v>
      </c>
    </row>
    <row r="14" spans="1:2" x14ac:dyDescent="0.25">
      <c r="A14" s="557"/>
      <c r="B14" s="190" t="s">
        <v>233</v>
      </c>
    </row>
    <row r="15" spans="1:2" x14ac:dyDescent="0.25">
      <c r="A15" s="557"/>
      <c r="B15" s="190" t="s">
        <v>234</v>
      </c>
    </row>
    <row r="16" spans="1:2" x14ac:dyDescent="0.25">
      <c r="A16" s="192"/>
      <c r="B16" s="190" t="s">
        <v>235</v>
      </c>
    </row>
    <row r="17" spans="1:2" x14ac:dyDescent="0.25">
      <c r="A17" s="192"/>
      <c r="B17" s="190" t="s">
        <v>236</v>
      </c>
    </row>
    <row r="18" spans="1:2" x14ac:dyDescent="0.25">
      <c r="A18" s="192"/>
      <c r="B18" s="190" t="s">
        <v>237</v>
      </c>
    </row>
    <row r="19" spans="1:2" x14ac:dyDescent="0.25">
      <c r="A19" s="192"/>
      <c r="B19" s="190" t="s">
        <v>238</v>
      </c>
    </row>
    <row r="20" spans="1:2" x14ac:dyDescent="0.25">
      <c r="A20" s="192"/>
      <c r="B20" s="190" t="s">
        <v>239</v>
      </c>
    </row>
    <row r="21" spans="1:2" x14ac:dyDescent="0.25">
      <c r="A21" s="192"/>
      <c r="B21" s="190" t="s">
        <v>240</v>
      </c>
    </row>
    <row r="22" spans="1:2" x14ac:dyDescent="0.25">
      <c r="A22" s="192"/>
      <c r="B22" s="190" t="s">
        <v>241</v>
      </c>
    </row>
    <row r="23" spans="1:2" x14ac:dyDescent="0.25">
      <c r="A23" s="192"/>
      <c r="B23" s="190" t="s">
        <v>242</v>
      </c>
    </row>
    <row r="24" spans="1:2" x14ac:dyDescent="0.25">
      <c r="A24" s="192"/>
      <c r="B24" s="190" t="s">
        <v>243</v>
      </c>
    </row>
    <row r="25" spans="1:2" x14ac:dyDescent="0.25">
      <c r="A25" s="189" t="s">
        <v>244</v>
      </c>
      <c r="B25" s="193" t="s">
        <v>245</v>
      </c>
    </row>
    <row r="26" spans="1:2" x14ac:dyDescent="0.25">
      <c r="A26" s="189"/>
      <c r="B26" s="190" t="s">
        <v>246</v>
      </c>
    </row>
    <row r="27" spans="1:2" ht="24" x14ac:dyDescent="0.25">
      <c r="A27" s="187" t="s">
        <v>247</v>
      </c>
      <c r="B27" s="194" t="s">
        <v>248</v>
      </c>
    </row>
    <row r="28" spans="1:2" x14ac:dyDescent="0.25">
      <c r="A28" s="558"/>
      <c r="B28" s="560" t="s">
        <v>249</v>
      </c>
    </row>
    <row r="29" spans="1:2" x14ac:dyDescent="0.25">
      <c r="A29" s="559"/>
      <c r="B29" s="561"/>
    </row>
    <row r="30" spans="1:2" x14ac:dyDescent="0.25">
      <c r="A30" s="185" t="s">
        <v>250</v>
      </c>
      <c r="B30" s="195" t="s">
        <v>251</v>
      </c>
    </row>
    <row r="31" spans="1:2" ht="24" x14ac:dyDescent="0.25">
      <c r="A31" s="187" t="s">
        <v>252</v>
      </c>
      <c r="B31" s="196" t="s">
        <v>253</v>
      </c>
    </row>
    <row r="32" spans="1:2" x14ac:dyDescent="0.25">
      <c r="A32" s="189" t="s">
        <v>254</v>
      </c>
      <c r="B32" s="197" t="s">
        <v>255</v>
      </c>
    </row>
    <row r="33" spans="1:2" x14ac:dyDescent="0.25">
      <c r="A33" s="189"/>
      <c r="B33" s="198" t="s">
        <v>256</v>
      </c>
    </row>
    <row r="34" spans="1:2" x14ac:dyDescent="0.25">
      <c r="A34" s="199"/>
      <c r="B34" s="198" t="s">
        <v>257</v>
      </c>
    </row>
    <row r="35" spans="1:2" x14ac:dyDescent="0.25">
      <c r="A35" s="189"/>
      <c r="B35" s="198" t="s">
        <v>258</v>
      </c>
    </row>
    <row r="36" spans="1:2" x14ac:dyDescent="0.25">
      <c r="A36" s="189"/>
      <c r="B36" s="200" t="s">
        <v>259</v>
      </c>
    </row>
    <row r="37" spans="1:2" x14ac:dyDescent="0.25">
      <c r="A37" s="189"/>
      <c r="B37" s="200" t="s">
        <v>260</v>
      </c>
    </row>
    <row r="38" spans="1:2" x14ac:dyDescent="0.25">
      <c r="A38" s="189"/>
      <c r="B38" s="200" t="s">
        <v>261</v>
      </c>
    </row>
    <row r="39" spans="1:2" x14ac:dyDescent="0.25">
      <c r="A39" s="189"/>
      <c r="B39" s="200" t="s">
        <v>262</v>
      </c>
    </row>
    <row r="40" spans="1:2" x14ac:dyDescent="0.25">
      <c r="A40" s="189"/>
      <c r="B40" s="200" t="s">
        <v>263</v>
      </c>
    </row>
    <row r="41" spans="1:2" x14ac:dyDescent="0.25">
      <c r="A41" s="189"/>
      <c r="B41" s="200" t="s">
        <v>264</v>
      </c>
    </row>
    <row r="42" spans="1:2" x14ac:dyDescent="0.25">
      <c r="A42" s="189"/>
      <c r="B42" s="200" t="s">
        <v>265</v>
      </c>
    </row>
    <row r="43" spans="1:2" x14ac:dyDescent="0.25">
      <c r="A43" s="189"/>
      <c r="B43" s="200" t="s">
        <v>266</v>
      </c>
    </row>
    <row r="44" spans="1:2" x14ac:dyDescent="0.25">
      <c r="A44" s="189"/>
      <c r="B44" s="200" t="s">
        <v>267</v>
      </c>
    </row>
    <row r="45" spans="1:2" x14ac:dyDescent="0.25">
      <c r="A45" s="189"/>
      <c r="B45" s="200" t="s">
        <v>268</v>
      </c>
    </row>
    <row r="46" spans="1:2" x14ac:dyDescent="0.25">
      <c r="A46" s="189"/>
      <c r="B46" s="200" t="s">
        <v>269</v>
      </c>
    </row>
    <row r="47" spans="1:2" x14ac:dyDescent="0.25">
      <c r="A47" s="189" t="s">
        <v>270</v>
      </c>
      <c r="B47" s="197" t="s">
        <v>271</v>
      </c>
    </row>
    <row r="48" spans="1:2" x14ac:dyDescent="0.25">
      <c r="A48" s="189"/>
      <c r="B48" s="198" t="s">
        <v>272</v>
      </c>
    </row>
    <row r="49" spans="1:2" x14ac:dyDescent="0.25">
      <c r="A49" s="189"/>
      <c r="B49" s="198" t="s">
        <v>273</v>
      </c>
    </row>
    <row r="50" spans="1:2" ht="36" x14ac:dyDescent="0.25">
      <c r="A50" s="187" t="s">
        <v>274</v>
      </c>
      <c r="B50" s="196" t="s">
        <v>275</v>
      </c>
    </row>
    <row r="51" spans="1:2" ht="24" x14ac:dyDescent="0.25">
      <c r="A51" s="558"/>
      <c r="B51" s="201" t="s">
        <v>276</v>
      </c>
    </row>
    <row r="52" spans="1:2" x14ac:dyDescent="0.25">
      <c r="A52" s="559"/>
      <c r="B52" s="202"/>
    </row>
    <row r="53" spans="1:2" ht="24" x14ac:dyDescent="0.25">
      <c r="A53" s="203" t="s">
        <v>277</v>
      </c>
      <c r="B53" s="196" t="s">
        <v>278</v>
      </c>
    </row>
    <row r="54" spans="1:2" ht="24" x14ac:dyDescent="0.25">
      <c r="A54" s="189"/>
      <c r="B54" s="198" t="s">
        <v>279</v>
      </c>
    </row>
    <row r="55" spans="1:2" x14ac:dyDescent="0.25">
      <c r="A55" s="187" t="s">
        <v>280</v>
      </c>
      <c r="B55" s="204" t="s">
        <v>281</v>
      </c>
    </row>
    <row r="56" spans="1:2" ht="24" x14ac:dyDescent="0.25">
      <c r="A56" s="189"/>
      <c r="B56" s="198" t="s">
        <v>282</v>
      </c>
    </row>
    <row r="57" spans="1:2" x14ac:dyDescent="0.25">
      <c r="A57" s="187" t="s">
        <v>283</v>
      </c>
      <c r="B57" s="204" t="s">
        <v>284</v>
      </c>
    </row>
    <row r="58" spans="1:2" x14ac:dyDescent="0.25">
      <c r="A58" s="189"/>
      <c r="B58" s="200" t="s">
        <v>285</v>
      </c>
    </row>
    <row r="59" spans="1:2" x14ac:dyDescent="0.25">
      <c r="A59" s="189"/>
      <c r="B59" s="205" t="s">
        <v>286</v>
      </c>
    </row>
    <row r="60" spans="1:2" ht="24" x14ac:dyDescent="0.25">
      <c r="A60" s="185" t="s">
        <v>287</v>
      </c>
      <c r="B60" s="206" t="s">
        <v>288</v>
      </c>
    </row>
    <row r="61" spans="1:2" ht="24" x14ac:dyDescent="0.25">
      <c r="A61" s="187" t="s">
        <v>289</v>
      </c>
      <c r="B61" s="207" t="s">
        <v>290</v>
      </c>
    </row>
    <row r="62" spans="1:2" x14ac:dyDescent="0.25">
      <c r="A62" s="189"/>
      <c r="B62" s="208" t="s">
        <v>291</v>
      </c>
    </row>
    <row r="63" spans="1:2" x14ac:dyDescent="0.25">
      <c r="A63" s="189"/>
      <c r="B63" s="208" t="s">
        <v>292</v>
      </c>
    </row>
    <row r="64" spans="1:2" x14ac:dyDescent="0.25">
      <c r="A64" s="189"/>
      <c r="B64" s="208" t="s">
        <v>293</v>
      </c>
    </row>
    <row r="65" spans="1:2" ht="24" x14ac:dyDescent="0.25">
      <c r="A65" s="187" t="s">
        <v>294</v>
      </c>
      <c r="B65" s="207" t="s">
        <v>295</v>
      </c>
    </row>
    <row r="66" spans="1:2" x14ac:dyDescent="0.25">
      <c r="A66" s="189"/>
      <c r="B66" s="208" t="s">
        <v>296</v>
      </c>
    </row>
    <row r="67" spans="1:2" x14ac:dyDescent="0.25">
      <c r="A67" s="189"/>
      <c r="B67" s="208" t="s">
        <v>297</v>
      </c>
    </row>
    <row r="68" spans="1:2" ht="24" x14ac:dyDescent="0.25">
      <c r="A68" s="185" t="s">
        <v>298</v>
      </c>
      <c r="B68" s="209" t="s">
        <v>299</v>
      </c>
    </row>
    <row r="69" spans="1:2" ht="24" x14ac:dyDescent="0.25">
      <c r="A69" s="187" t="s">
        <v>300</v>
      </c>
      <c r="B69" s="207" t="s">
        <v>301</v>
      </c>
    </row>
    <row r="70" spans="1:2" ht="36" x14ac:dyDescent="0.25">
      <c r="A70" s="189"/>
      <c r="B70" s="210" t="s">
        <v>302</v>
      </c>
    </row>
    <row r="71" spans="1:2" ht="24" x14ac:dyDescent="0.25">
      <c r="A71" s="189"/>
      <c r="B71" s="208" t="s">
        <v>303</v>
      </c>
    </row>
    <row r="72" spans="1:2" ht="24" x14ac:dyDescent="0.25">
      <c r="A72" s="189"/>
      <c r="B72" s="208" t="s">
        <v>304</v>
      </c>
    </row>
    <row r="73" spans="1:2" ht="24" x14ac:dyDescent="0.25">
      <c r="A73" s="187" t="s">
        <v>305</v>
      </c>
      <c r="B73" s="207" t="s">
        <v>306</v>
      </c>
    </row>
    <row r="74" spans="1:2" ht="24" x14ac:dyDescent="0.25">
      <c r="A74" s="189"/>
      <c r="B74" s="211" t="s">
        <v>307</v>
      </c>
    </row>
    <row r="75" spans="1:2" ht="24" x14ac:dyDescent="0.25">
      <c r="A75" s="187" t="s">
        <v>308</v>
      </c>
      <c r="B75" s="207" t="s">
        <v>309</v>
      </c>
    </row>
    <row r="76" spans="1:2" ht="24" x14ac:dyDescent="0.25">
      <c r="A76" s="189"/>
      <c r="B76" s="211" t="s">
        <v>310</v>
      </c>
    </row>
    <row r="77" spans="1:2" ht="36" x14ac:dyDescent="0.25">
      <c r="A77" s="187" t="s">
        <v>311</v>
      </c>
      <c r="B77" s="207" t="s">
        <v>137</v>
      </c>
    </row>
    <row r="78" spans="1:2" ht="24" x14ac:dyDescent="0.25">
      <c r="A78" s="189"/>
      <c r="B78" s="211" t="s">
        <v>312</v>
      </c>
    </row>
    <row r="79" spans="1:2" ht="24" x14ac:dyDescent="0.25">
      <c r="A79" s="187" t="s">
        <v>313</v>
      </c>
      <c r="B79" s="207" t="s">
        <v>314</v>
      </c>
    </row>
    <row r="80" spans="1:2" ht="36" x14ac:dyDescent="0.25">
      <c r="A80" s="189"/>
      <c r="B80" s="211" t="s">
        <v>315</v>
      </c>
    </row>
    <row r="81" spans="1:2" ht="36" x14ac:dyDescent="0.25">
      <c r="A81" s="189"/>
      <c r="B81" s="211" t="s">
        <v>316</v>
      </c>
    </row>
    <row r="82" spans="1:2" ht="24" x14ac:dyDescent="0.25">
      <c r="A82" s="187" t="s">
        <v>317</v>
      </c>
      <c r="B82" s="207" t="s">
        <v>318</v>
      </c>
    </row>
    <row r="83" spans="1:2" ht="24" x14ac:dyDescent="0.25">
      <c r="A83" s="189"/>
      <c r="B83" s="211" t="s">
        <v>319</v>
      </c>
    </row>
    <row r="84" spans="1:2" x14ac:dyDescent="0.25">
      <c r="A84" s="185" t="s">
        <v>320</v>
      </c>
      <c r="B84" s="186" t="s">
        <v>321</v>
      </c>
    </row>
    <row r="85" spans="1:2" ht="24" x14ac:dyDescent="0.25">
      <c r="A85" s="187" t="s">
        <v>322</v>
      </c>
      <c r="B85" s="207" t="s">
        <v>323</v>
      </c>
    </row>
    <row r="86" spans="1:2" ht="24" x14ac:dyDescent="0.25">
      <c r="A86" s="189"/>
      <c r="B86" s="211" t="s">
        <v>60</v>
      </c>
    </row>
    <row r="87" spans="1:2" x14ac:dyDescent="0.25">
      <c r="A87" s="189"/>
      <c r="B87" s="211" t="s">
        <v>324</v>
      </c>
    </row>
    <row r="88" spans="1:2" x14ac:dyDescent="0.25">
      <c r="A88" s="187" t="s">
        <v>325</v>
      </c>
      <c r="B88" s="207" t="s">
        <v>326</v>
      </c>
    </row>
    <row r="89" spans="1:2" x14ac:dyDescent="0.25">
      <c r="A89" s="189"/>
      <c r="B89" s="211" t="s">
        <v>327</v>
      </c>
    </row>
    <row r="90" spans="1:2" ht="24" x14ac:dyDescent="0.25">
      <c r="A90" s="185" t="s">
        <v>328</v>
      </c>
      <c r="B90" s="186" t="s">
        <v>329</v>
      </c>
    </row>
    <row r="91" spans="1:2" x14ac:dyDescent="0.25">
      <c r="A91" s="187" t="s">
        <v>330</v>
      </c>
      <c r="B91" s="207" t="s">
        <v>331</v>
      </c>
    </row>
    <row r="92" spans="1:2" x14ac:dyDescent="0.25">
      <c r="A92" s="558"/>
      <c r="B92" s="212" t="s">
        <v>332</v>
      </c>
    </row>
    <row r="93" spans="1:2" ht="24" x14ac:dyDescent="0.25">
      <c r="A93" s="559"/>
      <c r="B93" s="212" t="s">
        <v>333</v>
      </c>
    </row>
    <row r="94" spans="1:2" ht="24" x14ac:dyDescent="0.25">
      <c r="A94" s="189"/>
      <c r="B94" s="212" t="s">
        <v>334</v>
      </c>
    </row>
    <row r="95" spans="1:2" ht="24" x14ac:dyDescent="0.25">
      <c r="A95" s="189"/>
      <c r="B95" s="212" t="s">
        <v>335</v>
      </c>
    </row>
    <row r="96" spans="1:2" x14ac:dyDescent="0.25">
      <c r="A96" s="562"/>
      <c r="B96" s="564" t="s">
        <v>336</v>
      </c>
    </row>
    <row r="97" spans="1:2" x14ac:dyDescent="0.25">
      <c r="A97" s="563"/>
      <c r="B97" s="565"/>
    </row>
    <row r="98" spans="1:2" ht="24" x14ac:dyDescent="0.25">
      <c r="A98" s="187" t="s">
        <v>337</v>
      </c>
      <c r="B98" s="213" t="s">
        <v>338</v>
      </c>
    </row>
    <row r="99" spans="1:2" ht="24" x14ac:dyDescent="0.25">
      <c r="A99" s="189"/>
      <c r="B99" s="211" t="s">
        <v>339</v>
      </c>
    </row>
    <row r="100" spans="1:2" x14ac:dyDescent="0.25">
      <c r="A100" s="214" t="s">
        <v>110</v>
      </c>
      <c r="B100" s="184" t="s">
        <v>340</v>
      </c>
    </row>
    <row r="101" spans="1:2" ht="24" x14ac:dyDescent="0.25">
      <c r="A101" s="215" t="s">
        <v>341</v>
      </c>
      <c r="B101" s="216" t="s">
        <v>342</v>
      </c>
    </row>
    <row r="102" spans="1:2" x14ac:dyDescent="0.25">
      <c r="A102" s="215" t="s">
        <v>343</v>
      </c>
      <c r="B102" s="216" t="s">
        <v>344</v>
      </c>
    </row>
    <row r="103" spans="1:2" x14ac:dyDescent="0.25">
      <c r="A103" s="554" t="s">
        <v>345</v>
      </c>
      <c r="B103" s="216" t="s">
        <v>346</v>
      </c>
    </row>
    <row r="104" spans="1:2" x14ac:dyDescent="0.25">
      <c r="A104" s="554"/>
      <c r="B104" s="216" t="s">
        <v>347</v>
      </c>
    </row>
    <row r="105" spans="1:2" x14ac:dyDescent="0.25">
      <c r="A105" s="554"/>
      <c r="B105" s="216" t="s">
        <v>348</v>
      </c>
    </row>
    <row r="106" spans="1:2" x14ac:dyDescent="0.25">
      <c r="A106" s="554"/>
      <c r="B106" s="216" t="s">
        <v>349</v>
      </c>
    </row>
    <row r="107" spans="1:2" x14ac:dyDescent="0.25">
      <c r="A107" s="554"/>
      <c r="B107" s="216" t="s">
        <v>350</v>
      </c>
    </row>
    <row r="108" spans="1:2" x14ac:dyDescent="0.25">
      <c r="A108" s="554"/>
      <c r="B108" s="216" t="s">
        <v>351</v>
      </c>
    </row>
    <row r="109" spans="1:2" ht="24" x14ac:dyDescent="0.25">
      <c r="A109" s="554"/>
      <c r="B109" s="200" t="s">
        <v>352</v>
      </c>
    </row>
    <row r="110" spans="1:2" x14ac:dyDescent="0.25">
      <c r="A110" s="554"/>
      <c r="B110" s="205" t="s">
        <v>353</v>
      </c>
    </row>
    <row r="111" spans="1:2" ht="24" x14ac:dyDescent="0.25">
      <c r="A111" s="554"/>
      <c r="B111" s="205" t="s">
        <v>354</v>
      </c>
    </row>
    <row r="112" spans="1:2" ht="24" x14ac:dyDescent="0.25">
      <c r="A112" s="554"/>
      <c r="B112" s="217" t="s">
        <v>355</v>
      </c>
    </row>
    <row r="113" spans="1:2" x14ac:dyDescent="0.25">
      <c r="A113" s="215" t="s">
        <v>356</v>
      </c>
      <c r="B113" s="211" t="s">
        <v>357</v>
      </c>
    </row>
    <row r="114" spans="1:2" x14ac:dyDescent="0.25">
      <c r="A114" s="218" t="s">
        <v>358</v>
      </c>
      <c r="B114" s="205" t="s">
        <v>359</v>
      </c>
    </row>
    <row r="115" spans="1:2" x14ac:dyDescent="0.25">
      <c r="A115" s="555" t="s">
        <v>360</v>
      </c>
      <c r="B115" s="200" t="s">
        <v>361</v>
      </c>
    </row>
    <row r="116" spans="1:2" x14ac:dyDescent="0.25">
      <c r="A116" s="556"/>
      <c r="B116" s="200" t="s">
        <v>362</v>
      </c>
    </row>
    <row r="117" spans="1:2" x14ac:dyDescent="0.25">
      <c r="A117" s="555" t="s">
        <v>363</v>
      </c>
      <c r="B117" s="200" t="s">
        <v>364</v>
      </c>
    </row>
    <row r="118" spans="1:2" x14ac:dyDescent="0.25">
      <c r="A118" s="556"/>
      <c r="B118" s="200" t="s">
        <v>365</v>
      </c>
    </row>
    <row r="119" spans="1:2" x14ac:dyDescent="0.25">
      <c r="A119" s="219" t="s">
        <v>366</v>
      </c>
      <c r="B119" s="200" t="s">
        <v>367</v>
      </c>
    </row>
    <row r="120" spans="1:2" x14ac:dyDescent="0.25">
      <c r="A120" s="220" t="s">
        <v>368</v>
      </c>
      <c r="B120" s="200" t="s">
        <v>369</v>
      </c>
    </row>
    <row r="121" spans="1:2" x14ac:dyDescent="0.25">
      <c r="A121" s="220" t="s">
        <v>370</v>
      </c>
      <c r="B121" s="200" t="s">
        <v>371</v>
      </c>
    </row>
    <row r="122" spans="1:2" x14ac:dyDescent="0.25">
      <c r="A122" s="220" t="s">
        <v>372</v>
      </c>
      <c r="B122" s="200" t="s">
        <v>373</v>
      </c>
    </row>
    <row r="123" spans="1:2" ht="15.75" thickBot="1" x14ac:dyDescent="0.3">
      <c r="A123" s="221"/>
      <c r="B123" s="222" t="s">
        <v>374</v>
      </c>
    </row>
    <row r="124" spans="1:2" ht="15.75" thickBot="1" x14ac:dyDescent="0.3">
      <c r="A124" s="223" t="s">
        <v>114</v>
      </c>
      <c r="B124" s="224" t="s">
        <v>375</v>
      </c>
    </row>
    <row r="125" spans="1:2" x14ac:dyDescent="0.25">
      <c r="A125" s="225"/>
      <c r="B125" s="226" t="s">
        <v>340</v>
      </c>
    </row>
    <row r="126" spans="1:2" x14ac:dyDescent="0.25">
      <c r="A126" s="220"/>
      <c r="B126" s="227" t="s">
        <v>376</v>
      </c>
    </row>
    <row r="127" spans="1:2" x14ac:dyDescent="0.25">
      <c r="A127" s="228"/>
      <c r="B127" s="229" t="s">
        <v>377</v>
      </c>
    </row>
    <row r="128" spans="1:2" ht="15.75" thickBot="1" x14ac:dyDescent="0.3">
      <c r="A128" s="230"/>
      <c r="B128" s="231" t="s">
        <v>378</v>
      </c>
    </row>
    <row r="129" spans="1:2" x14ac:dyDescent="0.25">
      <c r="A129" s="232"/>
      <c r="B129" s="233" t="s">
        <v>379</v>
      </c>
    </row>
  </sheetData>
  <mergeCells count="10">
    <mergeCell ref="B28:B29"/>
    <mergeCell ref="A51:A52"/>
    <mergeCell ref="A92:A93"/>
    <mergeCell ref="A96:A97"/>
    <mergeCell ref="B96:B97"/>
    <mergeCell ref="A103:A112"/>
    <mergeCell ref="A115:A116"/>
    <mergeCell ref="A117:A118"/>
    <mergeCell ref="A13:A15"/>
    <mergeCell ref="A28: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10" workbookViewId="0">
      <selection activeCell="H77" sqref="H76:H77"/>
    </sheetView>
  </sheetViews>
  <sheetFormatPr defaultColWidth="9.140625" defaultRowHeight="12.75" x14ac:dyDescent="0.2"/>
  <cols>
    <col min="1" max="1" width="6" style="5" customWidth="1"/>
    <col min="2" max="2" width="52.5703125" style="3" customWidth="1"/>
    <col min="3" max="3" width="15.28515625" style="2" hidden="1" customWidth="1"/>
    <col min="4" max="4" width="13.42578125" style="4" hidden="1" customWidth="1"/>
    <col min="5" max="5" width="12.5703125" style="4" hidden="1" customWidth="1"/>
    <col min="6" max="6" width="11.5703125" style="4" hidden="1" customWidth="1"/>
    <col min="7" max="7" width="12.85546875" style="4" hidden="1" customWidth="1"/>
    <col min="8" max="8" width="14.7109375" style="4" customWidth="1"/>
    <col min="9" max="9" width="14.7109375" style="37" hidden="1" customWidth="1"/>
    <col min="10" max="10" width="13.5703125" style="4" hidden="1" customWidth="1"/>
    <col min="11" max="11" width="18.42578125" style="4" hidden="1" customWidth="1"/>
    <col min="12" max="12" width="18.140625" style="4" hidden="1" customWidth="1"/>
    <col min="13" max="13" width="19.7109375" style="30" hidden="1" customWidth="1"/>
    <col min="14" max="14" width="18.140625" style="1" hidden="1" customWidth="1"/>
    <col min="15" max="16384" width="9.140625" style="1"/>
  </cols>
  <sheetData>
    <row r="1" spans="1:13" s="55" customFormat="1" ht="44.65" customHeight="1" x14ac:dyDescent="0.2">
      <c r="A1" s="573" t="s">
        <v>101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6"/>
    </row>
    <row r="2" spans="1:13" s="55" customFormat="1" ht="13.5" thickBot="1" x14ac:dyDescent="0.25">
      <c r="A2" s="57"/>
      <c r="B2" s="58"/>
      <c r="C2" s="57"/>
      <c r="D2" s="59"/>
      <c r="E2" s="59"/>
      <c r="F2" s="59"/>
      <c r="G2" s="59"/>
      <c r="H2" s="59"/>
      <c r="I2" s="60" t="s">
        <v>82</v>
      </c>
      <c r="J2" s="59"/>
      <c r="K2" s="59"/>
      <c r="L2" s="59"/>
      <c r="M2" s="61"/>
    </row>
    <row r="3" spans="1:13" s="55" customFormat="1" x14ac:dyDescent="0.2">
      <c r="A3" s="574" t="s">
        <v>12</v>
      </c>
      <c r="B3" s="576" t="s">
        <v>0</v>
      </c>
      <c r="C3" s="578" t="s">
        <v>41</v>
      </c>
      <c r="D3" s="580" t="s">
        <v>18</v>
      </c>
      <c r="E3" s="581"/>
      <c r="F3" s="582"/>
      <c r="G3" s="583" t="s">
        <v>82</v>
      </c>
      <c r="H3" s="583"/>
      <c r="I3" s="583"/>
      <c r="J3" s="584" t="s">
        <v>78</v>
      </c>
      <c r="K3" s="136" t="s">
        <v>21</v>
      </c>
      <c r="L3" s="136" t="s">
        <v>69</v>
      </c>
      <c r="M3" s="566" t="s">
        <v>37</v>
      </c>
    </row>
    <row r="4" spans="1:13" s="55" customFormat="1" ht="38.25" x14ac:dyDescent="0.2">
      <c r="A4" s="575"/>
      <c r="B4" s="577"/>
      <c r="C4" s="579"/>
      <c r="D4" s="62" t="s">
        <v>13</v>
      </c>
      <c r="E4" s="62" t="s">
        <v>14</v>
      </c>
      <c r="F4" s="62" t="s">
        <v>15</v>
      </c>
      <c r="G4" s="62" t="s">
        <v>13</v>
      </c>
      <c r="H4" s="62" t="s">
        <v>14</v>
      </c>
      <c r="I4" s="63" t="s">
        <v>15</v>
      </c>
      <c r="J4" s="585"/>
      <c r="K4" s="62" t="s">
        <v>22</v>
      </c>
      <c r="L4" s="62" t="s">
        <v>22</v>
      </c>
      <c r="M4" s="567"/>
    </row>
    <row r="5" spans="1:13" s="55" customFormat="1" ht="13.5" thickBot="1" x14ac:dyDescent="0.25">
      <c r="A5" s="568" t="s">
        <v>19</v>
      </c>
      <c r="B5" s="569"/>
      <c r="C5" s="569"/>
      <c r="D5" s="569"/>
      <c r="E5" s="569"/>
      <c r="F5" s="569"/>
      <c r="G5" s="569"/>
      <c r="H5" s="569"/>
      <c r="I5" s="569"/>
      <c r="J5" s="64"/>
      <c r="K5" s="64"/>
      <c r="L5" s="64"/>
      <c r="M5" s="65"/>
    </row>
    <row r="6" spans="1:13" ht="51" x14ac:dyDescent="0.2">
      <c r="A6" s="94">
        <v>1</v>
      </c>
      <c r="B6" s="95" t="s">
        <v>43</v>
      </c>
      <c r="C6" s="73" t="s">
        <v>1</v>
      </c>
      <c r="D6" s="74" t="s">
        <v>23</v>
      </c>
      <c r="E6" s="74">
        <f>SUM(E7:E9)</f>
        <v>0</v>
      </c>
      <c r="F6" s="74" t="s">
        <v>23</v>
      </c>
      <c r="G6" s="74" t="s">
        <v>23</v>
      </c>
      <c r="H6" s="74">
        <f>H7+H8</f>
        <v>-738237</v>
      </c>
      <c r="I6" s="75" t="s">
        <v>23</v>
      </c>
      <c r="J6" s="74">
        <f>E6+H6</f>
        <v>-738237</v>
      </c>
      <c r="K6" s="74">
        <f>K7+K8</f>
        <v>0</v>
      </c>
      <c r="L6" s="74">
        <f>L7+L8</f>
        <v>0</v>
      </c>
      <c r="M6" s="76"/>
    </row>
    <row r="7" spans="1:13" x14ac:dyDescent="0.2">
      <c r="A7" s="115"/>
      <c r="B7" s="84" t="s">
        <v>55</v>
      </c>
      <c r="C7" s="141" t="s">
        <v>42</v>
      </c>
      <c r="D7" s="52">
        <v>0</v>
      </c>
      <c r="E7" s="52">
        <v>0</v>
      </c>
      <c r="F7" s="52">
        <v>0</v>
      </c>
      <c r="G7" s="52">
        <v>6579213</v>
      </c>
      <c r="H7" s="52">
        <v>-663176</v>
      </c>
      <c r="I7" s="53">
        <f>H7/G7</f>
        <v>-0.10079868215240942</v>
      </c>
      <c r="J7" s="52">
        <v>0</v>
      </c>
      <c r="K7" s="52">
        <v>0</v>
      </c>
      <c r="L7" s="52">
        <v>0</v>
      </c>
      <c r="M7" s="54"/>
    </row>
    <row r="8" spans="1:13" ht="13.5" thickBot="1" x14ac:dyDescent="0.25">
      <c r="A8" s="115"/>
      <c r="B8" s="84" t="s">
        <v>56</v>
      </c>
      <c r="C8" s="141" t="s">
        <v>42</v>
      </c>
      <c r="D8" s="52">
        <v>0</v>
      </c>
      <c r="E8" s="52">
        <v>0</v>
      </c>
      <c r="F8" s="52">
        <v>0</v>
      </c>
      <c r="G8" s="52">
        <v>744664</v>
      </c>
      <c r="H8" s="52">
        <v>-75061</v>
      </c>
      <c r="I8" s="53">
        <f>H8/G8</f>
        <v>-0.10079848092562552</v>
      </c>
      <c r="J8" s="52">
        <v>0</v>
      </c>
      <c r="K8" s="52">
        <v>0</v>
      </c>
      <c r="L8" s="52">
        <v>0</v>
      </c>
      <c r="M8" s="54"/>
    </row>
    <row r="9" spans="1:13" ht="13.5" hidden="1" thickBot="1" x14ac:dyDescent="0.25">
      <c r="A9" s="106"/>
      <c r="B9" s="19" t="s">
        <v>57</v>
      </c>
      <c r="C9" s="43" t="s">
        <v>42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7">
        <v>0</v>
      </c>
      <c r="J9" s="20">
        <v>0</v>
      </c>
      <c r="K9" s="20">
        <v>0</v>
      </c>
      <c r="L9" s="20">
        <v>0</v>
      </c>
      <c r="M9" s="29"/>
    </row>
    <row r="10" spans="1:13" ht="25.5" x14ac:dyDescent="0.2">
      <c r="A10" s="109">
        <v>2</v>
      </c>
      <c r="B10" s="110" t="s">
        <v>44</v>
      </c>
      <c r="C10" s="111" t="s">
        <v>2</v>
      </c>
      <c r="D10" s="112" t="s">
        <v>23</v>
      </c>
      <c r="E10" s="112">
        <f>SUM(E12:E14)</f>
        <v>0</v>
      </c>
      <c r="F10" s="112" t="s">
        <v>23</v>
      </c>
      <c r="G10" s="112" t="s">
        <v>23</v>
      </c>
      <c r="H10" s="112">
        <f>H12</f>
        <v>-100000</v>
      </c>
      <c r="I10" s="113" t="s">
        <v>23</v>
      </c>
      <c r="J10" s="112">
        <f>E10+H10</f>
        <v>-100000</v>
      </c>
      <c r="K10" s="112">
        <f>K12+K13+K14</f>
        <v>0</v>
      </c>
      <c r="L10" s="112">
        <f>SUM(L12:L12)</f>
        <v>0</v>
      </c>
      <c r="M10" s="114"/>
    </row>
    <row r="11" spans="1:13" hidden="1" x14ac:dyDescent="0.2">
      <c r="A11" s="115"/>
      <c r="B11" s="84" t="s">
        <v>98</v>
      </c>
      <c r="C11" s="51" t="s">
        <v>3</v>
      </c>
      <c r="D11" s="52">
        <v>0</v>
      </c>
      <c r="E11" s="52">
        <v>0</v>
      </c>
      <c r="F11" s="52">
        <v>0</v>
      </c>
      <c r="G11" s="52">
        <v>21784094</v>
      </c>
      <c r="H11" s="52">
        <v>1000000</v>
      </c>
      <c r="I11" s="53">
        <f>H11/G11</f>
        <v>4.5905053476173949E-2</v>
      </c>
      <c r="J11" s="52">
        <v>0</v>
      </c>
      <c r="K11" s="52">
        <v>0</v>
      </c>
      <c r="L11" s="52">
        <v>0</v>
      </c>
      <c r="M11" s="54"/>
    </row>
    <row r="12" spans="1:13" ht="13.5" thickBot="1" x14ac:dyDescent="0.25">
      <c r="A12" s="115"/>
      <c r="B12" s="84" t="s">
        <v>97</v>
      </c>
      <c r="C12" s="51" t="s">
        <v>3</v>
      </c>
      <c r="D12" s="52">
        <v>0</v>
      </c>
      <c r="E12" s="52">
        <v>0</v>
      </c>
      <c r="F12" s="52">
        <v>0</v>
      </c>
      <c r="G12" s="52">
        <v>1800000</v>
      </c>
      <c r="H12" s="52">
        <v>-100000</v>
      </c>
      <c r="I12" s="53">
        <f>H12/G12</f>
        <v>-5.5555555555555552E-2</v>
      </c>
      <c r="J12" s="52">
        <v>0</v>
      </c>
      <c r="K12" s="52">
        <v>0</v>
      </c>
      <c r="L12" s="52">
        <v>0</v>
      </c>
      <c r="M12" s="54"/>
    </row>
    <row r="13" spans="1:13" hidden="1" x14ac:dyDescent="0.2">
      <c r="A13" s="115"/>
      <c r="B13" s="84" t="s">
        <v>88</v>
      </c>
      <c r="C13" s="51"/>
      <c r="D13" s="52">
        <v>0</v>
      </c>
      <c r="E13" s="52">
        <v>0</v>
      </c>
      <c r="F13" s="52"/>
      <c r="G13" s="52">
        <v>3060000</v>
      </c>
      <c r="H13" s="52">
        <v>-11400</v>
      </c>
      <c r="I13" s="53">
        <f>H13/G13</f>
        <v>-3.7254901960784314E-3</v>
      </c>
      <c r="J13" s="52">
        <v>0</v>
      </c>
      <c r="K13" s="52">
        <v>0</v>
      </c>
      <c r="L13" s="52">
        <v>0</v>
      </c>
      <c r="M13" s="54"/>
    </row>
    <row r="14" spans="1:13" ht="13.5" hidden="1" thickBot="1" x14ac:dyDescent="0.25">
      <c r="A14" s="116"/>
      <c r="B14" s="85" t="s">
        <v>89</v>
      </c>
      <c r="C14" s="86"/>
      <c r="D14" s="64">
        <v>0</v>
      </c>
      <c r="E14" s="64">
        <v>0</v>
      </c>
      <c r="F14" s="64">
        <v>0</v>
      </c>
      <c r="G14" s="64">
        <v>920000</v>
      </c>
      <c r="H14" s="64">
        <v>11400</v>
      </c>
      <c r="I14" s="87">
        <v>1</v>
      </c>
      <c r="J14" s="64">
        <v>0</v>
      </c>
      <c r="K14" s="64">
        <v>0</v>
      </c>
      <c r="L14" s="64">
        <v>0</v>
      </c>
      <c r="M14" s="65"/>
    </row>
    <row r="15" spans="1:13" ht="51.75" thickBot="1" x14ac:dyDescent="0.25">
      <c r="A15" s="117">
        <v>3</v>
      </c>
      <c r="B15" s="118" t="s">
        <v>45</v>
      </c>
      <c r="C15" s="119" t="s">
        <v>4</v>
      </c>
      <c r="D15" s="120" t="s">
        <v>23</v>
      </c>
      <c r="E15" s="120">
        <f>SUM(E16:E18)</f>
        <v>0</v>
      </c>
      <c r="F15" s="120" t="s">
        <v>23</v>
      </c>
      <c r="G15" s="120" t="s">
        <v>23</v>
      </c>
      <c r="H15" s="120">
        <f>H16</f>
        <v>-1000000</v>
      </c>
      <c r="I15" s="121" t="s">
        <v>23</v>
      </c>
      <c r="J15" s="120">
        <f>E15+H15</f>
        <v>-1000000</v>
      </c>
      <c r="K15" s="120">
        <f>SUM(K16:K18)</f>
        <v>0</v>
      </c>
      <c r="L15" s="120">
        <f>SUM(L16:L18)</f>
        <v>0</v>
      </c>
      <c r="M15" s="122"/>
    </row>
    <row r="16" spans="1:13" ht="13.5" thickBot="1" x14ac:dyDescent="0.25">
      <c r="A16" s="123"/>
      <c r="B16" s="88" t="s">
        <v>87</v>
      </c>
      <c r="C16" s="89"/>
      <c r="D16" s="90">
        <v>0</v>
      </c>
      <c r="E16" s="90">
        <v>0</v>
      </c>
      <c r="F16" s="90">
        <v>0</v>
      </c>
      <c r="G16" s="90">
        <v>2200000</v>
      </c>
      <c r="H16" s="90">
        <v>-1000000</v>
      </c>
      <c r="I16" s="91">
        <v>1</v>
      </c>
      <c r="J16" s="90">
        <v>0</v>
      </c>
      <c r="K16" s="90">
        <v>0</v>
      </c>
      <c r="L16" s="90">
        <v>0</v>
      </c>
      <c r="M16" s="92"/>
    </row>
    <row r="17" spans="1:13" hidden="1" x14ac:dyDescent="0.2">
      <c r="A17" s="115"/>
      <c r="B17" s="93" t="s">
        <v>86</v>
      </c>
      <c r="C17" s="51">
        <v>0</v>
      </c>
      <c r="D17" s="52">
        <v>0</v>
      </c>
      <c r="E17" s="52">
        <v>0</v>
      </c>
      <c r="F17" s="52">
        <v>0</v>
      </c>
      <c r="G17" s="52">
        <v>1293320</v>
      </c>
      <c r="H17" s="52">
        <v>1000000</v>
      </c>
      <c r="I17" s="53">
        <v>1</v>
      </c>
      <c r="J17" s="52">
        <v>0</v>
      </c>
      <c r="K17" s="52">
        <v>0</v>
      </c>
      <c r="L17" s="52">
        <v>0</v>
      </c>
      <c r="M17" s="54"/>
    </row>
    <row r="18" spans="1:13" ht="13.5" hidden="1" thickBot="1" x14ac:dyDescent="0.25">
      <c r="A18" s="106"/>
      <c r="B18" s="138" t="s">
        <v>74</v>
      </c>
      <c r="C18" s="79">
        <v>0</v>
      </c>
      <c r="D18" s="96">
        <v>0</v>
      </c>
      <c r="E18" s="96">
        <v>0</v>
      </c>
      <c r="F18" s="96">
        <v>0</v>
      </c>
      <c r="G18" s="96">
        <v>10814816</v>
      </c>
      <c r="H18" s="96">
        <v>663176</v>
      </c>
      <c r="I18" s="97">
        <f>H18/G18</f>
        <v>6.1321061773034327E-2</v>
      </c>
      <c r="J18" s="96">
        <v>0</v>
      </c>
      <c r="K18" s="96">
        <v>0</v>
      </c>
      <c r="L18" s="96">
        <v>0</v>
      </c>
      <c r="M18" s="98"/>
    </row>
    <row r="19" spans="1:13" ht="38.25" x14ac:dyDescent="0.2">
      <c r="A19" s="109">
        <v>4</v>
      </c>
      <c r="B19" s="95" t="s">
        <v>5</v>
      </c>
      <c r="C19" s="73"/>
      <c r="D19" s="74" t="s">
        <v>23</v>
      </c>
      <c r="E19" s="74">
        <f>SUM(E20:E21)</f>
        <v>0</v>
      </c>
      <c r="F19" s="74" t="s">
        <v>23</v>
      </c>
      <c r="G19" s="74">
        <f>G20</f>
        <v>0</v>
      </c>
      <c r="H19" s="74">
        <f>SUM(H20:H21)</f>
        <v>-150000</v>
      </c>
      <c r="I19" s="75" t="s">
        <v>20</v>
      </c>
      <c r="J19" s="74">
        <f>E19+H19</f>
        <v>-150000</v>
      </c>
      <c r="K19" s="74">
        <v>0</v>
      </c>
      <c r="L19" s="74">
        <v>0</v>
      </c>
      <c r="M19" s="38"/>
    </row>
    <row r="20" spans="1:13" ht="25.5" hidden="1" x14ac:dyDescent="0.2">
      <c r="A20" s="570"/>
      <c r="B20" s="84" t="s">
        <v>49</v>
      </c>
      <c r="C20" s="51" t="s">
        <v>48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3">
        <v>0</v>
      </c>
      <c r="J20" s="52">
        <v>0</v>
      </c>
      <c r="K20" s="52">
        <v>0</v>
      </c>
      <c r="L20" s="52">
        <v>0</v>
      </c>
      <c r="M20" s="42"/>
    </row>
    <row r="21" spans="1:13" ht="39" thickBot="1" x14ac:dyDescent="0.25">
      <c r="A21" s="571"/>
      <c r="B21" s="78" t="s">
        <v>76</v>
      </c>
      <c r="C21" s="79" t="s">
        <v>53</v>
      </c>
      <c r="D21" s="80">
        <v>0</v>
      </c>
      <c r="E21" s="80">
        <v>0</v>
      </c>
      <c r="F21" s="96">
        <v>0</v>
      </c>
      <c r="G21" s="80">
        <v>150000</v>
      </c>
      <c r="H21" s="80">
        <v>-150000</v>
      </c>
      <c r="I21" s="97">
        <v>1</v>
      </c>
      <c r="J21" s="96">
        <v>0</v>
      </c>
      <c r="K21" s="96">
        <v>0</v>
      </c>
      <c r="L21" s="96">
        <v>0</v>
      </c>
      <c r="M21" s="29"/>
    </row>
    <row r="22" spans="1:13" ht="67.5" hidden="1" x14ac:dyDescent="0.2">
      <c r="A22" s="15">
        <v>5</v>
      </c>
      <c r="B22" s="16" t="s">
        <v>63</v>
      </c>
      <c r="C22" s="17"/>
      <c r="D22" s="32" t="s">
        <v>23</v>
      </c>
      <c r="E22" s="32">
        <f t="shared" ref="E22:L24" si="0">E23</f>
        <v>0</v>
      </c>
      <c r="F22" s="32" t="s">
        <v>23</v>
      </c>
      <c r="G22" s="32" t="s">
        <v>23</v>
      </c>
      <c r="H22" s="32">
        <f t="shared" si="0"/>
        <v>0</v>
      </c>
      <c r="I22" s="18" t="e">
        <f>H22/G22</f>
        <v>#VALUE!</v>
      </c>
      <c r="J22" s="32" t="e">
        <f>B22+E22</f>
        <v>#VALUE!</v>
      </c>
      <c r="K22" s="25">
        <f t="shared" si="0"/>
        <v>0</v>
      </c>
      <c r="L22" s="25">
        <f t="shared" si="0"/>
        <v>0</v>
      </c>
      <c r="M22" s="38"/>
    </row>
    <row r="23" spans="1:13" ht="13.5" hidden="1" thickBot="1" x14ac:dyDescent="0.25">
      <c r="A23" s="137"/>
      <c r="B23" s="19"/>
      <c r="C23" s="6" t="s">
        <v>47</v>
      </c>
      <c r="D23" s="20"/>
      <c r="E23" s="20"/>
      <c r="F23" s="20"/>
      <c r="G23" s="20"/>
      <c r="H23" s="20"/>
      <c r="I23" s="7" t="e">
        <f>H23/G23</f>
        <v>#DIV/0!</v>
      </c>
      <c r="J23" s="20"/>
      <c r="K23" s="20">
        <v>0</v>
      </c>
      <c r="L23" s="20">
        <v>0</v>
      </c>
      <c r="M23" s="29"/>
    </row>
    <row r="24" spans="1:13" s="44" customFormat="1" ht="40.5" hidden="1" x14ac:dyDescent="0.2">
      <c r="A24" s="15">
        <v>6</v>
      </c>
      <c r="B24" s="16" t="s">
        <v>64</v>
      </c>
      <c r="C24" s="17"/>
      <c r="D24" s="32" t="s">
        <v>23</v>
      </c>
      <c r="E24" s="32">
        <f t="shared" si="0"/>
        <v>0</v>
      </c>
      <c r="F24" s="32" t="s">
        <v>23</v>
      </c>
      <c r="G24" s="32" t="s">
        <v>23</v>
      </c>
      <c r="H24" s="32">
        <f t="shared" si="0"/>
        <v>0</v>
      </c>
      <c r="I24" s="21" t="s">
        <v>23</v>
      </c>
      <c r="J24" s="32">
        <f>H24+E24</f>
        <v>0</v>
      </c>
      <c r="K24" s="32">
        <f t="shared" si="0"/>
        <v>0</v>
      </c>
      <c r="L24" s="32">
        <f t="shared" si="0"/>
        <v>0</v>
      </c>
      <c r="M24" s="38"/>
    </row>
    <row r="25" spans="1:13" ht="26.25" hidden="1" thickBot="1" x14ac:dyDescent="0.25">
      <c r="A25" s="137"/>
      <c r="B25" s="19" t="s">
        <v>77</v>
      </c>
      <c r="C25" s="6">
        <v>20030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45" t="e">
        <f>H25/G25</f>
        <v>#DIV/0!</v>
      </c>
      <c r="J25" s="20">
        <v>0</v>
      </c>
      <c r="K25" s="20">
        <v>0</v>
      </c>
      <c r="L25" s="20">
        <v>0</v>
      </c>
      <c r="M25" s="29"/>
    </row>
    <row r="26" spans="1:13" ht="54" hidden="1" x14ac:dyDescent="0.2">
      <c r="A26" s="15">
        <v>7</v>
      </c>
      <c r="B26" s="16" t="s">
        <v>65</v>
      </c>
      <c r="C26" s="17" t="s">
        <v>6</v>
      </c>
      <c r="D26" s="32" t="s">
        <v>23</v>
      </c>
      <c r="E26" s="32">
        <v>0</v>
      </c>
      <c r="F26" s="32" t="s">
        <v>23</v>
      </c>
      <c r="G26" s="32" t="s">
        <v>23</v>
      </c>
      <c r="H26" s="32">
        <f>H27</f>
        <v>0</v>
      </c>
      <c r="I26" s="21" t="s">
        <v>23</v>
      </c>
      <c r="J26" s="32" t="e">
        <f>B26+E26</f>
        <v>#VALUE!</v>
      </c>
      <c r="K26" s="32">
        <f>K27</f>
        <v>0</v>
      </c>
      <c r="L26" s="32">
        <f>L27</f>
        <v>0</v>
      </c>
      <c r="M26" s="38"/>
    </row>
    <row r="27" spans="1:13" ht="13.5" hidden="1" thickBot="1" x14ac:dyDescent="0.25">
      <c r="A27" s="137"/>
      <c r="B27" s="139"/>
      <c r="C27" s="6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7" t="e">
        <f>H27/G27</f>
        <v>#DIV/0!</v>
      </c>
      <c r="J27" s="20"/>
      <c r="K27" s="20"/>
      <c r="L27" s="20"/>
      <c r="M27" s="29"/>
    </row>
    <row r="28" spans="1:13" ht="25.5" hidden="1" x14ac:dyDescent="0.2">
      <c r="A28" s="15">
        <v>8</v>
      </c>
      <c r="B28" s="23" t="s">
        <v>46</v>
      </c>
      <c r="C28" s="17" t="s">
        <v>7</v>
      </c>
      <c r="D28" s="32" t="s">
        <v>23</v>
      </c>
      <c r="E28" s="32">
        <f t="shared" ref="E28:L28" si="1">E29</f>
        <v>0</v>
      </c>
      <c r="F28" s="32" t="s">
        <v>23</v>
      </c>
      <c r="G28" s="32" t="s">
        <v>23</v>
      </c>
      <c r="H28" s="32">
        <f t="shared" si="1"/>
        <v>0</v>
      </c>
      <c r="I28" s="18" t="s">
        <v>23</v>
      </c>
      <c r="J28" s="32" t="e">
        <f>B28+E28</f>
        <v>#VALUE!</v>
      </c>
      <c r="K28" s="32">
        <f t="shared" si="1"/>
        <v>0</v>
      </c>
      <c r="L28" s="32">
        <f t="shared" si="1"/>
        <v>0</v>
      </c>
      <c r="M28" s="38"/>
    </row>
    <row r="29" spans="1:13" ht="26.25" hidden="1" thickBot="1" x14ac:dyDescent="0.25">
      <c r="A29" s="140"/>
      <c r="B29" s="139" t="s">
        <v>50</v>
      </c>
      <c r="C29" s="6" t="s">
        <v>8</v>
      </c>
      <c r="D29" s="20">
        <v>0</v>
      </c>
      <c r="E29" s="20">
        <v>0</v>
      </c>
      <c r="F29" s="20">
        <v>0</v>
      </c>
      <c r="G29" s="20">
        <v>0</v>
      </c>
      <c r="H29" s="33">
        <v>0</v>
      </c>
      <c r="I29" s="7" t="e">
        <f>H29/G29</f>
        <v>#DIV/0!</v>
      </c>
      <c r="J29" s="20"/>
      <c r="K29" s="20"/>
      <c r="L29" s="20"/>
      <c r="M29" s="29" t="s">
        <v>96</v>
      </c>
    </row>
    <row r="30" spans="1:13" ht="40.5" hidden="1" x14ac:dyDescent="0.2">
      <c r="A30" s="134">
        <v>9</v>
      </c>
      <c r="B30" s="16" t="s">
        <v>66</v>
      </c>
      <c r="C30" s="24"/>
      <c r="D30" s="32" t="s">
        <v>23</v>
      </c>
      <c r="E30" s="32">
        <f t="shared" ref="E30" si="2">SUM(E31:E32)</f>
        <v>0</v>
      </c>
      <c r="F30" s="32" t="s">
        <v>23</v>
      </c>
      <c r="G30" s="32" t="s">
        <v>23</v>
      </c>
      <c r="H30" s="32">
        <f t="shared" ref="H30" si="3">H31+H32</f>
        <v>0</v>
      </c>
      <c r="I30" s="18" t="s">
        <v>23</v>
      </c>
      <c r="J30" s="32" t="e">
        <f>B30+E30</f>
        <v>#VALUE!</v>
      </c>
      <c r="K30" s="25">
        <f>SUM(K31:K32)</f>
        <v>0</v>
      </c>
      <c r="L30" s="25">
        <f>SUM(L31:L32)</f>
        <v>0</v>
      </c>
      <c r="M30" s="38"/>
    </row>
    <row r="31" spans="1:13" ht="38.25" hidden="1" x14ac:dyDescent="0.2">
      <c r="A31" s="135"/>
      <c r="B31" s="10" t="s">
        <v>67</v>
      </c>
      <c r="C31" s="9"/>
      <c r="D31" s="34">
        <v>0</v>
      </c>
      <c r="E31" s="34">
        <v>0</v>
      </c>
      <c r="F31" s="34" t="e">
        <f t="shared" ref="F31" si="4">E31/D31</f>
        <v>#DIV/0!</v>
      </c>
      <c r="G31" s="34">
        <v>0</v>
      </c>
      <c r="H31" s="34"/>
      <c r="I31" s="36" t="e">
        <f>H31/G31</f>
        <v>#DIV/0!</v>
      </c>
      <c r="J31" s="40"/>
      <c r="K31" s="40"/>
      <c r="L31" s="40"/>
      <c r="M31" s="42"/>
    </row>
    <row r="32" spans="1:13" ht="26.25" hidden="1" thickBot="1" x14ac:dyDescent="0.25">
      <c r="A32" s="77"/>
      <c r="B32" s="8" t="s">
        <v>68</v>
      </c>
      <c r="C32" s="6"/>
      <c r="D32" s="20">
        <v>0</v>
      </c>
      <c r="E32" s="20">
        <v>0</v>
      </c>
      <c r="F32" s="20">
        <v>0</v>
      </c>
      <c r="G32" s="20">
        <v>0</v>
      </c>
      <c r="H32" s="20"/>
      <c r="I32" s="7">
        <v>1</v>
      </c>
      <c r="J32" s="20"/>
      <c r="K32" s="20"/>
      <c r="L32" s="20"/>
      <c r="M32" s="29"/>
    </row>
    <row r="33" spans="1:13" ht="40.5" hidden="1" x14ac:dyDescent="0.2">
      <c r="A33" s="108">
        <v>10</v>
      </c>
      <c r="B33" s="13" t="s">
        <v>73</v>
      </c>
      <c r="C33" s="12" t="s">
        <v>9</v>
      </c>
      <c r="D33" s="35" t="s">
        <v>23</v>
      </c>
      <c r="E33" s="35">
        <f>E34</f>
        <v>0</v>
      </c>
      <c r="F33" s="35">
        <v>0</v>
      </c>
      <c r="G33" s="35" t="s">
        <v>23</v>
      </c>
      <c r="H33" s="35">
        <f>H34</f>
        <v>0</v>
      </c>
      <c r="I33" s="14" t="s">
        <v>23</v>
      </c>
      <c r="J33" s="35" t="e">
        <f>B33+E33</f>
        <v>#VALUE!</v>
      </c>
      <c r="K33" s="22">
        <f>K34</f>
        <v>0</v>
      </c>
      <c r="L33" s="22">
        <f>L34</f>
        <v>0</v>
      </c>
      <c r="M33" s="46"/>
    </row>
    <row r="34" spans="1:13" ht="13.5" hidden="1" thickBot="1" x14ac:dyDescent="0.25">
      <c r="A34" s="133"/>
      <c r="B34" s="26"/>
      <c r="C34" s="11" t="s">
        <v>10</v>
      </c>
      <c r="D34" s="31">
        <v>0</v>
      </c>
      <c r="E34" s="31">
        <v>0</v>
      </c>
      <c r="F34" s="31">
        <v>0</v>
      </c>
      <c r="G34" s="31">
        <v>0</v>
      </c>
      <c r="H34" s="31"/>
      <c r="I34" s="27" t="e">
        <f>H34/G34</f>
        <v>#DIV/0!</v>
      </c>
      <c r="J34" s="31"/>
      <c r="K34" s="31"/>
      <c r="L34" s="31"/>
      <c r="M34" s="28"/>
    </row>
    <row r="35" spans="1:13" ht="38.25" x14ac:dyDescent="0.2">
      <c r="A35" s="134">
        <v>5</v>
      </c>
      <c r="B35" s="95" t="s">
        <v>52</v>
      </c>
      <c r="C35" s="73" t="s">
        <v>51</v>
      </c>
      <c r="D35" s="74" t="s">
        <v>23</v>
      </c>
      <c r="E35" s="74">
        <f>SUM(E36:E39)</f>
        <v>1785331</v>
      </c>
      <c r="F35" s="74" t="s">
        <v>23</v>
      </c>
      <c r="G35" s="74" t="s">
        <v>23</v>
      </c>
      <c r="H35" s="74">
        <f>SUM(H36:H39)</f>
        <v>-273000</v>
      </c>
      <c r="I35" s="75" t="s">
        <v>23</v>
      </c>
      <c r="J35" s="74">
        <f>E35+H35</f>
        <v>1512331</v>
      </c>
      <c r="K35" s="74">
        <f t="shared" ref="K35:L35" si="5">SUM(K36:K39)</f>
        <v>0</v>
      </c>
      <c r="L35" s="74">
        <f t="shared" si="5"/>
        <v>0</v>
      </c>
      <c r="M35" s="76"/>
    </row>
    <row r="36" spans="1:13" x14ac:dyDescent="0.2">
      <c r="A36" s="47"/>
      <c r="B36" s="50" t="s">
        <v>75</v>
      </c>
      <c r="C36" s="51">
        <v>29026</v>
      </c>
      <c r="D36" s="107">
        <v>0</v>
      </c>
      <c r="E36" s="107">
        <v>0</v>
      </c>
      <c r="F36" s="107">
        <v>0</v>
      </c>
      <c r="G36" s="52">
        <v>273000</v>
      </c>
      <c r="H36" s="52">
        <v>-273000</v>
      </c>
      <c r="I36" s="53">
        <v>1</v>
      </c>
      <c r="J36" s="52">
        <v>0</v>
      </c>
      <c r="K36" s="52">
        <v>0</v>
      </c>
      <c r="L36" s="52">
        <v>0</v>
      </c>
      <c r="M36" s="50"/>
    </row>
    <row r="37" spans="1:13" ht="13.5" thickBot="1" x14ac:dyDescent="0.25">
      <c r="A37" s="47"/>
      <c r="B37" s="50" t="s">
        <v>100</v>
      </c>
      <c r="C37" s="51"/>
      <c r="D37" s="52">
        <v>0</v>
      </c>
      <c r="E37" s="52">
        <f>97443+1687888</f>
        <v>1785331</v>
      </c>
      <c r="F37" s="52">
        <v>100</v>
      </c>
      <c r="G37" s="52">
        <v>0</v>
      </c>
      <c r="H37" s="52">
        <v>0</v>
      </c>
      <c r="I37" s="53">
        <v>1</v>
      </c>
      <c r="J37" s="52">
        <v>0</v>
      </c>
      <c r="K37" s="52">
        <v>0</v>
      </c>
      <c r="L37" s="52">
        <v>0</v>
      </c>
      <c r="M37" s="50"/>
    </row>
    <row r="38" spans="1:13" hidden="1" x14ac:dyDescent="0.2">
      <c r="A38" s="47"/>
      <c r="B38" s="10"/>
      <c r="C38" s="9" t="s">
        <v>53</v>
      </c>
      <c r="D38" s="34">
        <v>0</v>
      </c>
      <c r="E38" s="34">
        <v>0</v>
      </c>
      <c r="F38" s="40">
        <v>0</v>
      </c>
      <c r="G38" s="34">
        <v>0</v>
      </c>
      <c r="H38" s="34">
        <v>0</v>
      </c>
      <c r="I38" s="41">
        <v>1</v>
      </c>
      <c r="J38" s="40">
        <v>0</v>
      </c>
      <c r="K38" s="40">
        <v>0</v>
      </c>
      <c r="L38" s="40">
        <v>0</v>
      </c>
      <c r="M38" s="42"/>
    </row>
    <row r="39" spans="1:13" hidden="1" x14ac:dyDescent="0.2">
      <c r="A39" s="47"/>
      <c r="B39" s="48"/>
      <c r="C39" s="9">
        <v>29046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1">
        <v>1</v>
      </c>
      <c r="J39" s="40">
        <v>0</v>
      </c>
      <c r="K39" s="40">
        <v>0</v>
      </c>
      <c r="L39" s="40">
        <v>0</v>
      </c>
      <c r="M39" s="42"/>
    </row>
    <row r="40" spans="1:13" ht="40.5" hidden="1" x14ac:dyDescent="0.2">
      <c r="A40" s="99">
        <v>12</v>
      </c>
      <c r="B40" s="100" t="s">
        <v>58</v>
      </c>
      <c r="C40" s="101" t="s">
        <v>51</v>
      </c>
      <c r="D40" s="102" t="s">
        <v>23</v>
      </c>
      <c r="E40" s="102">
        <f>SUM(E41:E44)</f>
        <v>0</v>
      </c>
      <c r="F40" s="102" t="s">
        <v>23</v>
      </c>
      <c r="G40" s="102" t="s">
        <v>23</v>
      </c>
      <c r="H40" s="102">
        <f>SUM(H41:H44)</f>
        <v>250011</v>
      </c>
      <c r="I40" s="103" t="s">
        <v>23</v>
      </c>
      <c r="J40" s="102">
        <f>E40+H40</f>
        <v>250011</v>
      </c>
      <c r="K40" s="102">
        <f>SUM(K41:K44)</f>
        <v>0</v>
      </c>
      <c r="L40" s="102">
        <f>SUM(L41:L44)</f>
        <v>0</v>
      </c>
      <c r="M40" s="104"/>
    </row>
    <row r="41" spans="1:13" ht="51" hidden="1" x14ac:dyDescent="0.2">
      <c r="A41" s="135"/>
      <c r="B41" s="39" t="s">
        <v>59</v>
      </c>
      <c r="C41" s="9" t="s">
        <v>53</v>
      </c>
      <c r="D41" s="34">
        <v>0</v>
      </c>
      <c r="E41" s="34">
        <v>0</v>
      </c>
      <c r="F41" s="40">
        <v>0</v>
      </c>
      <c r="G41" s="34">
        <v>0</v>
      </c>
      <c r="H41" s="34">
        <v>0</v>
      </c>
      <c r="I41" s="41" t="e">
        <f>H41/G41</f>
        <v>#DIV/0!</v>
      </c>
      <c r="J41" s="40">
        <v>0</v>
      </c>
      <c r="K41" s="40">
        <v>0</v>
      </c>
      <c r="L41" s="40">
        <v>0</v>
      </c>
      <c r="M41" s="42"/>
    </row>
    <row r="42" spans="1:13" ht="38.25" hidden="1" x14ac:dyDescent="0.2">
      <c r="A42" s="135"/>
      <c r="B42" s="39" t="s">
        <v>72</v>
      </c>
      <c r="C42" s="9"/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1">
        <v>1</v>
      </c>
      <c r="J42" s="40">
        <v>0</v>
      </c>
      <c r="K42" s="40">
        <v>0</v>
      </c>
      <c r="L42" s="40">
        <v>0</v>
      </c>
      <c r="M42" s="42"/>
    </row>
    <row r="43" spans="1:13" ht="25.5" hidden="1" x14ac:dyDescent="0.2">
      <c r="A43" s="135"/>
      <c r="B43" s="39" t="s">
        <v>71</v>
      </c>
      <c r="C43" s="9">
        <v>29046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1">
        <v>1</v>
      </c>
      <c r="J43" s="40">
        <v>0</v>
      </c>
      <c r="K43" s="40">
        <v>0</v>
      </c>
      <c r="L43" s="40">
        <v>0</v>
      </c>
      <c r="M43" s="42"/>
    </row>
    <row r="44" spans="1:13" ht="39" hidden="1" thickBot="1" x14ac:dyDescent="0.25">
      <c r="A44" s="77"/>
      <c r="B44" s="105" t="s">
        <v>70</v>
      </c>
      <c r="C44" s="79">
        <v>29046</v>
      </c>
      <c r="D44" s="96">
        <v>0</v>
      </c>
      <c r="E44" s="96">
        <v>0</v>
      </c>
      <c r="F44" s="96">
        <v>0</v>
      </c>
      <c r="G44" s="96">
        <v>0</v>
      </c>
      <c r="H44" s="96">
        <v>250011</v>
      </c>
      <c r="I44" s="97">
        <v>1</v>
      </c>
      <c r="J44" s="96">
        <v>0</v>
      </c>
      <c r="K44" s="96">
        <v>0</v>
      </c>
      <c r="L44" s="96">
        <v>0</v>
      </c>
      <c r="M44" s="98"/>
    </row>
    <row r="45" spans="1:13" ht="54" hidden="1" x14ac:dyDescent="0.2">
      <c r="A45" s="134">
        <v>13</v>
      </c>
      <c r="B45" s="72" t="s">
        <v>61</v>
      </c>
      <c r="C45" s="73" t="s">
        <v>51</v>
      </c>
      <c r="D45" s="74" t="s">
        <v>23</v>
      </c>
      <c r="E45" s="74">
        <f>E46</f>
        <v>0</v>
      </c>
      <c r="F45" s="74" t="s">
        <v>23</v>
      </c>
      <c r="G45" s="74" t="s">
        <v>23</v>
      </c>
      <c r="H45" s="74">
        <f>H46</f>
        <v>1000000</v>
      </c>
      <c r="I45" s="75" t="s">
        <v>23</v>
      </c>
      <c r="J45" s="74">
        <f>E45+H45</f>
        <v>1000000</v>
      </c>
      <c r="K45" s="74">
        <f>K46</f>
        <v>0</v>
      </c>
      <c r="L45" s="74">
        <f>L46</f>
        <v>0</v>
      </c>
      <c r="M45" s="76"/>
    </row>
    <row r="46" spans="1:13" ht="13.5" hidden="1" thickBot="1" x14ac:dyDescent="0.25">
      <c r="A46" s="77"/>
      <c r="B46" s="78" t="s">
        <v>93</v>
      </c>
      <c r="C46" s="79" t="s">
        <v>53</v>
      </c>
      <c r="D46" s="80">
        <v>0</v>
      </c>
      <c r="E46" s="80">
        <v>0</v>
      </c>
      <c r="F46" s="96">
        <v>0</v>
      </c>
      <c r="G46" s="80">
        <v>5589030</v>
      </c>
      <c r="H46" s="80">
        <v>1000000</v>
      </c>
      <c r="I46" s="97">
        <f>H46/G46</f>
        <v>0.17892192384009389</v>
      </c>
      <c r="J46" s="96">
        <v>0</v>
      </c>
      <c r="K46" s="96">
        <v>0</v>
      </c>
      <c r="L46" s="96">
        <v>0</v>
      </c>
      <c r="M46" s="98"/>
    </row>
    <row r="47" spans="1:13" s="55" customFormat="1" ht="40.5" hidden="1" x14ac:dyDescent="0.2">
      <c r="A47" s="134">
        <v>14</v>
      </c>
      <c r="B47" s="72" t="s">
        <v>62</v>
      </c>
      <c r="C47" s="73" t="s">
        <v>51</v>
      </c>
      <c r="D47" s="74" t="s">
        <v>23</v>
      </c>
      <c r="E47" s="74">
        <f>E48</f>
        <v>70000</v>
      </c>
      <c r="F47" s="74" t="s">
        <v>23</v>
      </c>
      <c r="G47" s="74" t="s">
        <v>23</v>
      </c>
      <c r="H47" s="74">
        <f>H48</f>
        <v>0</v>
      </c>
      <c r="I47" s="75" t="s">
        <v>23</v>
      </c>
      <c r="J47" s="74" t="e">
        <f>B47+E47</f>
        <v>#VALUE!</v>
      </c>
      <c r="K47" s="74">
        <f>K48</f>
        <v>0</v>
      </c>
      <c r="L47" s="74">
        <f>L48</f>
        <v>0</v>
      </c>
      <c r="M47" s="76"/>
    </row>
    <row r="48" spans="1:13" s="55" customFormat="1" ht="39" hidden="1" thickBot="1" x14ac:dyDescent="0.25">
      <c r="A48" s="77"/>
      <c r="B48" s="78" t="s">
        <v>60</v>
      </c>
      <c r="C48" s="79" t="s">
        <v>53</v>
      </c>
      <c r="D48" s="80">
        <v>0</v>
      </c>
      <c r="E48" s="80">
        <v>70000</v>
      </c>
      <c r="F48" s="80" t="e">
        <f>E48/D48</f>
        <v>#DIV/0!</v>
      </c>
      <c r="G48" s="80">
        <v>0</v>
      </c>
      <c r="H48" s="80"/>
      <c r="I48" s="81" t="e">
        <f>H48/G48</f>
        <v>#DIV/0!</v>
      </c>
      <c r="J48" s="82"/>
      <c r="K48" s="82"/>
      <c r="L48" s="82"/>
      <c r="M48" s="83"/>
    </row>
    <row r="49" spans="1:13" ht="14.25" thickBot="1" x14ac:dyDescent="0.25">
      <c r="A49" s="124"/>
      <c r="B49" s="67" t="s">
        <v>16</v>
      </c>
      <c r="C49" s="68"/>
      <c r="D49" s="69" t="s">
        <v>20</v>
      </c>
      <c r="E49" s="69">
        <f>E6+E10+E15+E19+E22+E24+E26+E28+E30+E33+E35+E40+E45+E47</f>
        <v>1855331</v>
      </c>
      <c r="F49" s="69" t="s">
        <v>20</v>
      </c>
      <c r="G49" s="69" t="s">
        <v>20</v>
      </c>
      <c r="H49" s="69">
        <f>H6+H10+H15+H19+H35</f>
        <v>-2261237</v>
      </c>
      <c r="I49" s="70" t="s">
        <v>20</v>
      </c>
      <c r="J49" s="69">
        <f>E49+H49</f>
        <v>-405906</v>
      </c>
      <c r="K49" s="69">
        <f t="shared" ref="K49:L49" si="6">K6+K10+K15+K19+K22+K24+K26+K28+K30+K33+K35+K40+K45</f>
        <v>0</v>
      </c>
      <c r="L49" s="69">
        <f t="shared" si="6"/>
        <v>0</v>
      </c>
      <c r="M49" s="71"/>
    </row>
    <row r="50" spans="1:13" s="55" customFormat="1" ht="14.25" thickBot="1" x14ac:dyDescent="0.25">
      <c r="A50" s="66"/>
      <c r="B50" s="67" t="s">
        <v>17</v>
      </c>
      <c r="C50" s="68" t="s">
        <v>11</v>
      </c>
      <c r="D50" s="69" t="s">
        <v>20</v>
      </c>
      <c r="E50" s="69">
        <f>SUM(E51:E63)</f>
        <v>0</v>
      </c>
      <c r="F50" s="69" t="s">
        <v>20</v>
      </c>
      <c r="G50" s="69" t="s">
        <v>20</v>
      </c>
      <c r="H50" s="69">
        <f>SUM(H53:H63)</f>
        <v>-8413000</v>
      </c>
      <c r="I50" s="70" t="s">
        <v>20</v>
      </c>
      <c r="J50" s="69">
        <f>E50+H50</f>
        <v>-8413000</v>
      </c>
      <c r="K50" s="69">
        <f>SUM(K51:K63)</f>
        <v>240000</v>
      </c>
      <c r="L50" s="69">
        <f>SUM(L51:L63)</f>
        <v>240000</v>
      </c>
      <c r="M50" s="71"/>
    </row>
    <row r="51" spans="1:13" ht="38.25" hidden="1" x14ac:dyDescent="0.2">
      <c r="A51" s="135">
        <v>1</v>
      </c>
      <c r="B51" s="50" t="s">
        <v>79</v>
      </c>
      <c r="C51" s="51">
        <v>29686</v>
      </c>
      <c r="D51" s="52">
        <v>0</v>
      </c>
      <c r="E51" s="52">
        <v>0</v>
      </c>
      <c r="F51" s="52">
        <v>0</v>
      </c>
      <c r="G51" s="52">
        <v>0</v>
      </c>
      <c r="H51" s="52">
        <v>2795000</v>
      </c>
      <c r="I51" s="53">
        <v>0</v>
      </c>
      <c r="J51" s="52">
        <v>0</v>
      </c>
      <c r="K51" s="52">
        <v>0</v>
      </c>
      <c r="L51" s="52">
        <v>0</v>
      </c>
      <c r="M51" s="54" t="s">
        <v>80</v>
      </c>
    </row>
    <row r="52" spans="1:13" hidden="1" x14ac:dyDescent="0.2">
      <c r="A52" s="135">
        <v>2</v>
      </c>
      <c r="B52" s="50" t="s">
        <v>99</v>
      </c>
      <c r="C52" s="51"/>
      <c r="D52" s="52">
        <v>0</v>
      </c>
      <c r="E52" s="52">
        <v>0</v>
      </c>
      <c r="F52" s="52">
        <v>0</v>
      </c>
      <c r="G52" s="52">
        <v>0</v>
      </c>
      <c r="H52" s="52">
        <v>2500000</v>
      </c>
      <c r="I52" s="53">
        <v>1</v>
      </c>
      <c r="J52" s="52"/>
      <c r="K52" s="52"/>
      <c r="L52" s="52"/>
      <c r="M52" s="54"/>
    </row>
    <row r="53" spans="1:13" x14ac:dyDescent="0.2">
      <c r="A53" s="135">
        <v>1</v>
      </c>
      <c r="B53" s="50" t="s">
        <v>95</v>
      </c>
      <c r="C53" s="51"/>
      <c r="D53" s="52">
        <v>0</v>
      </c>
      <c r="E53" s="52">
        <v>0</v>
      </c>
      <c r="F53" s="52">
        <v>0</v>
      </c>
      <c r="G53" s="52">
        <v>250000</v>
      </c>
      <c r="H53" s="52">
        <f>-10000-50000</f>
        <v>-60000</v>
      </c>
      <c r="I53" s="53">
        <v>1</v>
      </c>
      <c r="J53" s="52"/>
      <c r="K53" s="52"/>
      <c r="L53" s="52"/>
      <c r="M53" s="54"/>
    </row>
    <row r="54" spans="1:13" x14ac:dyDescent="0.2">
      <c r="A54" s="135">
        <v>2</v>
      </c>
      <c r="B54" s="50" t="s">
        <v>94</v>
      </c>
      <c r="C54" s="51"/>
      <c r="D54" s="52">
        <v>0</v>
      </c>
      <c r="E54" s="52">
        <v>0</v>
      </c>
      <c r="F54" s="52">
        <v>0</v>
      </c>
      <c r="G54" s="52">
        <v>600000</v>
      </c>
      <c r="H54" s="52">
        <v>-150000</v>
      </c>
      <c r="I54" s="53">
        <f t="shared" ref="I54:I61" si="7">H54/G54</f>
        <v>-0.25</v>
      </c>
      <c r="J54" s="52"/>
      <c r="K54" s="52"/>
      <c r="L54" s="52"/>
      <c r="M54" s="54"/>
    </row>
    <row r="55" spans="1:13" hidden="1" x14ac:dyDescent="0.2">
      <c r="A55" s="135">
        <v>5</v>
      </c>
      <c r="B55" s="50" t="s">
        <v>90</v>
      </c>
      <c r="C55" s="51"/>
      <c r="D55" s="52">
        <v>0</v>
      </c>
      <c r="E55" s="52">
        <v>0</v>
      </c>
      <c r="F55" s="52">
        <v>0</v>
      </c>
      <c r="G55" s="52">
        <v>350000</v>
      </c>
      <c r="H55" s="52">
        <v>150000</v>
      </c>
      <c r="I55" s="53">
        <f t="shared" si="7"/>
        <v>0.42857142857142855</v>
      </c>
      <c r="J55" s="52"/>
      <c r="K55" s="52"/>
      <c r="L55" s="52"/>
      <c r="M55" s="54"/>
    </row>
    <row r="56" spans="1:13" hidden="1" x14ac:dyDescent="0.2">
      <c r="A56" s="135">
        <v>6</v>
      </c>
      <c r="B56" s="50" t="s">
        <v>91</v>
      </c>
      <c r="C56" s="51"/>
      <c r="D56" s="52">
        <v>0</v>
      </c>
      <c r="E56" s="52">
        <v>0</v>
      </c>
      <c r="F56" s="52">
        <v>0</v>
      </c>
      <c r="G56" s="52">
        <v>150000</v>
      </c>
      <c r="H56" s="52">
        <v>50000</v>
      </c>
      <c r="I56" s="53">
        <f t="shared" si="7"/>
        <v>0.33333333333333331</v>
      </c>
      <c r="J56" s="52"/>
      <c r="K56" s="52"/>
      <c r="L56" s="52"/>
      <c r="M56" s="54"/>
    </row>
    <row r="57" spans="1:13" x14ac:dyDescent="0.2">
      <c r="A57" s="135">
        <v>3</v>
      </c>
      <c r="B57" s="50" t="s">
        <v>92</v>
      </c>
      <c r="C57" s="51"/>
      <c r="D57" s="52">
        <v>0</v>
      </c>
      <c r="E57" s="52">
        <v>0</v>
      </c>
      <c r="F57" s="52">
        <v>0</v>
      </c>
      <c r="G57" s="52">
        <v>5500000</v>
      </c>
      <c r="H57" s="52">
        <v>-5500000</v>
      </c>
      <c r="I57" s="53">
        <f t="shared" si="7"/>
        <v>-1</v>
      </c>
      <c r="J57" s="52"/>
      <c r="K57" s="52"/>
      <c r="L57" s="52"/>
      <c r="M57" s="54"/>
    </row>
    <row r="58" spans="1:13" s="55" customFormat="1" x14ac:dyDescent="0.2">
      <c r="A58" s="135">
        <v>4</v>
      </c>
      <c r="B58" s="50" t="s">
        <v>81</v>
      </c>
      <c r="C58" s="51">
        <v>29216</v>
      </c>
      <c r="D58" s="52">
        <v>0</v>
      </c>
      <c r="E58" s="52">
        <v>0</v>
      </c>
      <c r="F58" s="52">
        <v>0</v>
      </c>
      <c r="G58" s="52">
        <v>196000</v>
      </c>
      <c r="H58" s="52">
        <v>-98000</v>
      </c>
      <c r="I58" s="53">
        <f t="shared" si="7"/>
        <v>-0.5</v>
      </c>
      <c r="J58" s="52">
        <v>0</v>
      </c>
      <c r="K58" s="52">
        <v>0</v>
      </c>
      <c r="L58" s="52">
        <v>0</v>
      </c>
      <c r="M58" s="54"/>
    </row>
    <row r="59" spans="1:13" hidden="1" x14ac:dyDescent="0.2">
      <c r="A59" s="135">
        <v>9</v>
      </c>
      <c r="B59" s="50" t="s">
        <v>85</v>
      </c>
      <c r="C59" s="51"/>
      <c r="D59" s="52">
        <v>0</v>
      </c>
      <c r="E59" s="52">
        <v>0</v>
      </c>
      <c r="F59" s="52">
        <v>0</v>
      </c>
      <c r="G59" s="52">
        <v>100000</v>
      </c>
      <c r="H59" s="52">
        <f>10000+240000</f>
        <v>250000</v>
      </c>
      <c r="I59" s="53">
        <f t="shared" si="7"/>
        <v>2.5</v>
      </c>
      <c r="J59" s="52"/>
      <c r="K59" s="52">
        <v>240000</v>
      </c>
      <c r="L59" s="52">
        <v>240000</v>
      </c>
      <c r="M59" s="54"/>
    </row>
    <row r="60" spans="1:13" s="55" customFormat="1" x14ac:dyDescent="0.2">
      <c r="A60" s="135">
        <v>5</v>
      </c>
      <c r="B60" s="50" t="s">
        <v>83</v>
      </c>
      <c r="C60" s="51">
        <v>29376</v>
      </c>
      <c r="D60" s="52">
        <v>0</v>
      </c>
      <c r="E60" s="52">
        <v>0</v>
      </c>
      <c r="F60" s="52">
        <v>0</v>
      </c>
      <c r="G60" s="52">
        <v>3200000</v>
      </c>
      <c r="H60" s="52">
        <v>-1600000</v>
      </c>
      <c r="I60" s="53">
        <f t="shared" si="7"/>
        <v>-0.5</v>
      </c>
      <c r="J60" s="52"/>
      <c r="K60" s="52"/>
      <c r="L60" s="52"/>
      <c r="M60" s="54"/>
    </row>
    <row r="61" spans="1:13" s="55" customFormat="1" x14ac:dyDescent="0.2">
      <c r="A61" s="135">
        <v>6</v>
      </c>
      <c r="B61" s="50" t="s">
        <v>84</v>
      </c>
      <c r="C61" s="51"/>
      <c r="D61" s="52">
        <v>0</v>
      </c>
      <c r="E61" s="52">
        <v>0</v>
      </c>
      <c r="F61" s="52">
        <v>0</v>
      </c>
      <c r="G61" s="52">
        <v>2400000</v>
      </c>
      <c r="H61" s="52">
        <v>-1000000</v>
      </c>
      <c r="I61" s="53">
        <f t="shared" si="7"/>
        <v>-0.41666666666666669</v>
      </c>
      <c r="J61" s="52"/>
      <c r="K61" s="52"/>
      <c r="L61" s="52"/>
      <c r="M61" s="54"/>
    </row>
    <row r="62" spans="1:13" s="55" customFormat="1" x14ac:dyDescent="0.2">
      <c r="A62" s="135">
        <v>7</v>
      </c>
      <c r="B62" s="50" t="s">
        <v>102</v>
      </c>
      <c r="C62" s="51"/>
      <c r="D62" s="52">
        <v>0</v>
      </c>
      <c r="E62" s="52">
        <v>0</v>
      </c>
      <c r="F62" s="52">
        <v>0</v>
      </c>
      <c r="G62" s="52">
        <v>1500000</v>
      </c>
      <c r="H62" s="52">
        <v>-430000</v>
      </c>
      <c r="I62" s="53">
        <v>1</v>
      </c>
      <c r="J62" s="52"/>
      <c r="K62" s="52"/>
      <c r="L62" s="52"/>
      <c r="M62" s="54"/>
    </row>
    <row r="63" spans="1:13" x14ac:dyDescent="0.2">
      <c r="A63" s="135">
        <v>8</v>
      </c>
      <c r="B63" s="50" t="s">
        <v>103</v>
      </c>
      <c r="C63" s="51"/>
      <c r="D63" s="52"/>
      <c r="E63" s="52"/>
      <c r="F63" s="52"/>
      <c r="G63" s="52"/>
      <c r="H63" s="52">
        <v>-25000</v>
      </c>
      <c r="I63" s="53"/>
      <c r="J63" s="52"/>
      <c r="K63" s="52"/>
      <c r="L63" s="52"/>
      <c r="M63" s="54"/>
    </row>
    <row r="64" spans="1:13" s="49" customFormat="1" ht="14.25" thickBot="1" x14ac:dyDescent="0.3">
      <c r="A64" s="142"/>
      <c r="B64" s="143" t="s">
        <v>40</v>
      </c>
      <c r="C64" s="144"/>
      <c r="D64" s="572">
        <f>H49+H50</f>
        <v>-10674237</v>
      </c>
      <c r="E64" s="572"/>
      <c r="F64" s="572"/>
      <c r="G64" s="572"/>
      <c r="H64" s="572"/>
      <c r="I64" s="572"/>
      <c r="J64" s="125"/>
      <c r="K64" s="132" t="e">
        <f>#REF!</f>
        <v>#REF!</v>
      </c>
      <c r="L64" s="132" t="e">
        <f>#REF!</f>
        <v>#REF!</v>
      </c>
      <c r="M64" s="126"/>
    </row>
    <row r="65" spans="1:13" x14ac:dyDescent="0.2">
      <c r="A65" s="57"/>
      <c r="B65" s="127"/>
      <c r="C65" s="128"/>
      <c r="D65" s="129"/>
      <c r="E65" s="129"/>
      <c r="F65" s="129"/>
      <c r="G65" s="129"/>
      <c r="H65" s="129"/>
      <c r="I65" s="130"/>
      <c r="J65" s="129"/>
      <c r="K65" s="129"/>
      <c r="L65" s="129"/>
      <c r="M65" s="131"/>
    </row>
  </sheetData>
  <mergeCells count="11">
    <mergeCell ref="M3:M4"/>
    <mergeCell ref="A5:I5"/>
    <mergeCell ref="A20:A21"/>
    <mergeCell ref="D64:I64"/>
    <mergeCell ref="A1:L1"/>
    <mergeCell ref="A3:A4"/>
    <mergeCell ref="B3:B4"/>
    <mergeCell ref="C3:C4"/>
    <mergeCell ref="D3:F3"/>
    <mergeCell ref="G3:I3"/>
    <mergeCell ref="J3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="115" zoomScaleSheetLayoutView="115" workbookViewId="0">
      <selection activeCell="H6" sqref="H6"/>
    </sheetView>
  </sheetViews>
  <sheetFormatPr defaultRowHeight="15" x14ac:dyDescent="0.25"/>
  <cols>
    <col min="1" max="1" width="32.42578125" customWidth="1"/>
    <col min="2" max="6" width="0" hidden="1" customWidth="1"/>
    <col min="7" max="7" width="14.42578125" hidden="1" customWidth="1"/>
    <col min="8" max="8" width="21.28515625" customWidth="1"/>
    <col min="9" max="9" width="20.5703125" customWidth="1"/>
    <col min="10" max="10" width="23" customWidth="1"/>
    <col min="11" max="11" width="9.140625" hidden="1" customWidth="1"/>
  </cols>
  <sheetData>
    <row r="1" spans="1:11" ht="1.5" customHeight="1" x14ac:dyDescent="0.25"/>
    <row r="2" spans="1:11" hidden="1" x14ac:dyDescent="0.25"/>
    <row r="3" spans="1:11" ht="42" customHeight="1" x14ac:dyDescent="0.25">
      <c r="A3" s="588" t="s">
        <v>155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</row>
    <row r="4" spans="1:11" ht="15.75" x14ac:dyDescent="0.25">
      <c r="A4" s="147"/>
      <c r="B4" s="148"/>
      <c r="C4" s="5"/>
      <c r="D4" s="589"/>
      <c r="E4" s="589"/>
      <c r="F4" s="589"/>
      <c r="G4" s="589"/>
      <c r="H4" s="5"/>
      <c r="I4" s="5"/>
      <c r="J4" s="5"/>
      <c r="K4" s="5"/>
    </row>
    <row r="5" spans="1:11" ht="47.25" x14ac:dyDescent="0.25">
      <c r="A5" s="149"/>
      <c r="B5" s="149"/>
      <c r="C5" s="149"/>
      <c r="D5" s="149"/>
      <c r="E5" s="149"/>
      <c r="F5" s="149"/>
      <c r="G5" s="150" t="s">
        <v>24</v>
      </c>
      <c r="H5" s="150" t="s">
        <v>25</v>
      </c>
      <c r="I5" s="150" t="s">
        <v>26</v>
      </c>
      <c r="J5" s="150" t="s">
        <v>54</v>
      </c>
      <c r="K5" s="151"/>
    </row>
    <row r="6" spans="1:11" ht="15.75" x14ac:dyDescent="0.25">
      <c r="A6" s="152"/>
      <c r="B6" s="586">
        <v>0</v>
      </c>
      <c r="C6" s="586"/>
      <c r="D6" s="587"/>
      <c r="E6" s="587"/>
      <c r="F6" s="587"/>
      <c r="G6" s="587"/>
      <c r="H6" s="153">
        <f>H7+H9+H8</f>
        <v>3185016</v>
      </c>
      <c r="I6" s="153" t="e">
        <f>#REF!</f>
        <v>#REF!</v>
      </c>
      <c r="J6" s="153" t="e">
        <f>B6+H6-I6</f>
        <v>#REF!</v>
      </c>
      <c r="K6" s="151"/>
    </row>
    <row r="7" spans="1:11" ht="15.75" x14ac:dyDescent="0.25">
      <c r="A7" s="154" t="s">
        <v>27</v>
      </c>
      <c r="B7" s="153"/>
      <c r="C7" s="153"/>
      <c r="D7" s="153"/>
      <c r="E7" s="153"/>
      <c r="F7" s="153"/>
      <c r="G7" s="153"/>
      <c r="H7" s="153">
        <v>0</v>
      </c>
      <c r="I7" s="153">
        <v>0</v>
      </c>
      <c r="J7" s="153">
        <v>937900</v>
      </c>
      <c r="K7" s="151"/>
    </row>
    <row r="8" spans="1:11" ht="31.5" x14ac:dyDescent="0.25">
      <c r="A8" s="154" t="s">
        <v>28</v>
      </c>
      <c r="B8" s="153"/>
      <c r="C8" s="153"/>
      <c r="D8" s="153"/>
      <c r="E8" s="153"/>
      <c r="F8" s="153"/>
      <c r="G8" s="153"/>
      <c r="H8" s="153">
        <f>Доходы!G34</f>
        <v>3185016</v>
      </c>
      <c r="I8" s="153">
        <v>0</v>
      </c>
      <c r="J8" s="153">
        <v>0</v>
      </c>
      <c r="K8" s="151"/>
    </row>
    <row r="9" spans="1:11" ht="31.5" x14ac:dyDescent="0.25">
      <c r="A9" s="154" t="s">
        <v>29</v>
      </c>
      <c r="B9" s="153"/>
      <c r="C9" s="153"/>
      <c r="D9" s="153"/>
      <c r="E9" s="153"/>
      <c r="F9" s="153"/>
      <c r="G9" s="153"/>
      <c r="H9" s="153">
        <f>Доходы!I34+Доходы!K34</f>
        <v>0</v>
      </c>
      <c r="I9" s="153">
        <v>0</v>
      </c>
      <c r="J9" s="153">
        <v>0</v>
      </c>
      <c r="K9" s="151"/>
    </row>
    <row r="10" spans="1:11" ht="15.75" hidden="1" x14ac:dyDescent="0.25">
      <c r="A10" s="154" t="s">
        <v>30</v>
      </c>
      <c r="B10" s="153"/>
      <c r="C10" s="153"/>
      <c r="D10" s="153"/>
      <c r="E10" s="153"/>
      <c r="F10" s="153"/>
      <c r="G10" s="153"/>
      <c r="H10" s="153"/>
      <c r="I10" s="153"/>
      <c r="J10" s="153">
        <v>0</v>
      </c>
      <c r="K10" s="151"/>
    </row>
    <row r="11" spans="1:11" ht="15.75" hidden="1" x14ac:dyDescent="0.25">
      <c r="A11" s="154" t="s">
        <v>31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1"/>
    </row>
    <row r="12" spans="1:11" x14ac:dyDescent="0.25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</row>
  </sheetData>
  <mergeCells count="3">
    <mergeCell ref="B6:G6"/>
    <mergeCell ref="A3:K3"/>
    <mergeCell ref="D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Доходы</vt:lpstr>
      <vt:lpstr>Расходы</vt:lpstr>
      <vt:lpstr>Лист5</vt:lpstr>
      <vt:lpstr>Лист4</vt:lpstr>
      <vt:lpstr>Лист2</vt:lpstr>
      <vt:lpstr>Лист3</vt:lpstr>
      <vt:lpstr>Лист1</vt:lpstr>
      <vt:lpstr>Источники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ОА</dc:creator>
  <cp:lastModifiedBy>fedorenko</cp:lastModifiedBy>
  <cp:lastPrinted>2025-07-17T13:47:40Z</cp:lastPrinted>
  <dcterms:created xsi:type="dcterms:W3CDTF">2019-02-12T11:28:49Z</dcterms:created>
  <dcterms:modified xsi:type="dcterms:W3CDTF">2025-07-17T13:48:20Z</dcterms:modified>
</cp:coreProperties>
</file>