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workbookProtection workbookAlgorithmName="SHA-512" workbookHashValue="VUv0REdhPMJvxXUfaPwPbNWsen0o7nIebD/e2XKea8OERIVpxkX6H+XQl1dLljGA7+NrxW+0q3eDwowpaW+Ujg==" workbookSaltValue="GEoHWK8dUk4XPigC5m0H8A==" workbookSpinCount="100000" lockStructure="1"/>
  <bookViews>
    <workbookView xWindow="-105" yWindow="-105" windowWidth="29040" windowHeight="16440" activeTab="6"/>
  </bookViews>
  <sheets>
    <sheet name="Пр1" sheetId="1" r:id="rId1"/>
    <sheet name="Пр2" sheetId="2" r:id="rId2"/>
    <sheet name="Пр 3" sheetId="3" r:id="rId3"/>
    <sheet name="Пр4" sheetId="4" r:id="rId4"/>
    <sheet name="Пр5" sheetId="5" r:id="rId5"/>
    <sheet name="Пр6" sheetId="6" r:id="rId6"/>
    <sheet name="Пр7" sheetId="7" r:id="rId7"/>
    <sheet name="Пр8" sheetId="8" r:id="rId8"/>
  </sheets>
  <definedNames>
    <definedName name="__bookmark_1">Пр1!$A$6:$D$16</definedName>
    <definedName name="_xlnm._FilterDatabase" localSheetId="6" hidden="1">Пр7!$D$1:$D$179</definedName>
    <definedName name="_xlnm.Print_Titles" localSheetId="0">Пр1!$6:$6</definedName>
  </definedName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24" i="6" l="1"/>
  <c r="G23" i="6"/>
  <c r="E13" i="7"/>
  <c r="E83" i="7"/>
  <c r="E82" i="7" s="1"/>
  <c r="E81" i="7" s="1"/>
  <c r="F54" i="7"/>
  <c r="F56" i="7"/>
  <c r="E56" i="7"/>
  <c r="E54" i="7"/>
  <c r="G55" i="6" l="1"/>
  <c r="G19" i="6"/>
  <c r="G18" i="6" s="1"/>
  <c r="G20" i="6"/>
  <c r="G11" i="6"/>
  <c r="G37" i="6"/>
  <c r="F44" i="6"/>
  <c r="F21" i="6"/>
  <c r="F23" i="6"/>
  <c r="F37" i="6"/>
  <c r="F34" i="6"/>
  <c r="F30" i="6"/>
  <c r="F71" i="6" l="1"/>
  <c r="G170" i="6"/>
  <c r="F170" i="6"/>
  <c r="F124" i="6"/>
  <c r="G118" i="6"/>
  <c r="F118" i="6"/>
  <c r="F8" i="3"/>
  <c r="E11" i="3"/>
  <c r="D11" i="3"/>
  <c r="D46" i="2" l="1"/>
  <c r="C46" i="2"/>
  <c r="D7" i="3" l="1"/>
  <c r="E7" i="3"/>
  <c r="F7" i="3" l="1"/>
  <c r="D102" i="8"/>
  <c r="D44" i="8"/>
  <c r="D42" i="8"/>
  <c r="C44" i="8"/>
  <c r="C42" i="8"/>
  <c r="F109" i="7"/>
  <c r="F108" i="7" s="1"/>
  <c r="F107" i="7"/>
  <c r="F103" i="7"/>
  <c r="F99" i="7"/>
  <c r="D74" i="8" s="1"/>
  <c r="F50" i="7"/>
  <c r="F49" i="7" s="1"/>
  <c r="F48" i="7"/>
  <c r="F47" i="7" s="1"/>
  <c r="E50" i="7"/>
  <c r="E49" i="7" s="1"/>
  <c r="E48" i="7"/>
  <c r="E47" i="7" s="1"/>
  <c r="F29" i="7"/>
  <c r="F28" i="7" s="1"/>
  <c r="F27" i="7"/>
  <c r="D18" i="8" s="1"/>
  <c r="F31" i="7"/>
  <c r="F30" i="7" s="1"/>
  <c r="F33" i="7"/>
  <c r="D24" i="8" s="1"/>
  <c r="F35" i="7"/>
  <c r="D26" i="8" s="1"/>
  <c r="F39" i="7"/>
  <c r="D30" i="8" s="1"/>
  <c r="F41" i="7"/>
  <c r="D32" i="8" s="1"/>
  <c r="F43" i="7"/>
  <c r="D34" i="8" s="1"/>
  <c r="F45" i="7"/>
  <c r="D36" i="8" s="1"/>
  <c r="E45" i="7"/>
  <c r="C36" i="8" s="1"/>
  <c r="E43" i="7"/>
  <c r="C34" i="8" s="1"/>
  <c r="E41" i="7"/>
  <c r="C32" i="8" s="1"/>
  <c r="E39" i="7"/>
  <c r="C30" i="8" s="1"/>
  <c r="E35" i="7"/>
  <c r="C26" i="8" s="1"/>
  <c r="E33" i="7"/>
  <c r="C24" i="8" s="1"/>
  <c r="E31" i="7"/>
  <c r="C22" i="8" s="1"/>
  <c r="E29" i="7"/>
  <c r="C20" i="8" s="1"/>
  <c r="E27" i="7"/>
  <c r="C18" i="8" s="1"/>
  <c r="F71" i="7"/>
  <c r="F70" i="7" s="1"/>
  <c r="E71" i="7"/>
  <c r="C56" i="8" s="1"/>
  <c r="F61" i="7"/>
  <c r="F60" i="7" s="1"/>
  <c r="F63" i="7"/>
  <c r="F62" i="7" s="1"/>
  <c r="F65" i="7"/>
  <c r="F64" i="7" s="1"/>
  <c r="F67" i="7"/>
  <c r="F66" i="7" s="1"/>
  <c r="F69" i="7"/>
  <c r="F68" i="7" s="1"/>
  <c r="F73" i="7"/>
  <c r="F72" i="7" s="1"/>
  <c r="F78" i="7"/>
  <c r="D62" i="8" s="1"/>
  <c r="F80" i="7"/>
  <c r="D64" i="8" s="1"/>
  <c r="E80" i="7"/>
  <c r="C64" i="8" s="1"/>
  <c r="E78" i="7"/>
  <c r="C62" i="8" s="1"/>
  <c r="E73" i="7"/>
  <c r="C58" i="8" s="1"/>
  <c r="E69" i="7"/>
  <c r="C54" i="8" s="1"/>
  <c r="E67" i="7"/>
  <c r="C52" i="8" s="1"/>
  <c r="E65" i="7"/>
  <c r="C50" i="8" s="1"/>
  <c r="E63" i="7"/>
  <c r="C48" i="8" s="1"/>
  <c r="E61" i="7"/>
  <c r="C46" i="8" s="1"/>
  <c r="F84" i="7"/>
  <c r="D66" i="8" s="1"/>
  <c r="E84" i="7"/>
  <c r="C66" i="8" s="1"/>
  <c r="F88" i="7"/>
  <c r="D68" i="8" s="1"/>
  <c r="E88" i="7"/>
  <c r="C68" i="8" s="1"/>
  <c r="F92" i="7"/>
  <c r="D70" i="8" s="1"/>
  <c r="F94" i="7"/>
  <c r="E92" i="7"/>
  <c r="C70" i="8" s="1"/>
  <c r="E94" i="7"/>
  <c r="F23" i="7"/>
  <c r="D14" i="8" s="1"/>
  <c r="E23" i="7"/>
  <c r="C14" i="8" s="1"/>
  <c r="F17" i="7"/>
  <c r="D12" i="8" s="1"/>
  <c r="E17" i="7"/>
  <c r="C12" i="8" s="1"/>
  <c r="F14" i="7"/>
  <c r="D10" i="8" s="1"/>
  <c r="E14" i="7"/>
  <c r="C10" i="8" s="1"/>
  <c r="F12" i="7"/>
  <c r="D8" i="8" s="1"/>
  <c r="E12" i="7"/>
  <c r="C8" i="8" s="1"/>
  <c r="F113" i="7"/>
  <c r="D76" i="8" s="1"/>
  <c r="E113" i="7"/>
  <c r="C76" i="8" s="1"/>
  <c r="E109" i="7"/>
  <c r="E108" i="7" s="1"/>
  <c r="E107" i="7"/>
  <c r="E103" i="7"/>
  <c r="E99" i="7"/>
  <c r="C74" i="8" s="1"/>
  <c r="B22" i="1"/>
  <c r="D72" i="8" l="1"/>
  <c r="C72" i="8"/>
  <c r="D54" i="8"/>
  <c r="D38" i="8"/>
  <c r="D40" i="8"/>
  <c r="D20" i="8"/>
  <c r="D22" i="8"/>
  <c r="D50" i="8"/>
  <c r="C38" i="8"/>
  <c r="D52" i="8"/>
  <c r="C40" i="8"/>
  <c r="D56" i="8"/>
  <c r="D58" i="8"/>
  <c r="D46" i="8"/>
  <c r="D48" i="8"/>
  <c r="E46" i="7"/>
  <c r="F46" i="7"/>
  <c r="E18" i="3"/>
  <c r="F20" i="7"/>
  <c r="D16" i="8" s="1"/>
  <c r="E20" i="7"/>
  <c r="C16" i="8" s="1"/>
  <c r="F19" i="6"/>
  <c r="F18" i="6" s="1"/>
  <c r="H20" i="6"/>
  <c r="F16" i="6"/>
  <c r="F15" i="6" s="1"/>
  <c r="H19" i="6" l="1"/>
  <c r="H18" i="6"/>
  <c r="F37" i="7"/>
  <c r="D28" i="8" s="1"/>
  <c r="E37" i="7"/>
  <c r="C28" i="8" s="1"/>
  <c r="F79" i="6"/>
  <c r="F77" i="6"/>
  <c r="G71" i="6"/>
  <c r="F75" i="7" s="1"/>
  <c r="F66" i="6"/>
  <c r="F64" i="6"/>
  <c r="F112" i="6"/>
  <c r="F111" i="6" s="1"/>
  <c r="F110" i="6" s="1"/>
  <c r="F108" i="6"/>
  <c r="F106" i="6" s="1"/>
  <c r="F105" i="6" s="1"/>
  <c r="F98" i="6"/>
  <c r="F97" i="6" s="1"/>
  <c r="F96" i="6" s="1"/>
  <c r="D72" i="2"/>
  <c r="C72" i="2"/>
  <c r="D66" i="2"/>
  <c r="C66" i="2"/>
  <c r="F74" i="7" l="1"/>
  <c r="F59" i="7" s="1"/>
  <c r="D60" i="8"/>
  <c r="F70" i="6"/>
  <c r="E75" i="7"/>
  <c r="C60" i="8" s="1"/>
  <c r="F144" i="7"/>
  <c r="D94" i="8" s="1"/>
  <c r="F128" i="7"/>
  <c r="D78" i="8" s="1"/>
  <c r="F124" i="7"/>
  <c r="F122" i="7"/>
  <c r="F120" i="7"/>
  <c r="F119" i="7"/>
  <c r="F140" i="7"/>
  <c r="D90" i="8" s="1"/>
  <c r="E140" i="7"/>
  <c r="C90" i="8" s="1"/>
  <c r="E144" i="7"/>
  <c r="C94" i="8" s="1"/>
  <c r="E128" i="7"/>
  <c r="C78" i="8" s="1"/>
  <c r="F117" i="7"/>
  <c r="F130" i="7"/>
  <c r="D80" i="8" s="1"/>
  <c r="F132" i="7"/>
  <c r="D82" i="8" s="1"/>
  <c r="F134" i="7"/>
  <c r="D84" i="8" s="1"/>
  <c r="F136" i="7"/>
  <c r="D86" i="8" s="1"/>
  <c r="F138" i="7"/>
  <c r="D88" i="8" s="1"/>
  <c r="F142" i="7"/>
  <c r="D92" i="8" s="1"/>
  <c r="F146" i="7"/>
  <c r="D96" i="8" s="1"/>
  <c r="F148" i="7"/>
  <c r="D98" i="8" s="1"/>
  <c r="F150" i="7"/>
  <c r="D100" i="8" s="1"/>
  <c r="F151" i="7"/>
  <c r="F154" i="7"/>
  <c r="D104" i="8" s="1"/>
  <c r="F156" i="7"/>
  <c r="D108" i="8" s="1"/>
  <c r="F158" i="7"/>
  <c r="D110" i="8" s="1"/>
  <c r="F160" i="7"/>
  <c r="D112" i="8" s="1"/>
  <c r="F162" i="7"/>
  <c r="D114" i="8" s="1"/>
  <c r="F164" i="7"/>
  <c r="D116" i="8" s="1"/>
  <c r="F166" i="7"/>
  <c r="D118" i="8" s="1"/>
  <c r="F168" i="7"/>
  <c r="D120" i="8" s="1"/>
  <c r="F170" i="7"/>
  <c r="D122" i="8" s="1"/>
  <c r="F174" i="7"/>
  <c r="D126" i="8" s="1"/>
  <c r="F176" i="7"/>
  <c r="D128" i="8" s="1"/>
  <c r="F178" i="7"/>
  <c r="D106" i="8" s="1"/>
  <c r="E178" i="7"/>
  <c r="C106" i="8" s="1"/>
  <c r="E176" i="7"/>
  <c r="C128" i="8" s="1"/>
  <c r="E174" i="7"/>
  <c r="C126" i="8" s="1"/>
  <c r="E170" i="7"/>
  <c r="C122" i="8" s="1"/>
  <c r="E168" i="7"/>
  <c r="C120" i="8" s="1"/>
  <c r="E166" i="7"/>
  <c r="C118" i="8" s="1"/>
  <c r="E164" i="7"/>
  <c r="C116" i="8" s="1"/>
  <c r="E162" i="7"/>
  <c r="C114" i="8" s="1"/>
  <c r="E160" i="7"/>
  <c r="C112" i="8" s="1"/>
  <c r="E158" i="7"/>
  <c r="C110" i="8" s="1"/>
  <c r="E156" i="7"/>
  <c r="C108" i="8" s="1"/>
  <c r="E154" i="7"/>
  <c r="C104" i="8" s="1"/>
  <c r="E152" i="7"/>
  <c r="C102" i="8" s="1"/>
  <c r="E150" i="7"/>
  <c r="C100" i="8" s="1"/>
  <c r="E148" i="7"/>
  <c r="C98" i="8" s="1"/>
  <c r="E146" i="7"/>
  <c r="C96" i="8" s="1"/>
  <c r="E142" i="7"/>
  <c r="C92" i="8" s="1"/>
  <c r="E138" i="7"/>
  <c r="C88" i="8" s="1"/>
  <c r="E136" i="7"/>
  <c r="C86" i="8" s="1"/>
  <c r="E134" i="7"/>
  <c r="C84" i="8" s="1"/>
  <c r="E132" i="7"/>
  <c r="C82" i="8" s="1"/>
  <c r="E130" i="7"/>
  <c r="C80" i="8" s="1"/>
  <c r="E124" i="7"/>
  <c r="E122" i="7"/>
  <c r="E120" i="7"/>
  <c r="E117" i="7"/>
  <c r="E116" i="7" s="1"/>
  <c r="F125" i="6"/>
  <c r="F180" i="6"/>
  <c r="F179" i="6" s="1"/>
  <c r="F178" i="6" s="1"/>
  <c r="F177" i="6" s="1"/>
  <c r="F131" i="6"/>
  <c r="F172" i="7"/>
  <c r="D124" i="8" s="1"/>
  <c r="E172" i="7"/>
  <c r="F126" i="7"/>
  <c r="E126" i="7"/>
  <c r="E119" i="7"/>
  <c r="D32" i="3"/>
  <c r="D61" i="2"/>
  <c r="C61" i="2"/>
  <c r="D78" i="2"/>
  <c r="D77" i="2" s="1"/>
  <c r="C78" i="2"/>
  <c r="C77" i="2" s="1"/>
  <c r="D51" i="2"/>
  <c r="C51" i="2"/>
  <c r="D9" i="2"/>
  <c r="C9" i="2"/>
  <c r="E171" i="7" l="1"/>
  <c r="C124" i="8"/>
  <c r="F169" i="6"/>
  <c r="C29" i="8"/>
  <c r="C73" i="8"/>
  <c r="C69" i="8"/>
  <c r="E72" i="8"/>
  <c r="D71" i="8"/>
  <c r="C71" i="8"/>
  <c r="E70" i="8"/>
  <c r="D69" i="8"/>
  <c r="C127" i="8"/>
  <c r="C125" i="8"/>
  <c r="C123" i="8"/>
  <c r="C121" i="8"/>
  <c r="C119" i="8"/>
  <c r="C117" i="8"/>
  <c r="C115" i="8"/>
  <c r="C113" i="8"/>
  <c r="C111" i="8"/>
  <c r="C109" i="8"/>
  <c r="C107" i="8"/>
  <c r="C103" i="8"/>
  <c r="C105" i="8"/>
  <c r="E106" i="8"/>
  <c r="D105" i="8"/>
  <c r="C99" i="8"/>
  <c r="C101" i="8"/>
  <c r="C97" i="8"/>
  <c r="C95" i="8"/>
  <c r="C93" i="8"/>
  <c r="C91" i="8"/>
  <c r="C89" i="8"/>
  <c r="C87" i="8"/>
  <c r="C85" i="8"/>
  <c r="C83" i="8"/>
  <c r="C81" i="8"/>
  <c r="C79" i="8"/>
  <c r="C77" i="8"/>
  <c r="C75" i="8"/>
  <c r="C67" i="8"/>
  <c r="E48" i="8"/>
  <c r="D47" i="8"/>
  <c r="C47" i="8"/>
  <c r="E46" i="8"/>
  <c r="D45" i="8"/>
  <c r="C45" i="8"/>
  <c r="E58" i="8"/>
  <c r="D57" i="8"/>
  <c r="C57" i="8"/>
  <c r="E56" i="8"/>
  <c r="C55" i="8"/>
  <c r="C65" i="8"/>
  <c r="C63" i="8"/>
  <c r="C61" i="8"/>
  <c r="C59" i="8"/>
  <c r="C53" i="8"/>
  <c r="C49" i="8"/>
  <c r="C51" i="8"/>
  <c r="C41" i="8"/>
  <c r="C43" i="8"/>
  <c r="E32" i="8"/>
  <c r="D31" i="8"/>
  <c r="C31" i="8"/>
  <c r="C39" i="8"/>
  <c r="C37" i="8"/>
  <c r="C35" i="8"/>
  <c r="C33" i="8"/>
  <c r="C27" i="8"/>
  <c r="C25" i="8"/>
  <c r="C23" i="8"/>
  <c r="C21" i="8"/>
  <c r="C19" i="8"/>
  <c r="C13" i="8"/>
  <c r="C15" i="8"/>
  <c r="C17" i="8"/>
  <c r="C7" i="8"/>
  <c r="C9" i="8"/>
  <c r="C11" i="8"/>
  <c r="F121" i="7"/>
  <c r="F125" i="7"/>
  <c r="F149" i="7"/>
  <c r="E149" i="7"/>
  <c r="E16" i="7"/>
  <c r="E15" i="7" s="1"/>
  <c r="F16" i="7"/>
  <c r="F15" i="7" s="1"/>
  <c r="E19" i="7"/>
  <c r="E18" i="7" s="1"/>
  <c r="F19" i="7"/>
  <c r="F18" i="7" s="1"/>
  <c r="E22" i="7"/>
  <c r="E21" i="7" s="1"/>
  <c r="F22" i="7"/>
  <c r="F21" i="7" s="1"/>
  <c r="F153" i="7"/>
  <c r="E153" i="7"/>
  <c r="E139" i="7"/>
  <c r="E137" i="7"/>
  <c r="E135" i="7"/>
  <c r="E133" i="7"/>
  <c r="F145" i="7"/>
  <c r="E145" i="7"/>
  <c r="F143" i="7"/>
  <c r="E143" i="7"/>
  <c r="F141" i="7"/>
  <c r="E141" i="7"/>
  <c r="F139" i="7"/>
  <c r="F137" i="7"/>
  <c r="F135" i="7"/>
  <c r="F133" i="7"/>
  <c r="E127" i="7"/>
  <c r="E118" i="7"/>
  <c r="F118" i="7"/>
  <c r="E123" i="7"/>
  <c r="F123" i="7"/>
  <c r="E125" i="7"/>
  <c r="F127" i="7"/>
  <c r="E129" i="7"/>
  <c r="F129" i="7"/>
  <c r="E131" i="7"/>
  <c r="F131" i="7"/>
  <c r="E147" i="7"/>
  <c r="F147" i="7"/>
  <c r="E151" i="7"/>
  <c r="E155" i="7"/>
  <c r="F155" i="7"/>
  <c r="E157" i="7"/>
  <c r="F157" i="7"/>
  <c r="E159" i="7"/>
  <c r="F159" i="7"/>
  <c r="E161" i="7"/>
  <c r="F161" i="7"/>
  <c r="E163" i="7"/>
  <c r="F163" i="7"/>
  <c r="E165" i="7"/>
  <c r="F165" i="7"/>
  <c r="E167" i="7"/>
  <c r="F167" i="7"/>
  <c r="E169" i="7"/>
  <c r="F169" i="7"/>
  <c r="F171" i="7"/>
  <c r="E173" i="7"/>
  <c r="F173" i="7"/>
  <c r="E175" i="7"/>
  <c r="F175" i="7"/>
  <c r="E177" i="7"/>
  <c r="F177" i="7"/>
  <c r="H118" i="6"/>
  <c r="H122" i="6"/>
  <c r="H128" i="6"/>
  <c r="H130" i="6"/>
  <c r="H172" i="6"/>
  <c r="H174" i="6"/>
  <c r="H176" i="6"/>
  <c r="H168" i="6"/>
  <c r="H164" i="6"/>
  <c r="H154" i="6"/>
  <c r="H156" i="6"/>
  <c r="H150" i="6"/>
  <c r="H138" i="6"/>
  <c r="H140" i="6"/>
  <c r="H142" i="6"/>
  <c r="H144" i="6"/>
  <c r="F112" i="7"/>
  <c r="F111" i="7" s="1"/>
  <c r="F110" i="7" s="1"/>
  <c r="E112" i="7"/>
  <c r="E111" i="7" s="1"/>
  <c r="E110" i="7" s="1"/>
  <c r="E106" i="7"/>
  <c r="F106" i="7"/>
  <c r="E102" i="7"/>
  <c r="E101" i="7" s="1"/>
  <c r="E100" i="7" s="1"/>
  <c r="F102" i="7"/>
  <c r="F101" i="7" s="1"/>
  <c r="F98" i="7"/>
  <c r="F97" i="7" s="1"/>
  <c r="F96" i="7" s="1"/>
  <c r="E98" i="7"/>
  <c r="E97" i="7" s="1"/>
  <c r="E96" i="7" s="1"/>
  <c r="E62" i="7"/>
  <c r="E60" i="7"/>
  <c r="E64" i="7"/>
  <c r="E70" i="7"/>
  <c r="E68" i="7"/>
  <c r="E66" i="7"/>
  <c r="E72" i="7"/>
  <c r="E74" i="7"/>
  <c r="E77" i="7"/>
  <c r="E79" i="7"/>
  <c r="F91" i="7"/>
  <c r="E91" i="7"/>
  <c r="F87" i="7"/>
  <c r="F86" i="7" s="1"/>
  <c r="F85" i="7" s="1"/>
  <c r="E87" i="7"/>
  <c r="E86" i="7" s="1"/>
  <c r="E85" i="7" s="1"/>
  <c r="E93" i="7"/>
  <c r="F53" i="7"/>
  <c r="F52" i="7" s="1"/>
  <c r="E53" i="7"/>
  <c r="E90" i="7" l="1"/>
  <c r="E89" i="7" s="1"/>
  <c r="F105" i="7"/>
  <c r="F104" i="7" s="1"/>
  <c r="E105" i="7"/>
  <c r="E104" i="7" s="1"/>
  <c r="E95" i="7" s="1"/>
  <c r="C129" i="8"/>
  <c r="E71" i="8"/>
  <c r="E69" i="8"/>
  <c r="E115" i="7"/>
  <c r="E114" i="7" s="1"/>
  <c r="E59" i="7"/>
  <c r="E45" i="8"/>
  <c r="E105" i="8"/>
  <c r="E47" i="8"/>
  <c r="E57" i="8"/>
  <c r="D55" i="8"/>
  <c r="E31" i="8"/>
  <c r="F100" i="7"/>
  <c r="E76" i="7"/>
  <c r="E11" i="7"/>
  <c r="E10" i="7" s="1"/>
  <c r="F13" i="7"/>
  <c r="F11" i="7"/>
  <c r="F55" i="7"/>
  <c r="F51" i="7" s="1"/>
  <c r="E55" i="7"/>
  <c r="E52" i="7" s="1"/>
  <c r="F26" i="7"/>
  <c r="E26" i="7"/>
  <c r="F40" i="7"/>
  <c r="E40" i="7"/>
  <c r="F38" i="7"/>
  <c r="E38" i="7"/>
  <c r="E44" i="7"/>
  <c r="E42" i="7"/>
  <c r="E36" i="7"/>
  <c r="E34" i="7"/>
  <c r="E32" i="7"/>
  <c r="E30" i="7"/>
  <c r="E28" i="7"/>
  <c r="D28" i="3"/>
  <c r="D26" i="3"/>
  <c r="D24" i="3"/>
  <c r="D22" i="3"/>
  <c r="D18" i="3"/>
  <c r="E14" i="3"/>
  <c r="D14" i="3"/>
  <c r="F123" i="6"/>
  <c r="F121" i="6"/>
  <c r="G173" i="6"/>
  <c r="F173" i="6"/>
  <c r="G175" i="6"/>
  <c r="F175" i="6"/>
  <c r="G171" i="6"/>
  <c r="F171" i="6"/>
  <c r="G163" i="6"/>
  <c r="F163" i="6"/>
  <c r="F167" i="6"/>
  <c r="G167" i="6"/>
  <c r="F165" i="6"/>
  <c r="G155" i="6"/>
  <c r="F155" i="6"/>
  <c r="F161" i="6"/>
  <c r="G137" i="6"/>
  <c r="F137" i="6"/>
  <c r="G139" i="6"/>
  <c r="F139" i="6"/>
  <c r="F159" i="6"/>
  <c r="G153" i="6"/>
  <c r="F153" i="6"/>
  <c r="F157" i="6"/>
  <c r="F151" i="6"/>
  <c r="G149" i="6"/>
  <c r="F149" i="6"/>
  <c r="G143" i="6"/>
  <c r="F143" i="6"/>
  <c r="F147" i="6"/>
  <c r="F145" i="6"/>
  <c r="F141" i="6"/>
  <c r="G141" i="6"/>
  <c r="F133" i="6"/>
  <c r="F135" i="6"/>
  <c r="F129" i="6"/>
  <c r="G129" i="6"/>
  <c r="F127" i="6"/>
  <c r="G127" i="6"/>
  <c r="G121" i="6"/>
  <c r="F116" i="6"/>
  <c r="G116" i="6"/>
  <c r="H17" i="6"/>
  <c r="H23" i="6"/>
  <c r="H27" i="6"/>
  <c r="H39" i="6"/>
  <c r="H41" i="6"/>
  <c r="H48" i="6"/>
  <c r="H50" i="6"/>
  <c r="H54" i="6"/>
  <c r="H56" i="6"/>
  <c r="H61" i="6"/>
  <c r="H63" i="6"/>
  <c r="H92" i="6"/>
  <c r="H94" i="6"/>
  <c r="H99" i="6"/>
  <c r="H103" i="6"/>
  <c r="H107" i="6"/>
  <c r="H109" i="6"/>
  <c r="H113" i="6"/>
  <c r="G112" i="6"/>
  <c r="G111" i="6" s="1"/>
  <c r="G102" i="6"/>
  <c r="G101" i="6" s="1"/>
  <c r="F102" i="6"/>
  <c r="F101" i="6" s="1"/>
  <c r="F100" i="6" s="1"/>
  <c r="F95" i="6" s="1"/>
  <c r="F76" i="6"/>
  <c r="G79" i="6"/>
  <c r="G74" i="6"/>
  <c r="F74" i="6"/>
  <c r="G72" i="6"/>
  <c r="F72" i="6"/>
  <c r="F68" i="6"/>
  <c r="F62" i="6"/>
  <c r="F60" i="6"/>
  <c r="G62" i="6"/>
  <c r="G60" i="6"/>
  <c r="F83" i="6"/>
  <c r="F82" i="6" s="1"/>
  <c r="F81" i="6" s="1"/>
  <c r="F87" i="6"/>
  <c r="F86" i="6" s="1"/>
  <c r="F85" i="6" s="1"/>
  <c r="F91" i="6"/>
  <c r="F93" i="6"/>
  <c r="G91" i="6"/>
  <c r="G93" i="6"/>
  <c r="G53" i="6"/>
  <c r="F53" i="6"/>
  <c r="F55" i="6"/>
  <c r="F52" i="6" s="1"/>
  <c r="F47" i="6"/>
  <c r="G49" i="6"/>
  <c r="F49" i="6"/>
  <c r="G47" i="6"/>
  <c r="G46" i="6" s="1"/>
  <c r="F40" i="6"/>
  <c r="G40" i="6"/>
  <c r="G38" i="6"/>
  <c r="F38" i="6"/>
  <c r="G26" i="6"/>
  <c r="F26" i="6"/>
  <c r="F42" i="6"/>
  <c r="F36" i="6"/>
  <c r="F32" i="6"/>
  <c r="F28" i="6"/>
  <c r="F13" i="6"/>
  <c r="F11" i="6"/>
  <c r="F10" i="6" s="1"/>
  <c r="F9" i="6" s="1"/>
  <c r="G30" i="6"/>
  <c r="H12" i="6"/>
  <c r="H14" i="6"/>
  <c r="H29" i="6"/>
  <c r="H31" i="6"/>
  <c r="H33" i="6"/>
  <c r="H35" i="6"/>
  <c r="H37" i="6"/>
  <c r="H43" i="6"/>
  <c r="H45" i="6"/>
  <c r="H65" i="6"/>
  <c r="H67" i="6"/>
  <c r="H69" i="6"/>
  <c r="H71" i="6"/>
  <c r="H78" i="6"/>
  <c r="H80" i="6"/>
  <c r="H84" i="6"/>
  <c r="H88" i="6"/>
  <c r="H117" i="6"/>
  <c r="H120" i="6"/>
  <c r="H124" i="6"/>
  <c r="H126" i="6"/>
  <c r="H132" i="6"/>
  <c r="H134" i="6"/>
  <c r="H136" i="6"/>
  <c r="H146" i="6"/>
  <c r="H148" i="6"/>
  <c r="H152" i="6"/>
  <c r="H158" i="6"/>
  <c r="H160" i="6"/>
  <c r="H162" i="6"/>
  <c r="H166" i="6"/>
  <c r="H170" i="6"/>
  <c r="H181" i="6"/>
  <c r="D81" i="2"/>
  <c r="D80" i="2" s="1"/>
  <c r="C81" i="2"/>
  <c r="C80" i="2" s="1"/>
  <c r="D49" i="2"/>
  <c r="C49" i="2"/>
  <c r="F25" i="6" l="1"/>
  <c r="F95" i="7"/>
  <c r="F46" i="6"/>
  <c r="F59" i="6"/>
  <c r="F58" i="6" s="1"/>
  <c r="F115" i="6"/>
  <c r="F114" i="6" s="1"/>
  <c r="H149" i="6"/>
  <c r="H153" i="6"/>
  <c r="H155" i="6"/>
  <c r="H141" i="6"/>
  <c r="H139" i="6"/>
  <c r="H171" i="6"/>
  <c r="H173" i="6"/>
  <c r="H129" i="6"/>
  <c r="H137" i="6"/>
  <c r="H163" i="6"/>
  <c r="H175" i="6"/>
  <c r="D34" i="3"/>
  <c r="B15" i="1" s="1"/>
  <c r="D9" i="4" s="1"/>
  <c r="H121" i="6"/>
  <c r="H143" i="6"/>
  <c r="H167" i="6"/>
  <c r="C45" i="2"/>
  <c r="H127" i="6"/>
  <c r="D45" i="2"/>
  <c r="E55" i="8"/>
  <c r="E58" i="7"/>
  <c r="E57" i="7" s="1"/>
  <c r="E51" i="7"/>
  <c r="E25" i="7"/>
  <c r="E24" i="7" s="1"/>
  <c r="E9" i="7"/>
  <c r="F10" i="7"/>
  <c r="F9" i="7" s="1"/>
  <c r="F8" i="7" s="1"/>
  <c r="H47" i="6"/>
  <c r="H26" i="6"/>
  <c r="H91" i="6"/>
  <c r="H53" i="6"/>
  <c r="H38" i="6"/>
  <c r="H55" i="6"/>
  <c r="H93" i="6"/>
  <c r="H40" i="6"/>
  <c r="H60" i="6"/>
  <c r="H101" i="6"/>
  <c r="H102" i="6"/>
  <c r="H111" i="6"/>
  <c r="H62" i="6"/>
  <c r="H49" i="6"/>
  <c r="H112" i="6"/>
  <c r="G110" i="6"/>
  <c r="H110" i="6" s="1"/>
  <c r="F51" i="6"/>
  <c r="F90" i="6"/>
  <c r="F89" i="6" s="1"/>
  <c r="G90" i="6"/>
  <c r="G52" i="6"/>
  <c r="D59" i="2"/>
  <c r="D57" i="2" s="1"/>
  <c r="C59" i="2"/>
  <c r="C57" i="2" s="1"/>
  <c r="D71" i="2"/>
  <c r="C71" i="2"/>
  <c r="F24" i="6" l="1"/>
  <c r="F8" i="6" s="1"/>
  <c r="E8" i="7"/>
  <c r="E7" i="7" s="1"/>
  <c r="E179" i="7" s="1"/>
  <c r="F57" i="6"/>
  <c r="H46" i="6"/>
  <c r="G51" i="6"/>
  <c r="H51" i="6" s="1"/>
  <c r="H52" i="6"/>
  <c r="G89" i="6"/>
  <c r="H89" i="6" s="1"/>
  <c r="H90" i="6"/>
  <c r="C56" i="2"/>
  <c r="D56" i="2"/>
  <c r="C14" i="1" s="1"/>
  <c r="D41" i="2"/>
  <c r="C41" i="2"/>
  <c r="D37" i="2"/>
  <c r="C37" i="2"/>
  <c r="D32" i="2"/>
  <c r="C11" i="1" s="1"/>
  <c r="C32" i="2"/>
  <c r="B11" i="1" s="1"/>
  <c r="D28" i="2"/>
  <c r="C28" i="2"/>
  <c r="D26" i="2"/>
  <c r="D25" i="2" s="1"/>
  <c r="C26" i="2"/>
  <c r="C25" i="2" s="1"/>
  <c r="D20" i="2"/>
  <c r="D19" i="2" s="1"/>
  <c r="C20" i="2"/>
  <c r="C19" i="2" s="1"/>
  <c r="D8" i="2"/>
  <c r="C10" i="1" s="1"/>
  <c r="F7" i="6" l="1"/>
  <c r="C55" i="2"/>
  <c r="B12" i="1" s="1"/>
  <c r="B14" i="1"/>
  <c r="F182" i="6"/>
  <c r="D55" i="2"/>
  <c r="C12" i="1" s="1"/>
  <c r="D7" i="2"/>
  <c r="C8" i="2"/>
  <c r="C7" i="2" l="1"/>
  <c r="C83" i="2" s="1"/>
  <c r="B10" i="1"/>
  <c r="D83" i="2"/>
  <c r="C9" i="1"/>
  <c r="E8" i="8"/>
  <c r="E10" i="8"/>
  <c r="E12" i="8"/>
  <c r="E14" i="8"/>
  <c r="E16" i="8"/>
  <c r="E18" i="8"/>
  <c r="E20" i="8"/>
  <c r="E22" i="8"/>
  <c r="E24" i="8"/>
  <c r="E26" i="8"/>
  <c r="E28" i="8"/>
  <c r="E30" i="8"/>
  <c r="E34" i="8"/>
  <c r="E36" i="8"/>
  <c r="E38" i="8"/>
  <c r="E40" i="8"/>
  <c r="E42" i="8"/>
  <c r="E44" i="8"/>
  <c r="E50" i="8"/>
  <c r="E52" i="8"/>
  <c r="E54" i="8"/>
  <c r="E60" i="8"/>
  <c r="E62" i="8"/>
  <c r="E64" i="8"/>
  <c r="E66" i="8"/>
  <c r="E68" i="8"/>
  <c r="E74" i="8"/>
  <c r="E76" i="8"/>
  <c r="E78" i="8"/>
  <c r="E80" i="8"/>
  <c r="E82" i="8"/>
  <c r="E84" i="8"/>
  <c r="E86" i="8"/>
  <c r="E88" i="8"/>
  <c r="E90" i="8"/>
  <c r="E92" i="8"/>
  <c r="E94" i="8"/>
  <c r="E96" i="8"/>
  <c r="E98" i="8"/>
  <c r="E100" i="8"/>
  <c r="E102" i="8"/>
  <c r="E104" i="8"/>
  <c r="E108" i="8"/>
  <c r="E110" i="8"/>
  <c r="E112" i="8"/>
  <c r="E114" i="8"/>
  <c r="E116" i="8"/>
  <c r="E118" i="8"/>
  <c r="E120" i="8"/>
  <c r="E122" i="8"/>
  <c r="E124" i="8"/>
  <c r="E126" i="8"/>
  <c r="E128" i="8"/>
  <c r="D7" i="8"/>
  <c r="D9" i="8"/>
  <c r="E9" i="8" s="1"/>
  <c r="D13" i="8"/>
  <c r="E13" i="8" s="1"/>
  <c r="D11" i="8"/>
  <c r="E11" i="8" s="1"/>
  <c r="D15" i="8"/>
  <c r="E15" i="8" s="1"/>
  <c r="D17" i="8"/>
  <c r="E17" i="8" s="1"/>
  <c r="D19" i="8"/>
  <c r="E19" i="8" s="1"/>
  <c r="D21" i="8"/>
  <c r="E21" i="8" s="1"/>
  <c r="D23" i="8"/>
  <c r="E23" i="8" s="1"/>
  <c r="D25" i="8"/>
  <c r="E25" i="8" s="1"/>
  <c r="D27" i="8"/>
  <c r="E27" i="8" s="1"/>
  <c r="D29" i="8"/>
  <c r="E29" i="8" s="1"/>
  <c r="D33" i="8"/>
  <c r="E33" i="8" s="1"/>
  <c r="D35" i="8"/>
  <c r="E35" i="8" s="1"/>
  <c r="D37" i="8"/>
  <c r="E37" i="8" s="1"/>
  <c r="D39" i="8"/>
  <c r="E39" i="8" s="1"/>
  <c r="D41" i="8"/>
  <c r="E41" i="8" s="1"/>
  <c r="D43" i="8"/>
  <c r="E43" i="8" s="1"/>
  <c r="D49" i="8"/>
  <c r="E49" i="8" s="1"/>
  <c r="D51" i="8"/>
  <c r="E51" i="8" s="1"/>
  <c r="D53" i="8"/>
  <c r="E53" i="8" s="1"/>
  <c r="D59" i="8"/>
  <c r="E59" i="8" s="1"/>
  <c r="D61" i="8"/>
  <c r="E61" i="8" s="1"/>
  <c r="D63" i="8"/>
  <c r="E63" i="8" s="1"/>
  <c r="D65" i="8"/>
  <c r="E65" i="8" s="1"/>
  <c r="D67" i="8"/>
  <c r="E67" i="8" s="1"/>
  <c r="D73" i="8"/>
  <c r="E73" i="8" s="1"/>
  <c r="D75" i="8"/>
  <c r="E75" i="8" s="1"/>
  <c r="D77" i="8"/>
  <c r="E77" i="8" s="1"/>
  <c r="D79" i="8"/>
  <c r="E79" i="8" s="1"/>
  <c r="D81" i="8"/>
  <c r="E81" i="8" s="1"/>
  <c r="D83" i="8"/>
  <c r="E83" i="8" s="1"/>
  <c r="D85" i="8"/>
  <c r="E85" i="8" s="1"/>
  <c r="D87" i="8"/>
  <c r="E87" i="8" s="1"/>
  <c r="D89" i="8"/>
  <c r="E89" i="8" s="1"/>
  <c r="D91" i="8"/>
  <c r="E91" i="8" s="1"/>
  <c r="D93" i="8"/>
  <c r="E93" i="8" s="1"/>
  <c r="D95" i="8"/>
  <c r="E95" i="8" s="1"/>
  <c r="D97" i="8"/>
  <c r="E97" i="8" s="1"/>
  <c r="D99" i="8"/>
  <c r="E99" i="8" s="1"/>
  <c r="D101" i="8"/>
  <c r="E101" i="8" s="1"/>
  <c r="D103" i="8"/>
  <c r="E103" i="8" s="1"/>
  <c r="D107" i="8"/>
  <c r="E107" i="8" s="1"/>
  <c r="D109" i="8"/>
  <c r="E109" i="8" s="1"/>
  <c r="D111" i="8"/>
  <c r="E111" i="8" s="1"/>
  <c r="D113" i="8"/>
  <c r="E113" i="8" s="1"/>
  <c r="D115" i="8"/>
  <c r="E115" i="8" s="1"/>
  <c r="D117" i="8"/>
  <c r="E117" i="8" s="1"/>
  <c r="D119" i="8"/>
  <c r="E119" i="8" s="1"/>
  <c r="D121" i="8"/>
  <c r="E121" i="8" s="1"/>
  <c r="D123" i="8"/>
  <c r="E123" i="8" s="1"/>
  <c r="D125" i="8"/>
  <c r="E125" i="8" s="1"/>
  <c r="D127" i="8"/>
  <c r="E127" i="8" s="1"/>
  <c r="F116" i="7"/>
  <c r="F93" i="7"/>
  <c r="F90" i="7" s="1"/>
  <c r="F89" i="7" s="1"/>
  <c r="F83" i="7"/>
  <c r="F82" i="7" s="1"/>
  <c r="F81" i="7" s="1"/>
  <c r="F77" i="7"/>
  <c r="F79" i="7"/>
  <c r="F44" i="7"/>
  <c r="F42" i="7"/>
  <c r="F36" i="7"/>
  <c r="F34" i="7"/>
  <c r="F32" i="7"/>
  <c r="F25" i="7" l="1"/>
  <c r="F24" i="7" s="1"/>
  <c r="F76" i="7"/>
  <c r="F115" i="7"/>
  <c r="F114" i="7" s="1"/>
  <c r="E7" i="8"/>
  <c r="D129" i="8"/>
  <c r="E129" i="8" s="1"/>
  <c r="G165" i="6"/>
  <c r="H165" i="6" s="1"/>
  <c r="G119" i="6"/>
  <c r="G123" i="6"/>
  <c r="H123" i="6" s="1"/>
  <c r="G125" i="6"/>
  <c r="H125" i="6" s="1"/>
  <c r="G131" i="6"/>
  <c r="H131" i="6" s="1"/>
  <c r="G133" i="6"/>
  <c r="H133" i="6" s="1"/>
  <c r="G135" i="6"/>
  <c r="H135" i="6" s="1"/>
  <c r="G145" i="6"/>
  <c r="H145" i="6" s="1"/>
  <c r="G147" i="6"/>
  <c r="G151" i="6"/>
  <c r="H151" i="6" s="1"/>
  <c r="G157" i="6"/>
  <c r="H157" i="6" s="1"/>
  <c r="G159" i="6"/>
  <c r="H159" i="6" s="1"/>
  <c r="G161" i="6"/>
  <c r="H161" i="6" s="1"/>
  <c r="G169" i="6"/>
  <c r="H169" i="6" s="1"/>
  <c r="G180" i="6"/>
  <c r="H180" i="6" s="1"/>
  <c r="G98" i="6"/>
  <c r="H98" i="6" s="1"/>
  <c r="G106" i="6"/>
  <c r="H106" i="6" s="1"/>
  <c r="G108" i="6"/>
  <c r="H108" i="6" s="1"/>
  <c r="G64" i="6"/>
  <c r="G66" i="6"/>
  <c r="H66" i="6" s="1"/>
  <c r="G68" i="6"/>
  <c r="H68" i="6" s="1"/>
  <c r="G70" i="6"/>
  <c r="H70" i="6" s="1"/>
  <c r="G77" i="6"/>
  <c r="H79" i="6"/>
  <c r="G83" i="6"/>
  <c r="G87" i="6"/>
  <c r="G13" i="6"/>
  <c r="G16" i="6"/>
  <c r="G15" i="6" s="1"/>
  <c r="G22" i="6"/>
  <c r="H22" i="6" s="1"/>
  <c r="G28" i="6"/>
  <c r="H30" i="6"/>
  <c r="G32" i="6"/>
  <c r="H32" i="6" s="1"/>
  <c r="G34" i="6"/>
  <c r="H34" i="6" s="1"/>
  <c r="G36" i="6"/>
  <c r="H36" i="6" s="1"/>
  <c r="G42" i="6"/>
  <c r="H42" i="6" s="1"/>
  <c r="G44" i="6"/>
  <c r="H44" i="6" s="1"/>
  <c r="E32" i="3"/>
  <c r="F32" i="3" s="1"/>
  <c r="E28" i="3"/>
  <c r="E26" i="3"/>
  <c r="F26" i="3" s="1"/>
  <c r="E24" i="3"/>
  <c r="F24" i="3" s="1"/>
  <c r="E22" i="3"/>
  <c r="F22" i="3" s="1"/>
  <c r="F18" i="3"/>
  <c r="F14" i="3"/>
  <c r="F9" i="3"/>
  <c r="F10" i="3"/>
  <c r="F12" i="3"/>
  <c r="F13" i="3"/>
  <c r="F15" i="3"/>
  <c r="F16" i="3"/>
  <c r="F17" i="3"/>
  <c r="F19" i="3"/>
  <c r="F20" i="3"/>
  <c r="F21" i="3"/>
  <c r="F23" i="3"/>
  <c r="F25" i="3"/>
  <c r="F27" i="3"/>
  <c r="F29" i="3"/>
  <c r="F30" i="3"/>
  <c r="F31" i="3"/>
  <c r="F33" i="3"/>
  <c r="F11" i="3"/>
  <c r="G25" i="6" l="1"/>
  <c r="G24" i="6" s="1"/>
  <c r="H13" i="6"/>
  <c r="G10" i="6"/>
  <c r="G59" i="6"/>
  <c r="H16" i="6"/>
  <c r="H15" i="6"/>
  <c r="H119" i="6"/>
  <c r="G115" i="6"/>
  <c r="G114" i="6" s="1"/>
  <c r="F58" i="7"/>
  <c r="F57" i="7" s="1"/>
  <c r="F28" i="3"/>
  <c r="E34" i="3"/>
  <c r="C15" i="1" s="1"/>
  <c r="H147" i="6"/>
  <c r="H64" i="6"/>
  <c r="H77" i="6"/>
  <c r="G76" i="6"/>
  <c r="H28" i="6"/>
  <c r="G82" i="6"/>
  <c r="H83" i="6"/>
  <c r="G179" i="6"/>
  <c r="G86" i="6"/>
  <c r="H87" i="6"/>
  <c r="H11" i="6"/>
  <c r="H116" i="6"/>
  <c r="G97" i="6"/>
  <c r="H97" i="6" s="1"/>
  <c r="G21" i="6"/>
  <c r="G105" i="6"/>
  <c r="H105" i="6" s="1"/>
  <c r="C7" i="1"/>
  <c r="B9" i="1"/>
  <c r="D10" i="1"/>
  <c r="D11" i="1"/>
  <c r="D14" i="1"/>
  <c r="F7" i="7" l="1"/>
  <c r="F179" i="7" s="1"/>
  <c r="H21" i="6"/>
  <c r="G9" i="6"/>
  <c r="G8" i="6" s="1"/>
  <c r="G58" i="6"/>
  <c r="H115" i="6"/>
  <c r="H76" i="6"/>
  <c r="H25" i="6"/>
  <c r="H10" i="6"/>
  <c r="F34" i="3"/>
  <c r="C16" i="1"/>
  <c r="G183" i="6" s="1"/>
  <c r="E35" i="3"/>
  <c r="G104" i="6"/>
  <c r="G81" i="6"/>
  <c r="H82" i="6"/>
  <c r="G85" i="6"/>
  <c r="H85" i="6" s="1"/>
  <c r="H86" i="6"/>
  <c r="G178" i="6"/>
  <c r="H179" i="6"/>
  <c r="H114" i="6"/>
  <c r="G96" i="6"/>
  <c r="H96" i="6" s="1"/>
  <c r="H59" i="6"/>
  <c r="E8" i="4"/>
  <c r="B7" i="1"/>
  <c r="B16" i="1" s="1"/>
  <c r="B23" i="1" s="1"/>
  <c r="D9" i="1"/>
  <c r="D12" i="1"/>
  <c r="H9" i="6" l="1"/>
  <c r="H104" i="6"/>
  <c r="G57" i="6"/>
  <c r="G7" i="6" s="1"/>
  <c r="G100" i="6"/>
  <c r="G95" i="6" s="1"/>
  <c r="H81" i="6"/>
  <c r="E9" i="4"/>
  <c r="E7" i="4" s="1"/>
  <c r="E10" i="4" s="1"/>
  <c r="D15" i="1"/>
  <c r="G177" i="6"/>
  <c r="H178" i="6"/>
  <c r="H58" i="6"/>
  <c r="H24" i="6"/>
  <c r="D8" i="4"/>
  <c r="D7" i="4" s="1"/>
  <c r="D10" i="4" s="1"/>
  <c r="D7" i="1"/>
  <c r="H57" i="6" l="1"/>
  <c r="H100" i="6"/>
  <c r="F183" i="6"/>
  <c r="H177" i="6"/>
  <c r="H8" i="6"/>
  <c r="G182" i="6" l="1"/>
  <c r="H182" i="6" s="1"/>
  <c r="H95" i="6"/>
  <c r="H7" i="6" l="1"/>
</calcChain>
</file>

<file path=xl/sharedStrings.xml><?xml version="1.0" encoding="utf-8"?>
<sst xmlns="http://schemas.openxmlformats.org/spreadsheetml/2006/main" count="1140" uniqueCount="566">
  <si>
    <t>Показатели</t>
  </si>
  <si>
    <t>Доходы всего</t>
  </si>
  <si>
    <t>в том числе:</t>
  </si>
  <si>
    <t>Налоговые и неналоговые доходы, из них:</t>
  </si>
  <si>
    <t>налоговые доходы</t>
  </si>
  <si>
    <t>неналоговые доходы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</si>
  <si>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</si>
  <si>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</si>
  <si>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Расходы всего</t>
  </si>
  <si>
    <t>Результат исполнения бюджета (дефицит «-», профицит «+»)</t>
  </si>
  <si>
    <t>% исполнения</t>
  </si>
  <si>
    <t>Код бюджетной классификации</t>
  </si>
  <si>
    <t>Наименование дохода</t>
  </si>
  <si>
    <t>000 1 00 00000 00 0000 000</t>
  </si>
  <si>
    <t>НАЛОГОВЫЕ И НЕНАЛОГОВЫЕ ДОХОДЫ</t>
  </si>
  <si>
    <t>000 1 01 00000 00 0000 000</t>
  </si>
  <si>
    <t>НАЛОГИ НА ПРИБЫЛЬ, ДОХОДЫ</t>
  </si>
  <si>
    <t>000 1 01 02000 01 0000 110</t>
  </si>
  <si>
    <t>Налог на доходы физических лиц</t>
  </si>
  <si>
    <t>182 1 01 02010 01 1000 110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</si>
  <si>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(сумма платежа (перерасчеты, недоимка и задолженность по соответствующему платежу, в том числе по отмененному)</t>
  </si>
  <si>
    <t>182 1 01 02020 01 1000 110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</si>
  <si>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</si>
  <si>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182 1 01 02030 01 1000 110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</si>
  <si>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(сумма платежа (перерасчеты, недоимка и задолженность по соответствующему платежу, в том числе по отмененному)</t>
  </si>
  <si>
    <t>182 1 01 02080 01 1000 110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</si>
  <si>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(сумма платежа (перерасчеты, недоимка и задолженность по соответствующему платежу, в том числе по отмененному)</t>
  </si>
  <si>
    <t>182 1 01 02130 01 1000 110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</si>
  <si>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650 000 рублей) (сумма платежа (перерасчеты, недоимка и задолженность по соответствующему платежу, в том числе по отмененному)</t>
  </si>
  <si>
    <t>182 1 01 02140 01 1000 110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</si>
  <si>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превышающей 650 000 рублей) (сумма платежа (перерасчеты, недоимка и задолженность по соответствующему платежу, в том числе по отмененному)</t>
  </si>
  <si>
    <t>000 1 03 00000 00 0000 000</t>
  </si>
  <si>
    <t>НАЛОГИ НА ТОВАРЫ (РАБОТЫ, УСЛУГИ), РЕАЛИЗУЕМЫЕ НА ТЕРРИТОРИИ РОССИЙСКОЙ ФЕДЕРАЦИИ</t>
  </si>
  <si>
    <t>000 1 03 02000 01 0000 110</t>
  </si>
  <si>
    <t>Акцизы по подакцизным товарам (продукции), производимым на территории Российской Федерации</t>
  </si>
  <si>
    <t>182 1 03 02231 01 0000 110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</si>
  <si>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</si>
  <si>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182 1 03 02241 01 0000 110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</si>
  <si>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</si>
  <si>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182 1 03 02251 01 0000 110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</si>
  <si>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</si>
  <si>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182 1 03 02261 01 0000 110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</si>
  <si>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</si>
  <si>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000 1 05 00000 00 0000 000</t>
  </si>
  <si>
    <t>НАЛОГИ НА СОВОКУПНЫЙ ДОХОД</t>
  </si>
  <si>
    <t>000 1 05 03000 01 0000 110</t>
  </si>
  <si>
    <t>Единый сельскохозяйственный налог</t>
  </si>
  <si>
    <t>182 1 05 03010 01 1000 110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</si>
  <si>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</si>
  <si>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000 1 06 00000 00 0000 000</t>
  </si>
  <si>
    <t>НАЛОГИ НА ИМУЩЕСТВО</t>
  </si>
  <si>
    <t>182 1 06 01030 13 1000 110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</si>
  <si>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 (сумма платежа (перерасчеты, недоимка и задолженность по соответствующему платежу, в том числе по отмененному)</t>
  </si>
  <si>
    <t>182 1 06 06033 13 1000 110</t>
  </si>
  <si>
    <t>Земельный налог с организаций, обладающих земельным участком, расположенным в границах городских поселений (сумма платежа (перерасчеты, недоимка и задолженность по соответствующему платежу, в том числе по отмененному)</t>
  </si>
  <si>
    <t>182 1 06 06043 13 1000 110</t>
  </si>
  <si>
    <t>Земельный налог с физических лиц, обладающих земельным участком, расположенным в границах городских поселений (сумма платежа (перерасчеты, недоимка и задолженность по соответствующему платежу, в том числе по отмененному)</t>
  </si>
  <si>
    <t>000 1 11 00000 00 0000 000</t>
  </si>
  <si>
    <t>ДОХОДЫ ОТ ИСПОЛЬЗОВАНИЯ ИМУЩЕСТВА, НАХОДЯЩЕГОСЯ В ГОСУДАРСТВЕННОЙ И МУНИЦИПАЛЬНОЙ СОБСТВЕННОСТИ</t>
  </si>
  <si>
    <t>950 1 11 05013 13 0000 120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</si>
  <si>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</si>
  <si>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>950 1 11 05025 13 0000 120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</si>
  <si>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поселений (за исключением земельных участков муниципальных бюджетных и автономных учреждений)</t>
  </si>
  <si>
    <t>950 1 11 05075 13 0000 120</t>
  </si>
  <si>
    <t>Доходы от сдачи в аренду имущества, составляющего казну городских поселений (за исключением земельных участков)</t>
  </si>
  <si>
    <t>950 1 11 09045 13 0000 120</t>
  </si>
  <si>
    <t>Прочие поступления от использования имущества, находящегося в собственности городских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</si>
  <si>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000 1 13 00000 00 0000 000</t>
  </si>
  <si>
    <t>ДОХОДЫ ОТ ОКАЗАНИЯ ПЛАТНЫХ УСЛУГ И КОМПЕНСАЦИИ ЗАТРАТ ГОСУДАРСТВА</t>
  </si>
  <si>
    <t>950 1 13 01995 13 0001 130</t>
  </si>
  <si>
    <t>Доходы от оказания платных услуг по стирке и химической чистке текстильных и меховых изделий</t>
  </si>
  <si>
    <t>950 1 13 01995 13 0002 130</t>
  </si>
  <si>
    <t>Доходы от оказания платных услуг бань и душевых</t>
  </si>
  <si>
    <t>950 1 13 02995 13 0000 130</t>
  </si>
  <si>
    <t>Прочие доходы от компенсации затрат бюджетов городских поселений</t>
  </si>
  <si>
    <t>000 1 14 00000 00 0000 000</t>
  </si>
  <si>
    <t>ДОХОДЫ ОТ ПРОДАЖИ МАТЕРИАЛЬНЫХ И НЕМАТЕРИАЛЬНЫХ АКТИВОВ</t>
  </si>
  <si>
    <t>950 1 14 02053 13 0000 410</t>
  </si>
  <si>
    <t>Доходы от реализации иного имущества, находящегося в собственности городских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</si>
  <si>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950 1 14 06013 13 0000 430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</si>
  <si>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</si>
  <si>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950 1 14 06025 13 0000 430</t>
  </si>
  <si>
    <t>Доходы от продажи земельных участков, находящихся в собственности городских поселений (за исключением земельных участков муниципальных бюджетных и автономных учреждений)</t>
  </si>
  <si>
    <t>000 1 16 00000 00 0000 000</t>
  </si>
  <si>
    <t>ШТРАФЫ, САНКЦИИ, ВОЗМЕЩЕНИЕ УЩЕРБА</t>
  </si>
  <si>
    <t>000 1 16 02000 02 0000 140</t>
  </si>
  <si>
    <t>Административные штрафы, установленные законами субъектов Российской Федерации об административных правонарушениях</t>
  </si>
  <si>
    <t>949 1 16 02020 02 0000 140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</si>
  <si>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</si>
  <si>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000 1 17 00000 00 0000 000</t>
  </si>
  <si>
    <t>ПРОЧИЕ НЕНАЛОГОВЫЕ ДОХОДЫ</t>
  </si>
  <si>
    <t>950 1 17 05050 13 0001 180</t>
  </si>
  <si>
    <t>Плата за торговое место на ярмарках, имеющих временный характер</t>
  </si>
  <si>
    <t>950 1 17 05050 13 0002 180</t>
  </si>
  <si>
    <t>Плата за размещение нестационарного торгового объекта</t>
  </si>
  <si>
    <t>000 2 00 00000 00 0000 000</t>
  </si>
  <si>
    <t>БЕЗВОЗМЕЗДНЫЕ ПОСТУПЛЕНИЯ</t>
  </si>
  <si>
    <t>000 2 02 00000 00 0000 000</t>
  </si>
  <si>
    <t>000 2 02 10000 00 0000 150</t>
  </si>
  <si>
    <t>Дотации бюджетам бюджетной системы Российской Федерации</t>
  </si>
  <si>
    <t>955 2 02 15001 13 0000 150</t>
  </si>
  <si>
    <t>Дотации бюджетам городских поселений на выравнивание бюджетной обеспеченности из бюджета субъекта Российской Федерации</t>
  </si>
  <si>
    <t>000 2 02 19999 13 0000 150</t>
  </si>
  <si>
    <t>Прочие дотации бюджетам городских поселений</t>
  </si>
  <si>
    <t>955 2 02 19999 13 1004 150</t>
  </si>
  <si>
    <t>Прочие дотации бюджетам городских поселений (дотации на реализацию мероприятий, предусмотренных нормативными правовыми актами органов государственной власти Ярославской области)</t>
  </si>
  <si>
    <t>000 2 02 20000 00 0000 150</t>
  </si>
  <si>
    <t>Субсидии бюджетам бюджетной системы Российской Федерации (межбюджетные субсидии)</t>
  </si>
  <si>
    <t>950 2 02 20041 13 0000 150</t>
  </si>
  <si>
    <t>Субсидии бюджетам городских поселений на строительство, модернизацию, ремонт и содержание автомобильных дорог общего пользования, в том числе дорог в поселениях (за исключением автомобильных дорог федерального значения)</t>
  </si>
  <si>
    <t>950 2 02 25497 13 0000 150</t>
  </si>
  <si>
    <t>Субсидии бюджетам городских поселений на реализацию мероприятий по обеспечению жильем молодых семей</t>
  </si>
  <si>
    <t>950 2 02 25555 13 0000 150</t>
  </si>
  <si>
    <t>Субсидии бюджетам городских поселений на реализацию программ формирования современной городской среды</t>
  </si>
  <si>
    <t>000 2 02 29999 13 0000 150</t>
  </si>
  <si>
    <t>Прочие субсидии бюджетам городских поселений</t>
  </si>
  <si>
    <t>950 2 02 29999 13 2005 150</t>
  </si>
  <si>
    <t>Прочие субсидии бюджетам городских поселений (субсидия на реализацию задачи по государственной поддержке граждан, проживающих на территории Ярославской области, в сфере ипотечного жилищного кредитования)</t>
  </si>
  <si>
    <t>950 2 02 29999 13 2058 150</t>
  </si>
  <si>
    <t>Прочие субсидии бюджетам городских поселений (субсидия на строительство и реконструкцию автомобильных дорог за счет средств инфраструктурного бюджетного кредита)</t>
  </si>
  <si>
    <t>950 2 02 29999 13 2060 150</t>
  </si>
  <si>
    <t>Прочие субсидии бюджетам городских поселений (субсидия на обустройство и восстановление воинских захоронений и военно-мемориальных объектов)</t>
  </si>
  <si>
    <t>000 2 02 40000 00 0000 150</t>
  </si>
  <si>
    <t>Иные межбюджетные трансферты</t>
  </si>
  <si>
    <t>000 2 02 49999 13 0000 150</t>
  </si>
  <si>
    <t>Прочие межбюджетные трансферты, передаваемые бюджетам городских поселений</t>
  </si>
  <si>
    <t>950 2 02 49999 13 4010 150</t>
  </si>
  <si>
    <t>Прочие межбюджетные трансферты, передаваемые бюджетам городских поселений (межбюджетные трансферты на благоустройство дворовых территорий, установку детских игровых площадок и обустройство территорий для выгула животных)</t>
  </si>
  <si>
    <t>Итого доходов</t>
  </si>
  <si>
    <t>Код</t>
  </si>
  <si>
    <t>Наименование</t>
  </si>
  <si>
    <t>0100</t>
  </si>
  <si>
    <t>ОБЩЕГОСУДАРСТВЕННЫЕ ВОПРОСЫ</t>
  </si>
  <si>
    <t>0103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</si>
  <si>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</si>
  <si>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0106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</si>
  <si>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</si>
  <si>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0113</t>
  </si>
  <si>
    <t>Другие общегосударственные вопросы</t>
  </si>
  <si>
    <t>0300</t>
  </si>
  <si>
    <t>НАЦИОНАЛЬНАЯ БЕЗОПАСНОСТЬ И ПРАВООХРАНИТЕЛЬНАЯ ДЕЯТЕЛЬНОСТЬ</t>
  </si>
  <si>
    <t>0310</t>
  </si>
  <si>
    <t>Защита населения и территории от чрезвычайных ситуаций природного и техногенного характера, пожарная безопасность</t>
  </si>
  <si>
    <t>0314</t>
  </si>
  <si>
    <t>Другие вопросы в области национальной безопасности и правоохранительной деятельности</t>
  </si>
  <si>
    <t>0400</t>
  </si>
  <si>
    <t>НАЦИОНАЛЬНАЯ ЭКОНОМИКА</t>
  </si>
  <si>
    <t>0408</t>
  </si>
  <si>
    <t>Транспорт</t>
  </si>
  <si>
    <t>0409</t>
  </si>
  <si>
    <t>Дорожное хозяйство (дорожные фонды)</t>
  </si>
  <si>
    <t>0412</t>
  </si>
  <si>
    <t>Другие вопросы в области национальной экономики</t>
  </si>
  <si>
    <t>0500</t>
  </si>
  <si>
    <t>ЖИЛИЩНО-КОММУНАЛЬНОЕ ХОЗЯЙСТВО</t>
  </si>
  <si>
    <t>0501</t>
  </si>
  <si>
    <t>Жилищное хозяйство</t>
  </si>
  <si>
    <t>0502</t>
  </si>
  <si>
    <t>Коммунальное хозяйство</t>
  </si>
  <si>
    <t>0503</t>
  </si>
  <si>
    <t>Благоустройство</t>
  </si>
  <si>
    <t>0600</t>
  </si>
  <si>
    <t>ОХРАНА ОКРУЖАЮЩЕЙ СРЕДЫ</t>
  </si>
  <si>
    <t>0605</t>
  </si>
  <si>
    <t>Другие вопросы в области охраны окружающей среды</t>
  </si>
  <si>
    <t>0700</t>
  </si>
  <si>
    <t>ОБРАЗОВАНИЕ</t>
  </si>
  <si>
    <t>0707</t>
  </si>
  <si>
    <t>Молодежная политика</t>
  </si>
  <si>
    <t>0800</t>
  </si>
  <si>
    <t>КУЛЬТУРА, КИНЕМАТОГРАФИЯ</t>
  </si>
  <si>
    <t>0801</t>
  </si>
  <si>
    <t>Культура</t>
  </si>
  <si>
    <t>1000</t>
  </si>
  <si>
    <t>СОЦИАЛЬНАЯ ПОЛИТИКА</t>
  </si>
  <si>
    <t>1001</t>
  </si>
  <si>
    <t>Пенсионное обеспечение</t>
  </si>
  <si>
    <t>1003</t>
  </si>
  <si>
    <t>Социальное обеспечение населения</t>
  </si>
  <si>
    <t>1004</t>
  </si>
  <si>
    <t>Охрана семьи и детства</t>
  </si>
  <si>
    <t>1100</t>
  </si>
  <si>
    <t>ФИЗИЧЕСКАЯ КУЛЬТУРА И СПОРТ</t>
  </si>
  <si>
    <t>1102</t>
  </si>
  <si>
    <t>Массовый спорт</t>
  </si>
  <si>
    <t>Итого</t>
  </si>
  <si>
    <t>Дефицит (-), Профицит (+)</t>
  </si>
  <si>
    <t>000 01 05 00 00 00 0000 000</t>
  </si>
  <si>
    <t>Изменение остатков средств на счетах по учету средств бюджетов</t>
  </si>
  <si>
    <t>000 01 05 02 01 13 0000 510</t>
  </si>
  <si>
    <t>Увеличение прочих остатков денежных средств бюджетов городских поселений</t>
  </si>
  <si>
    <t>000 01 05 02 01 13 0000 610</t>
  </si>
  <si>
    <t>Уменьшение прочих остатков денежных средств бюджетов городских поселений</t>
  </si>
  <si>
    <t>Итого источников внутреннего финансирования</t>
  </si>
  <si>
    <t>Объем долга</t>
  </si>
  <si>
    <t>Главный распоря-дитель</t>
  </si>
  <si>
    <t>Код целевой классификации</t>
  </si>
  <si>
    <t>Вид расходов</t>
  </si>
  <si>
    <t>Администрация Тутаевского муниципального района</t>
  </si>
  <si>
    <t>950</t>
  </si>
  <si>
    <t>Муниципальная программа "Перспективное развитие и формирование городской среды городского поселения Тутаев"</t>
  </si>
  <si>
    <t>01.0.00.00000</t>
  </si>
  <si>
    <t>Муниципальная целевая программа "Формирование современной городской среды городского поселения Тутаев"</t>
  </si>
  <si>
    <t>01.1.00.00000</t>
  </si>
  <si>
    <t>Повышение уровня благоустройства территорий</t>
  </si>
  <si>
    <t>01.1.01.00000</t>
  </si>
  <si>
    <t>Межбюджетные трансферты на обеспечение мероприятий по формированию современной городской среды</t>
  </si>
  <si>
    <t>01.1.01.29456</t>
  </si>
  <si>
    <t>Межбюджетные трансферты</t>
  </si>
  <si>
    <t>500</t>
  </si>
  <si>
    <t>Межбюджетные трансферты на реализацию проекта по формированию современной городской среды в малых городах и исторических поселениях</t>
  </si>
  <si>
    <t>01.1.01.29856</t>
  </si>
  <si>
    <t>Реализация проекта "Наши дворы"</t>
  </si>
  <si>
    <t>01.1.02.00000</t>
  </si>
  <si>
    <t>Межбюджетные трансферты на благоустройство дворовых территорий, установку детских игровых площадок и обустройство территорий для выгула животных</t>
  </si>
  <si>
    <t>01.1.02.70416</t>
  </si>
  <si>
    <t>Реализация проекта "Ярославия. Города у воды"</t>
  </si>
  <si>
    <t>01.1.03.00000</t>
  </si>
  <si>
    <t>Межбюджетные трансферты на строительство, реконструкцию и капитальный ремонт автомобильных дорог (средства ИБК)</t>
  </si>
  <si>
    <t>01.1.03.98004</t>
  </si>
  <si>
    <t>Реализация проекта "Формирование комфортной городской среды"</t>
  </si>
  <si>
    <t>01.1.F2.00000</t>
  </si>
  <si>
    <t>Межбюджетные трансферты на реализацию программ формирования современной городской среды</t>
  </si>
  <si>
    <t>01.1.F2.55550</t>
  </si>
  <si>
    <t>Муниципальная целевая программа "Развитие и содержание дорожного хозяйства на территории городского поселения Тутаев"</t>
  </si>
  <si>
    <t>01.2.00.00000</t>
  </si>
  <si>
    <t>Дорожная деятельность в отношении дорожной сети городского поселения Тутаев</t>
  </si>
  <si>
    <t>01.2.01.00000</t>
  </si>
  <si>
    <t>Обеспечение софинансирования мероприятий в области дорожного хозяйства на ремонт и содержание автомобильных дорог (средства поселения)</t>
  </si>
  <si>
    <t>01.2.01.22446</t>
  </si>
  <si>
    <t>Межбюджетные трансферты на капитальный ремонт и ремонт дорожных объектов муниципальной собственности, софинансирование</t>
  </si>
  <si>
    <t>01.2.01.25626</t>
  </si>
  <si>
    <t>Межбюджетные трансферты на софинансирование мероприятий по приведению в нормативное состояние автомобильных дорог местного значения, обеспечивающих подъезды к объектам социального назначения</t>
  </si>
  <si>
    <t>01.2.01.27356</t>
  </si>
  <si>
    <t>Межбюджетные трансферты на обеспечение мероприятий в области дорожного хозяйства по ремонту и содержанию автомобильных дорог</t>
  </si>
  <si>
    <t>01.2.01.29086</t>
  </si>
  <si>
    <t>Межбюджетные трансферты на обеспечение мероприятий в области дорожного хозяйства по повышению безопасности дорожного движения</t>
  </si>
  <si>
    <t>01.2.01.29096</t>
  </si>
  <si>
    <t>Межбюджетные трансферты на обеспечение содержания и организации деятельности дорожного хозяйства</t>
  </si>
  <si>
    <t>01.2.01.29696</t>
  </si>
  <si>
    <t>Межбюджетные трансферты на мероприятия в области дорожного хозяйства</t>
  </si>
  <si>
    <t>01.2.01.72446</t>
  </si>
  <si>
    <t>Межбюджетные трансферты на капитальный ремонт и ремонт дорожных объектов муниципальной собственности</t>
  </si>
  <si>
    <t>01.2.01.75626</t>
  </si>
  <si>
    <t>Межбюджетные трансферты на приведение в нормативное состояние автомобильных дорог местного значения, обеспечивающих подъезды к объектам социального назначения</t>
  </si>
  <si>
    <t>01.2.01.77356</t>
  </si>
  <si>
    <t>Реализация проекта "Дорожная сеть"</t>
  </si>
  <si>
    <t>01.2.R1.00000</t>
  </si>
  <si>
    <t>Межбюджетные трансферты на комплексное развитие транспортной инфраструктуры городских агломераций Ярославской области, софинансирование</t>
  </si>
  <si>
    <t>01.2.R1.24046</t>
  </si>
  <si>
    <t>Межбюджетные трансферты на комплексное развитие транспортной инфраструктуры городских агломераций Ярославской области</t>
  </si>
  <si>
    <t>01.2.R1.74046</t>
  </si>
  <si>
    <t>Муниципальная целевая программа "Стимулирование перспективного развития городского поселения Тутаев"</t>
  </si>
  <si>
    <t>01.3.00.00000</t>
  </si>
  <si>
    <t>Создание условий для развития инвестиционной привлекательности и наращивания налогового потенциала в городском поселении Тутаев</t>
  </si>
  <si>
    <t>01.3.02.00000</t>
  </si>
  <si>
    <t>Межбюджетные трансферты на реализацию мероприятий по строительству, реконструкции и ремонту объектов водоснабжения и водоотведения в городском поселении Тутаев</t>
  </si>
  <si>
    <t>01.3.02.29046</t>
  </si>
  <si>
    <t>Межбюджетные трансферты на реализацию мероприятий по развитию дорожной сети в городском поселении Тутаев</t>
  </si>
  <si>
    <t>01.3.02.29086</t>
  </si>
  <si>
    <t>Муниципальная программа "Содержание городского хозяйства городского поселения Тутаев"</t>
  </si>
  <si>
    <t>02.0.00.00000</t>
  </si>
  <si>
    <t>Муниципальная целевая программа "Благоустройство и озеленение на территории городского поселения Тутаев"</t>
  </si>
  <si>
    <t>02.1.00.00000</t>
  </si>
  <si>
    <t>Благоустройство и озеленение территории городского поселения Тутаев</t>
  </si>
  <si>
    <t>02.1.01.00000</t>
  </si>
  <si>
    <t>Межбюджетные трансферты на обеспечение мероприятий по техническому содержанию, текущему и капитальному ремонту сетей уличного освещения</t>
  </si>
  <si>
    <t>02.1.01.29246</t>
  </si>
  <si>
    <t>Межбюджетные трансферты на содержание и организацию деятельности по благоустройству на территории поселения</t>
  </si>
  <si>
    <t>02.1.01.29256</t>
  </si>
  <si>
    <t>Межбюджетные трансферты на обеспечение мероприятий в области благоустройства и озеленения</t>
  </si>
  <si>
    <t>02.1.01.29266</t>
  </si>
  <si>
    <t>Расходы на реализацию мероприятий по увековечению памяти погибших при защите Отечества</t>
  </si>
  <si>
    <t>02.1.01.L2990</t>
  </si>
  <si>
    <t>Организация и развитие ритуальных услуг и мест захоронения в городском поселении Тутаев</t>
  </si>
  <si>
    <t>02.1.02.00000</t>
  </si>
  <si>
    <t>Межбюджетные трансферты на обеспечение мероприятий по содержанию мест захоронения</t>
  </si>
  <si>
    <t>02.1.02.29316</t>
  </si>
  <si>
    <t>Межбюджетные трансферты на оказание услуг по захоронению невостребованных трупов</t>
  </si>
  <si>
    <t>02.1.02.29356</t>
  </si>
  <si>
    <t>Муниципальная целевая программа "Энергосбережение и повышение энергетической эффективности использования электрической энергии при эксплуатации объектов наружного освещения на территории городского поселения Тутаев"</t>
  </si>
  <si>
    <t>02.2.00.00000</t>
  </si>
  <si>
    <t>Создание механизма управления потреблением энергетических ресурсов и сокращение бюджетных затрат</t>
  </si>
  <si>
    <t>02.2.01.00000</t>
  </si>
  <si>
    <t>Межбюджетные трансферты на обеспечение мероприятий по уличному освещению</t>
  </si>
  <si>
    <t>02.2.01.29236</t>
  </si>
  <si>
    <t>Муниципальная целевая программа "Обеспечение населения городского поселения Тутаев банными услугами"</t>
  </si>
  <si>
    <t>02.3.00.00000</t>
  </si>
  <si>
    <t>Создание возможности предоставления качественных бытовых и оздоровительных услуг, соответствующих современным требованиям санитарных норм и правил</t>
  </si>
  <si>
    <t>02.3.01.00000</t>
  </si>
  <si>
    <t>Межбюджетные трансферты на обеспечение мероприятий по организации населению услуг бань в общих отделениях</t>
  </si>
  <si>
    <t>02.3.01.29206</t>
  </si>
  <si>
    <t>Муниципальная программа "Обеспечение доступным и комфортным жильём населения городского поселения Тутаев"</t>
  </si>
  <si>
    <t>04.0.00.00000</t>
  </si>
  <si>
    <t>Муниципальная целевая программа "Переселение граждан из аварийного жилищного фонда городского поселения Тутаев"</t>
  </si>
  <si>
    <t>04.1.00.00000</t>
  </si>
  <si>
    <t>Демонтаж (снос) многоквартирных домов, признанных в установленном порядке аварийными и подлежащими сносу</t>
  </si>
  <si>
    <t>04.1.02.00000</t>
  </si>
  <si>
    <t>Межбюджетные трансферты на обеспечение мероприятий по выполнению иных обязательств органами местного самоуправления</t>
  </si>
  <si>
    <t>04.1.02.29806</t>
  </si>
  <si>
    <t>Муниципальная целевая программа "Предоставление молодым семьям социальных выплат на приобретение (строительство) жилья"</t>
  </si>
  <si>
    <t>04.2.00.00000</t>
  </si>
  <si>
    <t>Поддержка молодых семей в приобретении (строительстве) жилья на территории городского поселения Тутаев</t>
  </si>
  <si>
    <t>04.2.01.00000</t>
  </si>
  <si>
    <t>Обеспечение мероприятий по поддержке молодых семей в приобретении (строительстве) жилья</t>
  </si>
  <si>
    <t>04.2.01.L4970</t>
  </si>
  <si>
    <t>Социальное обеспечение и иные выплаты населению</t>
  </si>
  <si>
    <t>300</t>
  </si>
  <si>
    <t>Муниципальная целевая программа "Поддержка граждан, проживающих на территории городского поселения Тутаев Ярославской области,в сфере ипотечного жилищного кредитования"</t>
  </si>
  <si>
    <t>04.3.00.00000</t>
  </si>
  <si>
    <t>Поддержка граждан, проживающих на территории городского поселения Тутаев, в сфере ипотечного жилищного кредитования</t>
  </si>
  <si>
    <t>04.3.01.00000</t>
  </si>
  <si>
    <t>Расходы на обеспечение софинансирования мероприятий в сфере ипотечного кредитования</t>
  </si>
  <si>
    <t>04.3.01.21230</t>
  </si>
  <si>
    <t>Государственная поддержка граждан, проживающих на территории Ярославской области, в сфере ипотечного жилищного кредитования</t>
  </si>
  <si>
    <t>04.3.01.71230</t>
  </si>
  <si>
    <t>Муниципальная целевая программа "Переселение граждан из жилищного фонда, признанного непригодным для проживания, и (или) жилищного фонда с высоким уровнем износа на территории городского поселения Тутаев "</t>
  </si>
  <si>
    <t>04.4.00.00000</t>
  </si>
  <si>
    <t>Обеспечение благоустроенными жилыми помещениями граждан, переселяемым из жилищного фонда, признанного непригодным для проживания, и (или) жилищного фонда с высоким уровнем износа</t>
  </si>
  <si>
    <t>04.4.01.00000</t>
  </si>
  <si>
    <t>Межбюджетные трансферты на приобретение объектов недвижимого имущества в муниципальную собственность</t>
  </si>
  <si>
    <t>04.4.01.29886</t>
  </si>
  <si>
    <t/>
  </si>
  <si>
    <t>40.0.00.00000</t>
  </si>
  <si>
    <t>Непрограммные расходы</t>
  </si>
  <si>
    <t>40.1.00.00000</t>
  </si>
  <si>
    <t>Выполнение других обязательств органами местного самоуправления</t>
  </si>
  <si>
    <t>40.1.00.20080</t>
  </si>
  <si>
    <t>Иные бюджетные ассигнования</t>
  </si>
  <si>
    <t>800</t>
  </si>
  <si>
    <t>Взнос на капитальный ремонт жилых помещений муниципального жилищного фонда</t>
  </si>
  <si>
    <t>40.1.00.20090</t>
  </si>
  <si>
    <t>Закупка товаров, работ и услуг для обеспечения государственных (муниципальных) нужд</t>
  </si>
  <si>
    <t>200</t>
  </si>
  <si>
    <t>Ежегодная премия лицам удостоившимся звания "Почетный гражданин города Тутаева"</t>
  </si>
  <si>
    <t>40.1.00.20120</t>
  </si>
  <si>
    <t>Выплаты по обязательствам муниципального образования</t>
  </si>
  <si>
    <t>40.1.00.20130</t>
  </si>
  <si>
    <t>Межбюджетные трансферты на содержание органов местного самоуправления</t>
  </si>
  <si>
    <t>40.1.00.29016</t>
  </si>
  <si>
    <t>Межбюджетные трансферты на обеспечение мероприятий по управлению, распоряжению имуществом, оценка недвижимости, признанию прав и регулированию отношений по муниципальной собственности поселения</t>
  </si>
  <si>
    <t>40.1.00.29026</t>
  </si>
  <si>
    <t>Межбюджетные трансферты на обеспечение мероприятий по осуществлению грузопассажирских перевозок на речном транспорте</t>
  </si>
  <si>
    <t>40.1.00.29166</t>
  </si>
  <si>
    <t>Межбюджетные трансферты на обеспечение мероприятий по осуществлению пассажирских перевозок на автомобильном транспорте</t>
  </si>
  <si>
    <t>40.1.00.29176</t>
  </si>
  <si>
    <t>Межбюджетные трансферты на обеспечение мероприятий в сфере культуры</t>
  </si>
  <si>
    <t>40.1.00.29216</t>
  </si>
  <si>
    <t>Межбюджетные трансферты на обеспечение физкультурно-спортивных мероприятий</t>
  </si>
  <si>
    <t>40.1.00.29226</t>
  </si>
  <si>
    <t>Межбюджетные трансферты на обеспечение мероприятий по землеустройству и землепользованию, определению кадастровой стоимости и приобретению прав собственности на землю</t>
  </si>
  <si>
    <t>40.1.00.29276</t>
  </si>
  <si>
    <t>Межбюджетные трансферты на обеспечение мероприятий по обеспечению безопасности людей на водных объектах, охране их жизни и здоровья</t>
  </si>
  <si>
    <t>40.1.00.29326</t>
  </si>
  <si>
    <t>Межбюджетные трансферты на обеспечение мероприятий по работе с детьми и молодежью</t>
  </si>
  <si>
    <t>40.1.00.29346</t>
  </si>
  <si>
    <t>Межбюджетные трансферты на обеспечение мероприятий по содержанию, реконструкции и капитальному ремонту муниципального жилищного фонда</t>
  </si>
  <si>
    <t>40.1.00.29376</t>
  </si>
  <si>
    <t>Межбюджетные трансферты на обеспечение мероприятий по осуществлению внешнего муниципального контроля</t>
  </si>
  <si>
    <t>40.1.00.29386</t>
  </si>
  <si>
    <t>Межбюджетные трансферты на обеспечение мероприятий по начислению и сбору платы за найм муниципального жилищного фонда</t>
  </si>
  <si>
    <t>40.1.00.29436</t>
  </si>
  <si>
    <t>Межбюджетные трансферты на обеспечение мероприятий по капитальному ремонту лифтов в МКД, в части жилых помещений находящихся в муниципальной собственности</t>
  </si>
  <si>
    <t>40.1.00.29446</t>
  </si>
  <si>
    <t>Межбюджетные трансферты на обеспечение деятельности народных дружин</t>
  </si>
  <si>
    <t>40.1.00.29486</t>
  </si>
  <si>
    <t>Межбюджетные трансферты на обеспечение поддержки деятельности социально ориентированных некоммерческих организаций</t>
  </si>
  <si>
    <t>40.1.00.29516</t>
  </si>
  <si>
    <t>Межбюджетные трансферты на обеспечение мероприятий по актуализации схем коммунальной инфраструктуры</t>
  </si>
  <si>
    <t>40.1.00.29536</t>
  </si>
  <si>
    <t>Межбюджетные трансферты на обеспечение других обязательств в рамках передаваемых полномочий по содержанию имущества казны городского поселения Тутаев</t>
  </si>
  <si>
    <t>40.1.00.29556</t>
  </si>
  <si>
    <t>Межбюджетные трансферты на обеспечение содержания и организации деятельности аварийно-спасательных служб</t>
  </si>
  <si>
    <t>40.1.00.29566</t>
  </si>
  <si>
    <t>Межбюджетные трансферты на обеспечение мероприятий по переработке и утилизации ливневых стоков</t>
  </si>
  <si>
    <t>40.1.00.29616</t>
  </si>
  <si>
    <t>Межбюджетные трансферты на обеспечение мероприятий по содержанию военно-мемориального комплекса</t>
  </si>
  <si>
    <t>40.1.00.29686</t>
  </si>
  <si>
    <t>Межбюджетные трансферты на доплаты к пенсиям муниципальным служащим поселений</t>
  </si>
  <si>
    <t>40.1.00.29756</t>
  </si>
  <si>
    <t>Межбюджетные трансферты на обеспечение мероприятий по безопасности жителей города</t>
  </si>
  <si>
    <t>40.1.00.29766</t>
  </si>
  <si>
    <t>40.1.00.29806</t>
  </si>
  <si>
    <t>Межбюджетные трансферты на поддержку деятельности ТОС</t>
  </si>
  <si>
    <t>40.1.00.29876</t>
  </si>
  <si>
    <t>Межбюджетные трансферты на выявление и ликвидацию вреда окружающей среде</t>
  </si>
  <si>
    <t>Муниципальный Совет городского поселения Тутаев</t>
  </si>
  <si>
    <t>993</t>
  </si>
  <si>
    <t>Содержание Председателя Муниципального Совета городского поселения Тутаев</t>
  </si>
  <si>
    <t>40.1.00.20010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</si>
  <si>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</si>
  <si>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</si>
  <si>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Дефицит (-), профицит (+)</t>
  </si>
  <si>
    <t>1. Межбюджетные трансферты на обеспечение мероприятий по формированию современной городской среды</t>
  </si>
  <si>
    <t>Тутаевский муниципальный район</t>
  </si>
  <si>
    <t>2. Межбюджетные трансферты на реализацию проекта по формированию современной городской среды в малых городах и исторических поселениях</t>
  </si>
  <si>
    <t>3. Межбюджетные трансферты на благоустройство дворовых территорий, установку детских игровых площадок и обустройство территорий для выгула животных</t>
  </si>
  <si>
    <t>4. Межбюджетные трансферты на строительство, реконструкцию и капитальный ремонт автомобильных дорог (средства ИБК)</t>
  </si>
  <si>
    <t>5. Межбюджетные трансферты на реализацию программ формирования современной городской среды</t>
  </si>
  <si>
    <t>6. Обеспечение софинансирования мероприятий в области дорожного хозяйства на ремонт и содержание автомобильных дорог (средства поселения)</t>
  </si>
  <si>
    <t>7. Межбюджетные трансферты на капитальный ремонт и ремонт дорожных объектов муниципальной собственности, софинансирование</t>
  </si>
  <si>
    <t>8. Межбюджетные трансферты на софинансирование мероприятий по приведению в нормативное состояние автомобильных дорог местного значения, обеспечивающих подъезды к объектам социального назначения</t>
  </si>
  <si>
    <t>9. Межбюджетные трансферты на обеспечение мероприятий в области дорожного хозяйства по ремонту и содержанию автомобильных дорог</t>
  </si>
  <si>
    <t>10. Межбюджетные трансферты на обеспечение мероприятий в области дорожного хозяйства по повышению безопасности дорожного движения</t>
  </si>
  <si>
    <t>11. Межбюджетные трансферты на обеспечение содержания и организации деятельности дорожного хозяйства</t>
  </si>
  <si>
    <t>12. Межбюджетные трансферты на мероприятия в области дорожного хозяйства</t>
  </si>
  <si>
    <t xml:space="preserve">% </t>
  </si>
  <si>
    <t>Платежи в целях возмещения причиненного ущерба (убытков)</t>
  </si>
  <si>
    <t>Прочее возмещение ущерба, причиненного муниципальному имуществу городского поселения (за исключением имущества, закрепленного за муниципальными бюджетными (автономными) учреждениями, унитарными предприятиями)</t>
  </si>
  <si>
    <t>000 1 16 10000 00 0000 140</t>
  </si>
  <si>
    <t>950 1 16 10032 13 0000 140</t>
  </si>
  <si>
    <t>182 1 01 02030 01 3000 110</t>
  </si>
  <si>
    <t>182 1 01 02010 01 3000 110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</si>
  <si>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(суммы денежных взысканий (штрафов) по соответствующему платежу согласно законодательству Российской Федерации)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</si>
  <si>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(суммы денежных взысканий (штрафов) по соответствующему платежу согласно законодательству Российской Федерации)</t>
  </si>
  <si>
    <t>Возврат остатков субсидий, субвенций и иных межбюджетных трансфертов, имеющих целевое назначение, прошлых лет</t>
  </si>
  <si>
    <t>Возврат остатков субсидий, субвенций и иных межбюджетных трансфертов, имеющих целевое назначение, прошлых лет из бюджетов городских поселений</t>
  </si>
  <si>
    <t>950 2 19 60010 13 0000 150</t>
  </si>
  <si>
    <t>Возврат прочих остатков субсидий, субвенций и иных межбюджетных трансфертов, имеющих целевое назначение, прошлых лет из бюджетов городских поселений</t>
  </si>
  <si>
    <t>000 2 19 00000 00 0000 000</t>
  </si>
  <si>
    <t>000 2 19 00000 13 0000 150</t>
  </si>
  <si>
    <t>Утверждено по бюджету  (сводной бюджетной росписи) на 2024 год (рублей)</t>
  </si>
  <si>
    <t>План на 2024 год, рублей</t>
  </si>
  <si>
    <t>1. Перечень муниципальных внутренних заимствований городского поселения Тутаев</t>
  </si>
  <si>
    <t>Вид долгового обязательства</t>
  </si>
  <si>
    <t>1. Кредиты кредитных организаций</t>
  </si>
  <si>
    <t xml:space="preserve">Получение кредитов </t>
  </si>
  <si>
    <t>Погашение кредитов</t>
  </si>
  <si>
    <t>2. Бюджетные кредиты</t>
  </si>
  <si>
    <t>Получение кредитов</t>
  </si>
  <si>
    <t xml:space="preserve">3. Итого кредиты </t>
  </si>
  <si>
    <t xml:space="preserve">        Получение</t>
  </si>
  <si>
    <t xml:space="preserve">        Погашение</t>
  </si>
  <si>
    <t xml:space="preserve"> Фактический объем расходов на обслуживание муниципального долга</t>
  </si>
  <si>
    <t>3. Объем муниципального долга городского поселения Тутаев</t>
  </si>
  <si>
    <t xml:space="preserve">на 01.01.2023 </t>
  </si>
  <si>
    <t xml:space="preserve">3. Муниципальные гарантии </t>
  </si>
  <si>
    <t xml:space="preserve">на 01.01.2024 </t>
  </si>
  <si>
    <t>01.2.01.74306</t>
  </si>
  <si>
    <t>Межбюджетные трансферты по приведению в нормативное состояние грунтовых дорог местного значения</t>
  </si>
  <si>
    <t>02.4.00.00000</t>
  </si>
  <si>
    <t>02.4.01.00000</t>
  </si>
  <si>
    <t>02.4.01.20146</t>
  </si>
  <si>
    <t>02.4.01.70146</t>
  </si>
  <si>
    <t>Муниципальная целевая программа "Доступная среда в городском поселении Тутаев"</t>
  </si>
  <si>
    <t>Реализация мероприятий по оборудованию многоквартирных домов приспособлениями для обеспечения их физической доступности для инвалидов с нарушениями опорно-двигательного аппарата</t>
  </si>
  <si>
    <t>Межбюджетные трансферты на мероприятия по оборудованию многоквартирных домов приспособлениями для обеспечения их физической доступности для инвалидов с нарушениями опорно-двигательного аппарата, софинансирование</t>
  </si>
  <si>
    <t>Межбюджетные трансферты на мероприятия по оборудованию многоквартирных домов приспособлениями для обеспечения их физической доступности для инвалидов с нарушениями опорно-двигательного аппарата</t>
  </si>
  <si>
    <t>02.1.01.25356</t>
  </si>
  <si>
    <t>02.1.01.26426</t>
  </si>
  <si>
    <t>Межбюджетные трансферты на реализацию мероприятий инициативного бюджетирования на территории Ярославской области, софинансирование</t>
  </si>
  <si>
    <t>Межбюджетные трансферты на обустройство и восстановление воинских захоронений и военно-мемориальных объектов, софинансирование</t>
  </si>
  <si>
    <t>02.1.01.75356</t>
  </si>
  <si>
    <t>02.1.01.76426</t>
  </si>
  <si>
    <t>40.1.00.77656</t>
  </si>
  <si>
    <t>Межбюджетные трансферты на материальное стимулирование деятельности народных дружинников в Ярославской области</t>
  </si>
  <si>
    <t>02.1.02.L2990</t>
  </si>
  <si>
    <t>02.1.02.75356</t>
  </si>
  <si>
    <t>02.1.02.76426</t>
  </si>
  <si>
    <t>Межбюджетные трансферты на реализацию мероприятий инициативного бюджетирования на территории Ярославской области</t>
  </si>
  <si>
    <t>Межбюджетные трансферты на обустройство и восстановление воинских захоронений и военно-мемориальных объектов</t>
  </si>
  <si>
    <t>04.3.01.29806</t>
  </si>
  <si>
    <t>13. Межбюджетные трансферты по приведению в нормативное состояние грунтовых дорог местного значения</t>
  </si>
  <si>
    <t>15. Межбюджетные трансферты на приведение в нормативное состояние автомобильных дорог местного значения, обеспечивающих подъезды к объектам социального назначения</t>
  </si>
  <si>
    <t>16. Межбюджетные трансферты на комплексное развитие транспортной инфраструктуры городских агломераций Ярославской области, софинансирование</t>
  </si>
  <si>
    <t>17. Межбюджетные трансферты на комплексное развитие транспортной инфраструктуры городских агломераций Ярославской области</t>
  </si>
  <si>
    <t>18. Межбюджетные трансферты на реализацию мероприятий по строительству, реконструкции и ремонту объектов водоснабжения и водоотведения в городском поселении Тутаев</t>
  </si>
  <si>
    <t>19. Межбюджетные трансферты на реализацию мероприятий по развитию дорожной сети в городском поселении Тутаев</t>
  </si>
  <si>
    <t>20. Межбюджетные трансферты на реализацию мероприятий инициативного бюджетирования на территории Ярославской области, софинансирование</t>
  </si>
  <si>
    <t>21. Межбюджетные трансферты на обустройство и восстановление воинских захоронений и военно-мемориальных объектов, софинансирование</t>
  </si>
  <si>
    <t>22. Межбюджетные трансферты на обеспечение мероприятий по техническому содержанию, текущему и капитальному ремонту сетей уличного освещения</t>
  </si>
  <si>
    <t>23. Межбюджетные трансферты на содержание и организацию деятельности по благоустройству на территории поселения</t>
  </si>
  <si>
    <t>24. Межбюджетные трансферты на обеспечение мероприятий в области благоустройства и озеленения</t>
  </si>
  <si>
    <t>25. Межбюджетные трансферты на реализацию мероприятий инициативного бюджетирования на территории Ярославской области</t>
  </si>
  <si>
    <t>26. Межбюджетные трансферты на обустройство и восстановление воинских захоронений и военно-мемориальных объектов</t>
  </si>
  <si>
    <t>29. Межбюджетные трансферты на оказание услуг по захоронению невостребованных трупов</t>
  </si>
  <si>
    <t>30. Межбюджетные трансферты на обеспечение мероприятий по уличному освещению</t>
  </si>
  <si>
    <t>31. Межбюджетные трансферты на обеспечение мероприятий по организации населению услуг бань в общих отделениях</t>
  </si>
  <si>
    <t>32. Межбюджетные трансферты на мероприятия по оборудованию многоквартирных домов приспособлениями для обеспечения их физической доступности для инвалидов с нарушениями опорно-двигательного аппарата, софинансирование</t>
  </si>
  <si>
    <t>33. Межбюджетные трансферты на мероприятия по оборудованию многоквартирных домов приспособлениями для обеспечения их физической доступности для инвалидов с нарушениями опорно-двигательного аппарата</t>
  </si>
  <si>
    <t>34. Межбюджетные трансферты на обеспечение мероприятий по выполнению иных обязательств органами местного самоуправления</t>
  </si>
  <si>
    <t>35. Межбюджетные трансферты на приобретение объектов недвижимого имущества в муниципальную собственность</t>
  </si>
  <si>
    <t>36. Межбюджетные трансферты на содержание органов местного самоуправления</t>
  </si>
  <si>
    <t>37. Межбюджетные трансферты на обеспечение мероприятий по управлению, распоряжению имуществом, оценка недвижимости, признанию прав и регулированию отношений по муниципальной собственности поселения</t>
  </si>
  <si>
    <t>38. Межбюджетные трансферты на обеспечение мероприятий по осуществлению грузопассажирских перевозок на речном транспорте</t>
  </si>
  <si>
    <t>39. Межбюджетные трансферты на обеспечение мероприятий по осуществлению пассажирских перевозок на автомобильном транспорте</t>
  </si>
  <si>
    <t>40. Межбюджетные трансферты на обеспечение мероприятий в сфере культуры</t>
  </si>
  <si>
    <t>41. Межбюджетные трансферты на обеспечение физкультурно-спортивных мероприятий</t>
  </si>
  <si>
    <t>42. Межбюджетные трансферты на обеспечение мероприятий по землеустройству и землепользованию, определению кадастровой стоимости и приобретению прав собственности на землю</t>
  </si>
  <si>
    <t>43. Межбюджетные трансферты на обеспечение мероприятий по обеспечению безопасности людей на водных объектах, охране их жизни и здоровья</t>
  </si>
  <si>
    <t>44. Межбюджетные трансферты на обеспечение мероприятий по работе с детьми и молодежью</t>
  </si>
  <si>
    <t>45. Межбюджетные трансферты на обеспечение мероприятий по содержанию, реконструкции и капитальному ремонту муниципального жилищного фонда</t>
  </si>
  <si>
    <t>46. Межбюджетные трансферты на обеспечение мероприятий по осуществлению внешнего муниципального контроля</t>
  </si>
  <si>
    <t>47. Межбюджетные трансферты на обеспечение мероприятий по начислению и сбору платы за найм муниципального жилищного фонда</t>
  </si>
  <si>
    <t>48. Межбюджетные трансферты на обеспечение мероприятий по капитальному ремонту лифтов в МКД, в части жилых помещений находящихся в муниципальной собственности</t>
  </si>
  <si>
    <t>49. Межбюджетные трансферты на обеспечение деятельности народных дружин</t>
  </si>
  <si>
    <t>50. Межбюджетные трансферты на материальное стимулирование деятельности народных дружинников в Ярославской области</t>
  </si>
  <si>
    <t>51. Межбюджетные трансферты на обеспечение поддержки деятельности социально ориентированных некоммерческих организаций</t>
  </si>
  <si>
    <t>52. Межбюджетные трансферты на обеспечение мероприятий по актуализации схем коммунальной инфраструктуры</t>
  </si>
  <si>
    <t>53. Межбюджетные трансферты на обеспечение других обязательств в рамках передаваемых полномочий по содержанию имущества казны городского поселения Тутаев</t>
  </si>
  <si>
    <t>54. Межбюджетные трансферты на обеспечение содержания и организации деятельности аварийно-спасательных служб</t>
  </si>
  <si>
    <t>55. Межбюджетные трансферты на обеспечение мероприятий по переработке и утилизации ливневых стоков</t>
  </si>
  <si>
    <t>56. Межбюджетные трансферты на обеспечение мероприятий по содержанию военно-мемориального комплекса</t>
  </si>
  <si>
    <t>57. Межбюджетные трансферты на доплаты к пенсиям муниципальным служащим поселений</t>
  </si>
  <si>
    <t>58. Межбюджетные трансферты на обеспечение мероприятий по безопасности жителей города</t>
  </si>
  <si>
    <t>59. Межбюджетные трансферты на обеспечение мероприятий по выполнению иных обязательств органами местного самоуправления</t>
  </si>
  <si>
    <t>60. Межбюджетные трансферты на поддержку деятельности ТОС</t>
  </si>
  <si>
    <t>61. Межбюджетные трансферты на выявление и ликвидацию вреда окружающей среде</t>
  </si>
  <si>
    <t>182 1 01 02020 01 3000 110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</si>
  <si>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</si>
  <si>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Прочие неналоговые доходы бюджетов городских поселений</t>
  </si>
  <si>
    <t>950 1 17 05050 13 0000 180</t>
  </si>
  <si>
    <t>950 2 07 05030 13 0000 150</t>
  </si>
  <si>
    <t>Прочие безвозмездные поступления в бюджеты городских поселений</t>
  </si>
  <si>
    <t>000 2 07 05000 13 0000 150</t>
  </si>
  <si>
    <t>000 2 07 00000 00 0000 000</t>
  </si>
  <si>
    <t>Прочие безвозмездные поступления</t>
  </si>
  <si>
    <t>950 2 02 25299 13 0000 150</t>
  </si>
  <si>
    <t>Субсидии бюджетам городских поселений на софинансирование расходных обязательств субъектов Российской Федерации, связанных с реализацией федеральной целевой программы "Увековечение памяти погибших при защите Отечества на 2019 - 2024 годы"</t>
  </si>
  <si>
    <t>2. Объем расходов на обслуживание муниципального долга городского поселения Тутаев</t>
  </si>
  <si>
    <t>Утверждено по СБР                                  на 2024 год, рублей</t>
  </si>
  <si>
    <t>40.1.00.29896</t>
  </si>
  <si>
    <t>14. Межбюджетные трансферты на капитальный ремонт и ремонт дорожных объектов муниципальной собственности</t>
  </si>
  <si>
    <t>27. Расходы на реализацию мероприятий по увековечению памяти погибших при защите Отечества</t>
  </si>
  <si>
    <t>28. Межбюджетные трансферты на обеспечение мероприятий по содержанию мест захоронения</t>
  </si>
  <si>
    <t>950 2 02 29999 13 2032 150</t>
  </si>
  <si>
    <t>Прочие субсидии бюджетам городских поселений (субсидия на реализацию мероприятий инициативного бюджетирования на территории Ярославской области (поддержка местных инициатив))</t>
  </si>
  <si>
    <t>950 2 02 49999 13 4003 150</t>
  </si>
  <si>
    <t>950 2 02 49999 13 4028 150</t>
  </si>
  <si>
    <t>950 2 02 49999 13 4030 150</t>
  </si>
  <si>
    <t>Прочие межбюджетные трансферты, передаваемые бюджетам городских поселений (межбюджетные трансферты на мероприятия по оборудованию многоквартирных домов приспособлениями для обеспечения их физической доступности для инвалидов с нарушениями опорно-двигательного аппарата)</t>
  </si>
  <si>
    <t>Прочие межбюджетные трансферты, передаваемые бюджетам городских поселений (межбюджетные трансферты на приведение в нормативное состояние грунтовых дорог местного значения)</t>
  </si>
  <si>
    <t>Прочие межбюджетные трансферты, передаваемые бюджетам городских поселений (межбюджетные трансферты на материальное стимулирование деятельности народных дружинников в Ярославской области)</t>
  </si>
  <si>
    <t xml:space="preserve">план дефицит </t>
  </si>
  <si>
    <t>план расходы</t>
  </si>
  <si>
    <t>план доходы</t>
  </si>
  <si>
    <t>разница</t>
  </si>
  <si>
    <t>уведомления из области</t>
  </si>
  <si>
    <t xml:space="preserve"> Исполнение основных характеристик бюджета городского поселения Тутаев за 2024 год</t>
  </si>
  <si>
    <t>Фактическое  исполнение за 2024 год, рублей</t>
  </si>
  <si>
    <t xml:space="preserve"> Исполнение доходной части бюджета городского поселения Тутаев за 2024 год в соответствии с классификацией доходов бюджетов Российской Федерации</t>
  </si>
  <si>
    <t>Фактическое  исполнение за 2024 года, рублей</t>
  </si>
  <si>
    <t>931 1 16 02020 02 0000 140</t>
  </si>
  <si>
    <t>Исполнение расходов бюджета городского поселения Тутаев по разделам и подразделам классификации расходов бюджетов Российской Федерации за 2024 год</t>
  </si>
  <si>
    <t>Фактическое  исполнение 2024 год, рублей</t>
  </si>
  <si>
    <t>Исполнение источников внутреннего финансирования дефицита бюджета городского поселения Тутаев за 2024 год</t>
  </si>
  <si>
    <t>Исполнение Программы муниципальных внутренних заимствований  городского поселения Тутаев за 2024 год</t>
  </si>
  <si>
    <t>Исполнение распределения общего объема иных межбюджетных трансфертов, предоставляемых из бюджета городского поселения Тутаев бюджету Тутаевского муниципального района по направлениям использования за 2024 год</t>
  </si>
  <si>
    <t xml:space="preserve"> к решению Муниципального Совета</t>
  </si>
  <si>
    <t>на 01.01.2025</t>
  </si>
  <si>
    <t>рублей</t>
  </si>
  <si>
    <t>Сумма</t>
  </si>
  <si>
    <t>Исполнение ведомственной структуры расходной части бюджета городского поселения Тутаев за  2024 год</t>
  </si>
  <si>
    <t>Исполнение  бюджета  городского поселения Тутаев по программам и непрограммным расходам  за 2024 год</t>
  </si>
  <si>
    <t>Приложение № 1</t>
  </si>
  <si>
    <t>Приложение  № 2</t>
  </si>
  <si>
    <t>Приложение № 3</t>
  </si>
  <si>
    <t>Приложение №4</t>
  </si>
  <si>
    <t>Приложение № 5</t>
  </si>
  <si>
    <t>Приложение № 6</t>
  </si>
  <si>
    <t>Приложение №  7</t>
  </si>
  <si>
    <t>Приложение  № 8</t>
  </si>
  <si>
    <t>Программные расходы</t>
  </si>
  <si>
    <t>Фактическое  исполнение за   2024 года, рублей</t>
  </si>
  <si>
    <t>Тутаевского муниципального округа</t>
  </si>
  <si>
    <t>от 17.07.2025 № 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</si>
</sst>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42" x14ac:knownFonts="1">
    <font>
      <sz val="11"/>
      <color indexed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3"/>
      <name val="Times New Roman"/>
      <family val="1"/>
      <charset val="204"/>
    </font>
    <font>
      <b/>
      <sz val="13"/>
      <name val="Times New Roman"/>
      <family val="1"/>
      <charset val="204"/>
    </font>
    <font>
      <sz val="13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3"/>
      <name val="Times New Roman"/>
      <family val="1"/>
      <charset val="204"/>
    </font>
    <font>
      <sz val="12"/>
      <name val="Times New Roman"/>
      <family val="1"/>
      <charset val="204"/>
    </font>
    <font>
      <sz val="13"/>
      <color rgb="FFFF0000"/>
      <name val="Calibri"/>
      <family val="2"/>
      <charset val="204"/>
    </font>
    <font>
      <sz val="13"/>
      <name val="Calibri"/>
      <family val="2"/>
      <charset val="204"/>
    </font>
    <font>
      <b/>
      <sz val="13"/>
      <name val="Calibri"/>
      <family val="2"/>
      <charset val="204"/>
    </font>
    <font>
      <sz val="12"/>
      <name val="Calibri"/>
      <family val="2"/>
      <charset val="204"/>
    </font>
    <font>
      <sz val="12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3"/>
      <color rgb="FFFF0000"/>
      <name val="Times New Roman"/>
      <family val="1"/>
      <charset val="204"/>
    </font>
    <font>
      <sz val="11"/>
      <color rgb="FFFF0000"/>
      <name val="Calibri"/>
      <family val="2"/>
      <charset val="204"/>
    </font>
    <font>
      <sz val="13"/>
      <color rgb="FFFF0000"/>
      <name val="Arial Cyr"/>
      <charset val="204"/>
    </font>
    <font>
      <sz val="8"/>
      <name val="Calibri"/>
      <family val="2"/>
      <charset val="204"/>
    </font>
    <font>
      <b/>
      <i/>
      <sz val="13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3"/>
      <name val="Arial Cyr"/>
      <charset val="204"/>
    </font>
    <font>
      <b/>
      <sz val="13"/>
      <name val="Arial Cyr"/>
      <charset val="204"/>
    </font>
    <font>
      <sz val="9"/>
      <name val="Times New Roman"/>
      <family val="1"/>
      <charset val="204"/>
    </font>
    <font>
      <sz val="9"/>
      <name val="Arial Cyr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23">
    <xf numFmtId="0" fontId="0" fillId="0" borderId="0" xfId="0"/>
    <xf numFmtId="0" fontId="19" fillId="0" borderId="10" xfId="0" applyFont="1" applyBorder="1" applyAlignment="1">
      <alignment horizontal="left" vertical="center" wrapText="1"/>
    </xf>
    <xf numFmtId="0" fontId="18" fillId="0" borderId="10" xfId="0" applyFont="1" applyBorder="1" applyAlignment="1">
      <alignment horizontal="left" vertical="center" wrapText="1"/>
    </xf>
    <xf numFmtId="0" fontId="20" fillId="0" borderId="0" xfId="0" applyFont="1" applyAlignment="1">
      <alignment vertical="center"/>
    </xf>
    <xf numFmtId="3" fontId="21" fillId="0" borderId="10" xfId="0" applyNumberFormat="1" applyFont="1" applyBorder="1" applyAlignment="1">
      <alignment horizontal="center" vertical="center" wrapText="1"/>
    </xf>
    <xf numFmtId="0" fontId="22" fillId="0" borderId="10" xfId="0" applyFont="1" applyBorder="1" applyAlignment="1">
      <alignment horizontal="left" vertical="center" wrapText="1"/>
    </xf>
    <xf numFmtId="0" fontId="20" fillId="0" borderId="0" xfId="0" applyFont="1" applyAlignment="1">
      <alignment horizontal="center" vertical="center"/>
    </xf>
    <xf numFmtId="0" fontId="20" fillId="0" borderId="0" xfId="0" applyFont="1"/>
    <xf numFmtId="3" fontId="20" fillId="0" borderId="0" xfId="0" applyNumberFormat="1" applyFont="1"/>
    <xf numFmtId="0" fontId="25" fillId="0" borderId="0" xfId="0" applyFont="1"/>
    <xf numFmtId="3" fontId="19" fillId="0" borderId="10" xfId="0" applyNumberFormat="1" applyFont="1" applyBorder="1" applyAlignment="1">
      <alignment horizontal="center" vertical="center" wrapText="1"/>
    </xf>
    <xf numFmtId="0" fontId="26" fillId="0" borderId="0" xfId="0" applyFont="1"/>
    <xf numFmtId="3" fontId="18" fillId="0" borderId="10" xfId="0" applyNumberFormat="1" applyFont="1" applyBorder="1" applyAlignment="1">
      <alignment horizontal="center" vertical="center" wrapText="1"/>
    </xf>
    <xf numFmtId="3" fontId="22" fillId="0" borderId="10" xfId="0" applyNumberFormat="1" applyFont="1" applyBorder="1" applyAlignment="1">
      <alignment horizontal="center" vertical="center" wrapText="1"/>
    </xf>
    <xf numFmtId="0" fontId="20" fillId="0" borderId="0" xfId="0" applyFont="1" applyAlignment="1">
      <alignment vertical="distributed"/>
    </xf>
    <xf numFmtId="0" fontId="21" fillId="0" borderId="29" xfId="0" applyFont="1" applyBorder="1" applyAlignment="1">
      <alignment horizontal="center" vertical="center" wrapText="1"/>
    </xf>
    <xf numFmtId="3" fontId="21" fillId="0" borderId="27" xfId="0" applyNumberFormat="1" applyFont="1" applyBorder="1" applyAlignment="1">
      <alignment horizontal="center" vertical="center" wrapText="1"/>
    </xf>
    <xf numFmtId="3" fontId="21" fillId="0" borderId="28" xfId="0" applyNumberFormat="1" applyFont="1" applyBorder="1" applyAlignment="1">
      <alignment horizontal="center" vertical="center" wrapText="1"/>
    </xf>
    <xf numFmtId="0" fontId="23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21" fillId="0" borderId="14" xfId="0" applyFont="1" applyBorder="1" applyAlignment="1">
      <alignment horizontal="left" vertical="center" wrapText="1"/>
    </xf>
    <xf numFmtId="3" fontId="21" fillId="0" borderId="10" xfId="0" applyNumberFormat="1" applyFont="1" applyBorder="1" applyAlignment="1">
      <alignment horizontal="right" vertical="center" wrapText="1"/>
    </xf>
    <xf numFmtId="3" fontId="21" fillId="0" borderId="15" xfId="0" applyNumberFormat="1" applyFont="1" applyBorder="1" applyAlignment="1">
      <alignment horizontal="right" vertical="center" wrapText="1"/>
    </xf>
    <xf numFmtId="0" fontId="23" fillId="0" borderId="14" xfId="0" applyFont="1" applyBorder="1" applyAlignment="1">
      <alignment horizontal="left" vertical="center" wrapText="1"/>
    </xf>
    <xf numFmtId="3" fontId="23" fillId="0" borderId="10" xfId="0" applyNumberFormat="1" applyFont="1" applyBorder="1" applyAlignment="1">
      <alignment horizontal="right" vertical="center" wrapText="1"/>
    </xf>
    <xf numFmtId="3" fontId="23" fillId="0" borderId="15" xfId="0" applyNumberFormat="1" applyFont="1" applyBorder="1" applyAlignment="1">
      <alignment vertical="center"/>
    </xf>
    <xf numFmtId="3" fontId="23" fillId="0" borderId="15" xfId="0" applyNumberFormat="1" applyFont="1" applyBorder="1" applyAlignment="1">
      <alignment horizontal="right" vertical="center" wrapText="1"/>
    </xf>
    <xf numFmtId="0" fontId="27" fillId="0" borderId="0" xfId="0" applyFont="1"/>
    <xf numFmtId="0" fontId="21" fillId="0" borderId="30" xfId="0" applyFont="1" applyBorder="1" applyAlignment="1">
      <alignment horizontal="left" vertical="center" wrapText="1"/>
    </xf>
    <xf numFmtId="0" fontId="21" fillId="0" borderId="31" xfId="0" applyFont="1" applyBorder="1" applyAlignment="1">
      <alignment horizontal="left" vertical="center" wrapText="1"/>
    </xf>
    <xf numFmtId="3" fontId="21" fillId="0" borderId="31" xfId="0" applyNumberFormat="1" applyFont="1" applyBorder="1" applyAlignment="1">
      <alignment horizontal="right" vertical="center" wrapText="1"/>
    </xf>
    <xf numFmtId="3" fontId="21" fillId="0" borderId="32" xfId="0" applyNumberFormat="1" applyFont="1" applyBorder="1" applyAlignment="1">
      <alignment horizontal="right" vertical="center" wrapText="1"/>
    </xf>
    <xf numFmtId="0" fontId="28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3" fontId="23" fillId="0" borderId="0" xfId="0" applyNumberFormat="1" applyFont="1" applyAlignment="1">
      <alignment horizontal="right" vertical="center"/>
    </xf>
    <xf numFmtId="3" fontId="23" fillId="0" borderId="0" xfId="0" applyNumberFormat="1" applyFont="1" applyAlignment="1">
      <alignment vertical="center"/>
    </xf>
    <xf numFmtId="0" fontId="21" fillId="0" borderId="27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left" vertical="center" wrapText="1"/>
    </xf>
    <xf numFmtId="0" fontId="21" fillId="0" borderId="10" xfId="0" applyFont="1" applyBorder="1" applyAlignment="1">
      <alignment horizontal="left" vertical="center" wrapText="1"/>
    </xf>
    <xf numFmtId="0" fontId="19" fillId="34" borderId="10" xfId="0" applyFont="1" applyFill="1" applyBorder="1" applyAlignment="1">
      <alignment horizontal="left" vertical="center" wrapText="1"/>
    </xf>
    <xf numFmtId="165" fontId="18" fillId="0" borderId="10" xfId="0" applyNumberFormat="1" applyFont="1" applyBorder="1" applyAlignment="1">
      <alignment horizontal="center" vertical="center" wrapText="1"/>
    </xf>
    <xf numFmtId="165" fontId="19" fillId="0" borderId="10" xfId="0" applyNumberFormat="1" applyFont="1" applyBorder="1" applyAlignment="1">
      <alignment horizontal="center" vertical="center" wrapText="1"/>
    </xf>
    <xf numFmtId="0" fontId="28" fillId="0" borderId="0" xfId="0" applyFont="1"/>
    <xf numFmtId="3" fontId="28" fillId="0" borderId="0" xfId="0" applyNumberFormat="1" applyFont="1" applyAlignment="1">
      <alignment horizontal="right" vertical="center"/>
    </xf>
    <xf numFmtId="3" fontId="28" fillId="0" borderId="0" xfId="0" applyNumberFormat="1" applyFont="1" applyAlignment="1">
      <alignment vertical="center"/>
    </xf>
    <xf numFmtId="0" fontId="31" fillId="0" borderId="0" xfId="0" applyFont="1"/>
    <xf numFmtId="0" fontId="20" fillId="0" borderId="0" xfId="0" applyFont="1" applyAlignment="1">
      <alignment horizontal="center"/>
    </xf>
    <xf numFmtId="0" fontId="31" fillId="0" borderId="0" xfId="0" applyFont="1" applyAlignment="1">
      <alignment vertical="center"/>
    </xf>
    <xf numFmtId="0" fontId="20" fillId="0" borderId="24" xfId="0" applyFont="1" applyBorder="1" applyAlignment="1">
      <alignment horizontal="left" vertical="center" wrapText="1"/>
    </xf>
    <xf numFmtId="0" fontId="24" fillId="0" borderId="0" xfId="0" applyFont="1"/>
    <xf numFmtId="164" fontId="20" fillId="0" borderId="0" xfId="0" applyNumberFormat="1" applyFont="1"/>
    <xf numFmtId="0" fontId="30" fillId="0" borderId="0" xfId="0" applyFont="1"/>
    <xf numFmtId="0" fontId="20" fillId="0" borderId="0" xfId="0" applyFont="1" applyAlignment="1">
      <alignment horizontal="right" vertical="center"/>
    </xf>
    <xf numFmtId="0" fontId="21" fillId="0" borderId="10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3" fontId="19" fillId="33" borderId="10" xfId="0" applyNumberFormat="1" applyFont="1" applyFill="1" applyBorder="1" applyAlignment="1">
      <alignment horizontal="center" vertical="center" wrapText="1"/>
    </xf>
    <xf numFmtId="165" fontId="19" fillId="33" borderId="10" xfId="0" applyNumberFormat="1" applyFont="1" applyFill="1" applyBorder="1" applyAlignment="1">
      <alignment horizontal="center" vertical="center" wrapText="1"/>
    </xf>
    <xf numFmtId="3" fontId="19" fillId="34" borderId="10" xfId="0" applyNumberFormat="1" applyFont="1" applyFill="1" applyBorder="1" applyAlignment="1">
      <alignment horizontal="center" vertical="center" wrapText="1"/>
    </xf>
    <xf numFmtId="165" fontId="19" fillId="34" borderId="10" xfId="0" applyNumberFormat="1" applyFont="1" applyFill="1" applyBorder="1" applyAlignment="1">
      <alignment horizontal="center" vertical="center" wrapText="1"/>
    </xf>
    <xf numFmtId="0" fontId="33" fillId="0" borderId="0" xfId="0" applyFont="1" applyAlignment="1">
      <alignment vertical="center"/>
    </xf>
    <xf numFmtId="3" fontId="33" fillId="0" borderId="0" xfId="0" applyNumberFormat="1" applyFont="1" applyAlignment="1">
      <alignment horizontal="center" vertical="center"/>
    </xf>
    <xf numFmtId="165" fontId="33" fillId="0" borderId="0" xfId="0" applyNumberFormat="1" applyFont="1" applyAlignment="1">
      <alignment horizontal="center" vertical="center"/>
    </xf>
    <xf numFmtId="0" fontId="33" fillId="0" borderId="0" xfId="0" applyFont="1"/>
    <xf numFmtId="0" fontId="25" fillId="0" borderId="0" xfId="0" applyFont="1" applyAlignment="1">
      <alignment vertical="center"/>
    </xf>
    <xf numFmtId="3" fontId="25" fillId="0" borderId="0" xfId="0" applyNumberFormat="1" applyFont="1" applyAlignment="1">
      <alignment horizontal="center" vertical="center"/>
    </xf>
    <xf numFmtId="165" fontId="25" fillId="0" borderId="0" xfId="0" applyNumberFormat="1" applyFont="1" applyAlignment="1">
      <alignment horizontal="center" vertical="center"/>
    </xf>
    <xf numFmtId="0" fontId="21" fillId="0" borderId="10" xfId="0" applyFont="1" applyBorder="1" applyAlignment="1">
      <alignment horizontal="left" vertical="center" wrapText="1"/>
    </xf>
    <xf numFmtId="0" fontId="23" fillId="0" borderId="10" xfId="0" applyFont="1" applyBorder="1" applyAlignment="1">
      <alignment horizontal="left" vertical="center" wrapText="1"/>
    </xf>
    <xf numFmtId="0" fontId="21" fillId="0" borderId="10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164" fontId="18" fillId="0" borderId="0" xfId="0" applyNumberFormat="1" applyFont="1"/>
    <xf numFmtId="0" fontId="18" fillId="0" borderId="0" xfId="0" applyFont="1"/>
    <xf numFmtId="0" fontId="19" fillId="0" borderId="10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18" fillId="34" borderId="10" xfId="0" applyFont="1" applyFill="1" applyBorder="1" applyAlignment="1">
      <alignment horizontal="left" vertical="center" wrapText="1"/>
    </xf>
    <xf numFmtId="0" fontId="18" fillId="34" borderId="10" xfId="0" applyFont="1" applyFill="1" applyBorder="1" applyAlignment="1">
      <alignment horizontal="center" vertical="center" wrapText="1"/>
    </xf>
    <xf numFmtId="4" fontId="18" fillId="0" borderId="10" xfId="0" applyNumberFormat="1" applyFont="1" applyBorder="1" applyAlignment="1">
      <alignment horizontal="right" vertical="center" wrapText="1"/>
    </xf>
    <xf numFmtId="4" fontId="19" fillId="0" borderId="10" xfId="0" applyNumberFormat="1" applyFont="1" applyBorder="1" applyAlignment="1">
      <alignment horizontal="right" vertical="center" wrapText="1"/>
    </xf>
    <xf numFmtId="4" fontId="19" fillId="0" borderId="10" xfId="0" applyNumberFormat="1" applyFont="1" applyBorder="1" applyAlignment="1">
      <alignment horizontal="right" vertical="center"/>
    </xf>
    <xf numFmtId="0" fontId="34" fillId="0" borderId="10" xfId="0" applyFont="1" applyBorder="1" applyAlignment="1">
      <alignment horizontal="left" vertical="center" wrapText="1"/>
    </xf>
    <xf numFmtId="0" fontId="34" fillId="0" borderId="10" xfId="0" applyFont="1" applyBorder="1" applyAlignment="1">
      <alignment horizontal="center" vertical="center" wrapText="1"/>
    </xf>
    <xf numFmtId="4" fontId="21" fillId="0" borderId="10" xfId="0" applyNumberFormat="1" applyFont="1" applyBorder="1" applyAlignment="1">
      <alignment horizontal="center" vertical="center" wrapText="1"/>
    </xf>
    <xf numFmtId="0" fontId="35" fillId="0" borderId="0" xfId="0" applyFont="1" applyAlignment="1">
      <alignment horizontal="center" vertical="center"/>
    </xf>
    <xf numFmtId="4" fontId="35" fillId="0" borderId="0" xfId="0" applyNumberFormat="1" applyFont="1" applyAlignment="1">
      <alignment vertical="center"/>
    </xf>
    <xf numFmtId="0" fontId="35" fillId="0" borderId="0" xfId="0" applyFont="1" applyAlignment="1">
      <alignment vertical="center"/>
    </xf>
    <xf numFmtId="3" fontId="35" fillId="0" borderId="0" xfId="0" applyNumberFormat="1" applyFont="1" applyAlignment="1">
      <alignment vertical="center"/>
    </xf>
    <xf numFmtId="0" fontId="18" fillId="0" borderId="0" xfId="0" applyFont="1" applyAlignment="1">
      <alignment horizontal="center"/>
    </xf>
    <xf numFmtId="0" fontId="36" fillId="0" borderId="0" xfId="0" applyFont="1"/>
    <xf numFmtId="0" fontId="19" fillId="0" borderId="10" xfId="0" applyFont="1" applyBorder="1" applyAlignment="1">
      <alignment horizontal="left" vertical="center" wrapText="1"/>
    </xf>
    <xf numFmtId="3" fontId="19" fillId="0" borderId="10" xfId="0" applyNumberFormat="1" applyFont="1" applyBorder="1" applyAlignment="1">
      <alignment horizontal="center" vertical="center"/>
    </xf>
    <xf numFmtId="0" fontId="18" fillId="0" borderId="10" xfId="0" applyFont="1" applyBorder="1" applyAlignment="1">
      <alignment horizontal="left" vertical="top" wrapText="1"/>
    </xf>
    <xf numFmtId="3" fontId="18" fillId="0" borderId="10" xfId="0" applyNumberFormat="1" applyFont="1" applyBorder="1" applyAlignment="1">
      <alignment horizontal="center" vertical="center"/>
    </xf>
    <xf numFmtId="0" fontId="18" fillId="0" borderId="10" xfId="0" applyFont="1" applyBorder="1" applyAlignment="1">
      <alignment horizontal="center" wrapText="1"/>
    </xf>
    <xf numFmtId="0" fontId="18" fillId="0" borderId="10" xfId="0" applyFont="1" applyBorder="1" applyAlignment="1">
      <alignment horizontal="left" wrapText="1"/>
    </xf>
    <xf numFmtId="3" fontId="18" fillId="0" borderId="10" xfId="0" applyNumberFormat="1" applyFont="1" applyBorder="1" applyAlignment="1">
      <alignment horizontal="center" wrapText="1"/>
    </xf>
    <xf numFmtId="2" fontId="18" fillId="0" borderId="0" xfId="0" applyNumberFormat="1" applyFont="1" applyAlignment="1">
      <alignment vertical="center" wrapText="1"/>
    </xf>
    <xf numFmtId="2" fontId="18" fillId="0" borderId="0" xfId="0" applyNumberFormat="1" applyFont="1" applyBorder="1" applyAlignment="1">
      <alignment vertical="center" wrapText="1"/>
    </xf>
    <xf numFmtId="164" fontId="19" fillId="0" borderId="0" xfId="0" applyNumberFormat="1" applyFont="1" applyAlignment="1">
      <alignment horizontal="center" vertical="top"/>
    </xf>
    <xf numFmtId="3" fontId="23" fillId="0" borderId="0" xfId="0" applyNumberFormat="1" applyFont="1" applyAlignment="1">
      <alignment horizontal="right" vertical="center"/>
    </xf>
    <xf numFmtId="0" fontId="34" fillId="33" borderId="10" xfId="0" applyFont="1" applyFill="1" applyBorder="1" applyAlignment="1">
      <alignment horizontal="center" vertical="center" wrapText="1"/>
    </xf>
    <xf numFmtId="3" fontId="34" fillId="33" borderId="10" xfId="0" applyNumberFormat="1" applyFont="1" applyFill="1" applyBorder="1" applyAlignment="1">
      <alignment horizontal="right" vertical="center" wrapText="1"/>
    </xf>
    <xf numFmtId="0" fontId="22" fillId="36" borderId="10" xfId="0" applyFont="1" applyFill="1" applyBorder="1" applyAlignment="1">
      <alignment horizontal="left" vertical="top" wrapText="1"/>
    </xf>
    <xf numFmtId="0" fontId="22" fillId="36" borderId="10" xfId="0" applyFont="1" applyFill="1" applyBorder="1" applyAlignment="1">
      <alignment horizontal="center" vertical="center" wrapText="1"/>
    </xf>
    <xf numFmtId="3" fontId="22" fillId="36" borderId="10" xfId="0" applyNumberFormat="1" applyFont="1" applyFill="1" applyBorder="1" applyAlignment="1">
      <alignment horizontal="right" vertical="center" wrapText="1"/>
    </xf>
    <xf numFmtId="3" fontId="18" fillId="0" borderId="10" xfId="0" applyNumberFormat="1" applyFont="1" applyBorder="1" applyAlignment="1">
      <alignment horizontal="right" vertical="center" wrapText="1"/>
    </xf>
    <xf numFmtId="3" fontId="18" fillId="0" borderId="10" xfId="0" applyNumberFormat="1" applyFont="1" applyBorder="1" applyAlignment="1">
      <alignment horizontal="right" vertical="center"/>
    </xf>
    <xf numFmtId="3" fontId="18" fillId="33" borderId="10" xfId="0" applyNumberFormat="1" applyFont="1" applyFill="1" applyBorder="1" applyAlignment="1">
      <alignment horizontal="right" vertical="center"/>
    </xf>
    <xf numFmtId="0" fontId="19" fillId="0" borderId="10" xfId="0" applyFont="1" applyBorder="1"/>
    <xf numFmtId="3" fontId="19" fillId="0" borderId="10" xfId="0" applyNumberFormat="1" applyFont="1" applyBorder="1"/>
    <xf numFmtId="3" fontId="21" fillId="0" borderId="27" xfId="0" applyNumberFormat="1" applyFont="1" applyBorder="1" applyAlignment="1">
      <alignment horizontal="center" vertical="top" wrapText="1"/>
    </xf>
    <xf numFmtId="3" fontId="21" fillId="0" borderId="28" xfId="0" applyNumberFormat="1" applyFont="1" applyBorder="1" applyAlignment="1">
      <alignment horizontal="center" vertical="top" wrapText="1"/>
    </xf>
    <xf numFmtId="0" fontId="41" fillId="0" borderId="0" xfId="0" applyFont="1"/>
    <xf numFmtId="0" fontId="34" fillId="33" borderId="14" xfId="0" applyFont="1" applyFill="1" applyBorder="1" applyAlignment="1">
      <alignment horizontal="left" vertical="top" wrapText="1"/>
    </xf>
    <xf numFmtId="0" fontId="21" fillId="0" borderId="0" xfId="0" applyFont="1"/>
    <xf numFmtId="0" fontId="19" fillId="35" borderId="10" xfId="0" applyFont="1" applyFill="1" applyBorder="1" applyAlignment="1">
      <alignment horizontal="left" vertical="top" wrapText="1"/>
    </xf>
    <xf numFmtId="0" fontId="19" fillId="35" borderId="10" xfId="0" applyFont="1" applyFill="1" applyBorder="1" applyAlignment="1">
      <alignment horizontal="center" vertical="center" wrapText="1"/>
    </xf>
    <xf numFmtId="3" fontId="19" fillId="35" borderId="10" xfId="0" applyNumberFormat="1" applyFont="1" applyFill="1" applyBorder="1" applyAlignment="1">
      <alignment horizontal="right" vertical="center" wrapText="1"/>
    </xf>
    <xf numFmtId="0" fontId="34" fillId="36" borderId="10" xfId="0" applyFont="1" applyFill="1" applyBorder="1" applyAlignment="1">
      <alignment horizontal="left" vertical="top" wrapText="1"/>
    </xf>
    <xf numFmtId="0" fontId="34" fillId="36" borderId="10" xfId="0" applyFont="1" applyFill="1" applyBorder="1" applyAlignment="1">
      <alignment horizontal="center" vertical="center" wrapText="1"/>
    </xf>
    <xf numFmtId="3" fontId="34" fillId="36" borderId="10" xfId="0" applyNumberFormat="1" applyFont="1" applyFill="1" applyBorder="1" applyAlignment="1">
      <alignment horizontal="right" vertical="center" wrapText="1"/>
    </xf>
    <xf numFmtId="0" fontId="22" fillId="0" borderId="10" xfId="0" applyFont="1" applyBorder="1" applyAlignment="1">
      <alignment horizontal="left" vertical="top" wrapText="1"/>
    </xf>
    <xf numFmtId="3" fontId="22" fillId="0" borderId="10" xfId="0" applyNumberFormat="1" applyFont="1" applyBorder="1" applyAlignment="1">
      <alignment horizontal="right" vertical="center" wrapText="1"/>
    </xf>
    <xf numFmtId="0" fontId="18" fillId="33" borderId="10" xfId="0" applyFont="1" applyFill="1" applyBorder="1" applyAlignment="1">
      <alignment horizontal="left" vertical="top" wrapText="1"/>
    </xf>
    <xf numFmtId="3" fontId="34" fillId="36" borderId="10" xfId="0" applyNumberFormat="1" applyFont="1" applyFill="1" applyBorder="1" applyAlignment="1">
      <alignment horizontal="right" vertical="center"/>
    </xf>
    <xf numFmtId="4" fontId="19" fillId="0" borderId="13" xfId="0" applyNumberFormat="1" applyFont="1" applyBorder="1" applyAlignment="1">
      <alignment horizontal="center" vertical="center"/>
    </xf>
    <xf numFmtId="3" fontId="19" fillId="0" borderId="10" xfId="0" applyNumberFormat="1" applyFont="1" applyBorder="1" applyAlignment="1">
      <alignment horizontal="right" vertical="center" wrapText="1"/>
    </xf>
    <xf numFmtId="3" fontId="19" fillId="0" borderId="10" xfId="0" applyNumberFormat="1" applyFont="1" applyBorder="1" applyAlignment="1">
      <alignment horizontal="right" vertical="center"/>
    </xf>
    <xf numFmtId="4" fontId="19" fillId="0" borderId="19" xfId="0" applyNumberFormat="1" applyFont="1" applyBorder="1" applyAlignment="1">
      <alignment horizontal="center" vertical="center"/>
    </xf>
    <xf numFmtId="4" fontId="19" fillId="0" borderId="18" xfId="0" applyNumberFormat="1" applyFont="1" applyBorder="1" applyAlignment="1">
      <alignment horizontal="center" vertical="center"/>
    </xf>
    <xf numFmtId="3" fontId="34" fillId="0" borderId="10" xfId="0" applyNumberFormat="1" applyFont="1" applyBorder="1" applyAlignment="1">
      <alignment horizontal="right" vertical="center" wrapText="1"/>
    </xf>
    <xf numFmtId="3" fontId="34" fillId="0" borderId="10" xfId="0" applyNumberFormat="1" applyFont="1" applyBorder="1" applyAlignment="1">
      <alignment horizontal="right" vertical="center"/>
    </xf>
    <xf numFmtId="3" fontId="22" fillId="0" borderId="10" xfId="0" applyNumberFormat="1" applyFont="1" applyBorder="1" applyAlignment="1">
      <alignment horizontal="right" vertical="center"/>
    </xf>
    <xf numFmtId="3" fontId="18" fillId="34" borderId="10" xfId="0" applyNumberFormat="1" applyFont="1" applyFill="1" applyBorder="1" applyAlignment="1">
      <alignment horizontal="right" vertical="center" wrapText="1"/>
    </xf>
    <xf numFmtId="3" fontId="20" fillId="0" borderId="0" xfId="0" applyNumberFormat="1" applyFont="1" applyAlignment="1">
      <alignment horizontal="center" vertical="center"/>
    </xf>
    <xf numFmtId="3" fontId="21" fillId="0" borderId="10" xfId="0" applyNumberFormat="1" applyFont="1" applyBorder="1" applyAlignment="1">
      <alignment horizontal="center" vertical="center"/>
    </xf>
    <xf numFmtId="3" fontId="23" fillId="0" borderId="10" xfId="0" applyNumberFormat="1" applyFont="1" applyBorder="1" applyAlignment="1">
      <alignment horizontal="right" vertical="center"/>
    </xf>
    <xf numFmtId="3" fontId="23" fillId="0" borderId="10" xfId="0" applyNumberFormat="1" applyFont="1" applyBorder="1" applyAlignment="1">
      <alignment horizontal="center" vertical="center"/>
    </xf>
    <xf numFmtId="3" fontId="21" fillId="0" borderId="10" xfId="0" applyNumberFormat="1" applyFont="1" applyBorder="1" applyAlignment="1">
      <alignment horizontal="right" vertical="center"/>
    </xf>
    <xf numFmtId="3" fontId="23" fillId="0" borderId="0" xfId="0" applyNumberFormat="1" applyFont="1" applyAlignment="1">
      <alignment horizontal="center" vertical="center"/>
    </xf>
    <xf numFmtId="0" fontId="34" fillId="35" borderId="10" xfId="0" applyFont="1" applyFill="1" applyBorder="1" applyAlignment="1">
      <alignment horizontal="left" vertical="top" wrapText="1"/>
    </xf>
    <xf numFmtId="0" fontId="34" fillId="35" borderId="10" xfId="0" applyFont="1" applyFill="1" applyBorder="1" applyAlignment="1">
      <alignment horizontal="center" vertical="center" wrapText="1"/>
    </xf>
    <xf numFmtId="3" fontId="34" fillId="35" borderId="10" xfId="0" applyNumberFormat="1" applyFont="1" applyFill="1" applyBorder="1" applyAlignment="1">
      <alignment horizontal="right" vertical="center" wrapText="1"/>
    </xf>
    <xf numFmtId="4" fontId="19" fillId="0" borderId="13" xfId="0" applyNumberFormat="1" applyFont="1" applyBorder="1" applyAlignment="1">
      <alignment horizontal="right" vertical="center" wrapText="1"/>
    </xf>
    <xf numFmtId="4" fontId="19" fillId="0" borderId="13" xfId="0" applyNumberFormat="1" applyFont="1" applyBorder="1" applyAlignment="1">
      <alignment horizontal="right" vertical="center"/>
    </xf>
    <xf numFmtId="4" fontId="18" fillId="0" borderId="12" xfId="0" applyNumberFormat="1" applyFont="1" applyBorder="1" applyAlignment="1">
      <alignment horizontal="right" vertical="center" wrapText="1"/>
    </xf>
    <xf numFmtId="4" fontId="19" fillId="0" borderId="17" xfId="0" applyNumberFormat="1" applyFont="1" applyBorder="1" applyAlignment="1">
      <alignment horizontal="right" vertical="center" wrapText="1"/>
    </xf>
    <xf numFmtId="4" fontId="20" fillId="0" borderId="0" xfId="0" applyNumberFormat="1" applyFont="1" applyAlignment="1">
      <alignment horizontal="right" vertical="center"/>
    </xf>
    <xf numFmtId="0" fontId="19" fillId="0" borderId="0" xfId="0" applyFont="1" applyAlignment="1">
      <alignment horizontal="center" vertical="center" wrapText="1"/>
    </xf>
    <xf numFmtId="4" fontId="35" fillId="0" borderId="0" xfId="0" applyNumberFormat="1" applyFont="1" applyAlignment="1">
      <alignment horizontal="right" vertical="center"/>
    </xf>
    <xf numFmtId="3" fontId="35" fillId="0" borderId="0" xfId="0" applyNumberFormat="1" applyFont="1" applyAlignment="1">
      <alignment horizontal="right" vertical="center"/>
    </xf>
    <xf numFmtId="0" fontId="35" fillId="0" borderId="0" xfId="0" applyFont="1" applyAlignment="1">
      <alignment horizontal="right" vertical="center"/>
    </xf>
    <xf numFmtId="0" fontId="23" fillId="0" borderId="0" xfId="0" applyFont="1" applyAlignment="1">
      <alignment horizontal="right" vertical="center"/>
    </xf>
    <xf numFmtId="0" fontId="21" fillId="0" borderId="0" xfId="0" applyFont="1" applyAlignment="1">
      <alignment horizontal="center" vertical="center" wrapText="1"/>
    </xf>
    <xf numFmtId="0" fontId="27" fillId="0" borderId="0" xfId="0" applyFont="1" applyAlignment="1">
      <alignment vertical="center" wrapText="1"/>
    </xf>
    <xf numFmtId="0" fontId="23" fillId="0" borderId="10" xfId="0" applyFont="1" applyBorder="1" applyAlignment="1">
      <alignment horizontal="left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left" vertical="center" wrapText="1"/>
    </xf>
    <xf numFmtId="0" fontId="21" fillId="0" borderId="1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left" vertical="center" wrapText="1"/>
    </xf>
    <xf numFmtId="0" fontId="19" fillId="0" borderId="23" xfId="0" applyFont="1" applyBorder="1" applyAlignment="1">
      <alignment horizontal="center" wrapText="1"/>
    </xf>
    <xf numFmtId="0" fontId="19" fillId="0" borderId="21" xfId="0" applyFont="1" applyBorder="1" applyAlignment="1">
      <alignment horizontal="center" wrapText="1"/>
    </xf>
    <xf numFmtId="0" fontId="19" fillId="0" borderId="22" xfId="0" applyFont="1" applyBorder="1" applyAlignment="1">
      <alignment horizontal="center" wrapText="1"/>
    </xf>
    <xf numFmtId="0" fontId="19" fillId="0" borderId="21" xfId="0" applyFont="1" applyBorder="1" applyAlignment="1">
      <alignment horizontal="left" vertical="top" wrapText="1"/>
    </xf>
    <xf numFmtId="0" fontId="19" fillId="0" borderId="22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0" fontId="19" fillId="0" borderId="10" xfId="0" applyFont="1" applyBorder="1" applyAlignment="1">
      <alignment horizontal="left" wrapText="1"/>
    </xf>
    <xf numFmtId="0" fontId="18" fillId="0" borderId="21" xfId="0" applyFont="1" applyBorder="1" applyAlignment="1">
      <alignment vertical="top" wrapText="1"/>
    </xf>
    <xf numFmtId="0" fontId="18" fillId="0" borderId="22" xfId="0" applyFont="1" applyBorder="1" applyAlignment="1">
      <alignment vertical="top" wrapText="1"/>
    </xf>
    <xf numFmtId="0" fontId="19" fillId="0" borderId="10" xfId="0" applyFont="1" applyBorder="1" applyAlignment="1">
      <alignment horizontal="left" vertical="top" wrapText="1"/>
    </xf>
    <xf numFmtId="0" fontId="36" fillId="0" borderId="0" xfId="0" applyFont="1" applyAlignment="1">
      <alignment horizontal="center" vertical="center" wrapText="1"/>
    </xf>
    <xf numFmtId="0" fontId="38" fillId="0" borderId="0" xfId="0" applyFont="1" applyAlignment="1">
      <alignment horizontal="right"/>
    </xf>
    <xf numFmtId="0" fontId="39" fillId="0" borderId="0" xfId="0" applyFont="1" applyAlignment="1">
      <alignment horizontal="right"/>
    </xf>
    <xf numFmtId="0" fontId="19" fillId="0" borderId="10" xfId="0" applyFont="1" applyBorder="1" applyAlignment="1">
      <alignment horizontal="center" vertical="justify"/>
    </xf>
    <xf numFmtId="0" fontId="37" fillId="0" borderId="10" xfId="0" applyFont="1" applyBorder="1" applyAlignment="1">
      <alignment horizontal="center" vertical="justify"/>
    </xf>
    <xf numFmtId="0" fontId="18" fillId="0" borderId="21" xfId="0" applyFont="1" applyBorder="1" applyAlignment="1">
      <alignment horizontal="center"/>
    </xf>
    <xf numFmtId="0" fontId="18" fillId="0" borderId="22" xfId="0" applyFont="1" applyBorder="1" applyAlignment="1">
      <alignment horizontal="center"/>
    </xf>
    <xf numFmtId="0" fontId="20" fillId="0" borderId="0" xfId="0" applyFont="1" applyAlignment="1">
      <alignment horizontal="right"/>
    </xf>
    <xf numFmtId="0" fontId="32" fillId="0" borderId="0" xfId="0" applyFont="1" applyAlignment="1">
      <alignment horizontal="right"/>
    </xf>
    <xf numFmtId="0" fontId="20" fillId="0" borderId="26" xfId="0" applyFont="1" applyBorder="1" applyAlignment="1">
      <alignment horizontal="justify" shrinkToFit="1"/>
    </xf>
    <xf numFmtId="0" fontId="32" fillId="0" borderId="26" xfId="0" applyFont="1" applyBorder="1" applyAlignment="1">
      <alignment shrinkToFit="1"/>
    </xf>
    <xf numFmtId="0" fontId="19" fillId="0" borderId="10" xfId="0" applyFont="1" applyBorder="1" applyAlignment="1">
      <alignment horizontal="center" vertical="center" wrapText="1"/>
    </xf>
    <xf numFmtId="3" fontId="19" fillId="0" borderId="10" xfId="0" applyNumberFormat="1" applyFont="1" applyBorder="1" applyAlignment="1">
      <alignment horizontal="center" vertical="center" wrapText="1"/>
    </xf>
    <xf numFmtId="0" fontId="20" fillId="0" borderId="25" xfId="0" applyFont="1" applyBorder="1" applyAlignment="1">
      <alignment horizontal="right" vertical="center" wrapText="1"/>
    </xf>
    <xf numFmtId="0" fontId="32" fillId="0" borderId="20" xfId="0" applyFont="1" applyBorder="1" applyAlignment="1">
      <alignment horizontal="right" vertical="center"/>
    </xf>
    <xf numFmtId="0" fontId="20" fillId="0" borderId="26" xfId="0" applyFont="1" applyBorder="1" applyAlignment="1">
      <alignment horizontal="left" vertical="top" wrapText="1"/>
    </xf>
    <xf numFmtId="2" fontId="18" fillId="0" borderId="0" xfId="0" applyNumberFormat="1" applyFont="1" applyAlignment="1">
      <alignment horizontal="right" vertical="center" wrapText="1"/>
    </xf>
    <xf numFmtId="3" fontId="23" fillId="0" borderId="0" xfId="0" applyNumberFormat="1" applyFont="1" applyAlignment="1">
      <alignment horizontal="right" vertical="center"/>
    </xf>
    <xf numFmtId="0" fontId="34" fillId="0" borderId="10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21" xfId="0" applyFont="1" applyBorder="1" applyAlignment="1">
      <alignment horizontal="center" vertical="center" wrapText="1"/>
    </xf>
    <xf numFmtId="0" fontId="18" fillId="0" borderId="22" xfId="0" applyFont="1" applyBorder="1" applyAlignment="1">
      <alignment horizontal="center" vertical="center" wrapText="1"/>
    </xf>
    <xf numFmtId="0" fontId="22" fillId="0" borderId="21" xfId="0" applyFont="1" applyBorder="1" applyAlignment="1">
      <alignment horizontal="center" vertical="center" wrapText="1"/>
    </xf>
    <xf numFmtId="0" fontId="22" fillId="0" borderId="22" xfId="0" applyFont="1" applyBorder="1" applyAlignment="1">
      <alignment horizontal="center" vertical="center" wrapText="1"/>
    </xf>
    <xf numFmtId="0" fontId="19" fillId="0" borderId="21" xfId="0" applyFont="1" applyBorder="1" applyAlignment="1">
      <alignment horizontal="center" vertical="center" wrapText="1"/>
    </xf>
    <xf numFmtId="0" fontId="19" fillId="0" borderId="22" xfId="0" applyFont="1" applyBorder="1" applyAlignment="1">
      <alignment horizontal="center" vertical="center" wrapText="1"/>
    </xf>
    <xf numFmtId="0" fontId="34" fillId="0" borderId="21" xfId="0" applyFont="1" applyBorder="1" applyAlignment="1">
      <alignment horizontal="center" vertical="center" wrapText="1"/>
    </xf>
    <xf numFmtId="0" fontId="34" fillId="0" borderId="22" xfId="0" applyFont="1" applyBorder="1" applyAlignment="1">
      <alignment horizontal="center" vertical="center" wrapText="1"/>
    </xf>
    <xf numFmtId="0" fontId="18" fillId="34" borderId="10" xfId="0" applyFont="1" applyFill="1" applyBorder="1" applyAlignment="1">
      <alignment horizontal="center" vertical="center" wrapText="1"/>
    </xf>
    <xf numFmtId="0" fontId="19" fillId="0" borderId="10" xfId="0" applyFont="1" applyBorder="1" applyAlignment="1">
      <alignment horizontal="center"/>
    </xf>
    <xf numFmtId="0" fontId="19" fillId="35" borderId="10" xfId="0" applyFont="1" applyFill="1" applyBorder="1" applyAlignment="1">
      <alignment horizontal="center" vertical="center" wrapText="1"/>
    </xf>
    <xf numFmtId="0" fontId="34" fillId="36" borderId="10" xfId="0" applyFont="1" applyFill="1" applyBorder="1" applyAlignment="1">
      <alignment horizontal="center" vertical="center" wrapText="1"/>
    </xf>
    <xf numFmtId="3" fontId="18" fillId="0" borderId="0" xfId="0" applyNumberFormat="1" applyFont="1" applyAlignment="1">
      <alignment horizontal="right" vertical="center"/>
    </xf>
    <xf numFmtId="0" fontId="18" fillId="0" borderId="0" xfId="0" applyFont="1" applyAlignment="1">
      <alignment horizontal="right" vertical="center"/>
    </xf>
    <xf numFmtId="2" fontId="18" fillId="0" borderId="0" xfId="0" applyNumberFormat="1" applyFont="1" applyBorder="1" applyAlignment="1">
      <alignment horizontal="right" vertical="center" wrapText="1"/>
    </xf>
    <xf numFmtId="2" fontId="40" fillId="0" borderId="0" xfId="0" applyNumberFormat="1" applyFont="1" applyBorder="1" applyAlignment="1">
      <alignment horizontal="center" vertical="center" wrapText="1"/>
    </xf>
    <xf numFmtId="0" fontId="21" fillId="0" borderId="27" xfId="0" applyFont="1" applyBorder="1" applyAlignment="1">
      <alignment horizontal="center" vertical="center" wrapText="1"/>
    </xf>
    <xf numFmtId="0" fontId="34" fillId="33" borderId="10" xfId="0" applyFont="1" applyFill="1" applyBorder="1" applyAlignment="1">
      <alignment horizontal="center" vertical="center" wrapText="1"/>
    </xf>
    <xf numFmtId="0" fontId="34" fillId="35" borderId="10" xfId="0" applyFont="1" applyFill="1" applyBorder="1" applyAlignment="1">
      <alignment horizontal="center" vertical="center" wrapText="1"/>
    </xf>
    <xf numFmtId="0" fontId="22" fillId="36" borderId="10" xfId="0" applyFont="1" applyFill="1" applyBorder="1" applyAlignment="1">
      <alignment horizontal="center" vertical="center" wrapText="1"/>
    </xf>
    <xf numFmtId="0" fontId="21" fillId="0" borderId="10" xfId="0" applyFont="1" applyBorder="1" applyAlignment="1">
      <alignment vertical="distributed" wrapText="1"/>
    </xf>
    <xf numFmtId="0" fontId="19" fillId="0" borderId="13" xfId="0" applyFont="1" applyBorder="1" applyAlignment="1">
      <alignment vertical="distributed" wrapText="1"/>
    </xf>
    <xf numFmtId="0" fontId="18" fillId="0" borderId="10" xfId="0" applyFont="1" applyBorder="1" applyAlignment="1">
      <alignment vertical="distributed" wrapText="1"/>
    </xf>
    <xf numFmtId="0" fontId="19" fillId="0" borderId="10" xfId="0" applyFont="1" applyBorder="1" applyAlignment="1">
      <alignment vertical="distributed" wrapText="1"/>
    </xf>
    <xf numFmtId="0" fontId="19" fillId="33" borderId="21" xfId="0" applyFont="1" applyFill="1" applyBorder="1" applyAlignment="1">
      <alignment vertical="distributed" wrapText="1"/>
    </xf>
    <xf numFmtId="0" fontId="19" fillId="33" borderId="22" xfId="0" applyFont="1" applyFill="1" applyBorder="1" applyAlignment="1">
      <alignment vertical="distributed" wrapText="1"/>
    </xf>
    <xf numFmtId="0" fontId="18" fillId="0" borderId="12" xfId="0" applyFont="1" applyBorder="1" applyAlignment="1">
      <alignment vertical="distributed" wrapText="1"/>
    </xf>
    <xf numFmtId="0" fontId="19" fillId="0" borderId="16" xfId="0" applyFont="1" applyBorder="1" applyAlignment="1">
      <alignment vertical="distributed" wrapText="1"/>
    </xf>
    <xf numFmtId="0" fontId="19" fillId="0" borderId="17" xfId="0" applyFont="1" applyBorder="1" applyAlignment="1">
      <alignment vertical="distributed" wrapText="1"/>
    </xf>
    <xf numFmtId="2" fontId="23" fillId="0" borderId="0" xfId="0" applyNumberFormat="1" applyFont="1" applyBorder="1" applyAlignment="1">
      <alignment horizontal="right" vertical="center" wrapText="1"/>
    </xf>
  </cellXfs>
  <cellStyles count="42">
    <cellStyle name="20% - Акцент1" xfId="19" builtinId="30" customBuiltin="1"/>
    <cellStyle name="20% - Акцент2" xfId="23" builtinId="34" customBuiltin="1"/>
    <cellStyle name="20% - Акцент3" xfId="27" builtinId="38" customBuiltin="1"/>
    <cellStyle name="20% - Акцент4" xfId="31" builtinId="42" customBuiltin="1"/>
    <cellStyle name="20% - Акцент5" xfId="35" builtinId="46" customBuiltin="1"/>
    <cellStyle name="20% - Акцент6" xfId="39" builtinId="50" customBuiltin="1"/>
    <cellStyle name="40% - Акцент1" xfId="20" builtinId="31" customBuiltin="1"/>
    <cellStyle name="40% - Акцент2" xfId="24" builtinId="35" customBuiltin="1"/>
    <cellStyle name="40% - Акцент3" xfId="28" builtinId="39" customBuiltin="1"/>
    <cellStyle name="40% - Акцент4" xfId="32" builtinId="43" customBuiltin="1"/>
    <cellStyle name="40% - Акцент5" xfId="36" builtinId="47" customBuiltin="1"/>
    <cellStyle name="40% - Акцент6" xfId="40" builtinId="51" customBuiltin="1"/>
    <cellStyle name="60% - Акцент1" xfId="21" builtinId="32" customBuiltin="1"/>
    <cellStyle name="60% - Акцент2" xfId="25" builtinId="36" customBuiltin="1"/>
    <cellStyle name="60% - Акцент3" xfId="29" builtinId="40" customBuiltin="1"/>
    <cellStyle name="60% - Акцент4" xfId="33" builtinId="44" customBuiltin="1"/>
    <cellStyle name="60% - Акцент5" xfId="37" builtinId="48" customBuiltin="1"/>
    <cellStyle name="60% -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 customBuiltin="1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4"/>
  <sheetViews>
    <sheetView workbookViewId="0">
      <selection activeCell="A4" sqref="A4:D4"/>
    </sheetView>
  </sheetViews>
  <sheetFormatPr defaultColWidth="8.85546875" defaultRowHeight="15" customHeight="1" x14ac:dyDescent="0.3"/>
  <cols>
    <col min="1" max="1" width="55.7109375" style="63" customWidth="1"/>
    <col min="2" max="2" width="24" style="64" hidden="1" customWidth="1"/>
    <col min="3" max="3" width="28.140625" style="64" customWidth="1"/>
    <col min="4" max="4" width="17.42578125" style="65" hidden="1" customWidth="1"/>
    <col min="5" max="16384" width="8.85546875" style="9"/>
  </cols>
  <sheetData>
    <row r="1" spans="1:4" s="85" customFormat="1" ht="15.75" x14ac:dyDescent="0.25">
      <c r="A1" s="151" t="s">
        <v>554</v>
      </c>
      <c r="B1" s="151"/>
      <c r="C1" s="151"/>
      <c r="D1" s="151"/>
    </row>
    <row r="2" spans="1:4" s="85" customFormat="1" ht="15.75" x14ac:dyDescent="0.25">
      <c r="A2" s="152" t="s">
        <v>548</v>
      </c>
      <c r="B2" s="152"/>
      <c r="C2" s="152"/>
      <c r="D2" s="152"/>
    </row>
    <row r="3" spans="1:4" s="85" customFormat="1" ht="15.75" x14ac:dyDescent="0.25">
      <c r="A3" s="153" t="s">
        <v>564</v>
      </c>
      <c r="B3" s="153"/>
      <c r="C3" s="153"/>
      <c r="D3" s="153"/>
    </row>
    <row r="4" spans="1:4" s="85" customFormat="1" ht="15.75" x14ac:dyDescent="0.25">
      <c r="A4" s="154" t="s">
        <v>565</v>
      </c>
      <c r="B4" s="154"/>
      <c r="C4" s="154"/>
      <c r="D4" s="154"/>
    </row>
    <row r="5" spans="1:4" ht="40.5" customHeight="1" x14ac:dyDescent="0.3">
      <c r="A5" s="150" t="s">
        <v>538</v>
      </c>
      <c r="B5" s="150"/>
      <c r="C5" s="150"/>
      <c r="D5" s="150"/>
    </row>
    <row r="6" spans="1:4" s="11" customFormat="1" ht="47.25" x14ac:dyDescent="0.3">
      <c r="A6" s="4" t="s">
        <v>0</v>
      </c>
      <c r="B6" s="4" t="s">
        <v>520</v>
      </c>
      <c r="C6" s="4" t="s">
        <v>539</v>
      </c>
      <c r="D6" s="4" t="s">
        <v>10</v>
      </c>
    </row>
    <row r="7" spans="1:4" ht="19.350000000000001" customHeight="1" x14ac:dyDescent="0.3">
      <c r="A7" s="1" t="s">
        <v>1</v>
      </c>
      <c r="B7" s="10">
        <f>B9+B12</f>
        <v>541888080</v>
      </c>
      <c r="C7" s="10">
        <f>C9+C12</f>
        <v>556724630.92000008</v>
      </c>
      <c r="D7" s="41">
        <f>C7/B7*100</f>
        <v>102.73793638715951</v>
      </c>
    </row>
    <row r="8" spans="1:4" ht="19.350000000000001" customHeight="1" x14ac:dyDescent="0.3">
      <c r="A8" s="2" t="s">
        <v>2</v>
      </c>
      <c r="B8" s="12"/>
      <c r="C8" s="12"/>
      <c r="D8" s="40"/>
    </row>
    <row r="9" spans="1:4" ht="17.25" x14ac:dyDescent="0.3">
      <c r="A9" s="2" t="s">
        <v>3</v>
      </c>
      <c r="B9" s="12">
        <f>B10+B11</f>
        <v>190091500</v>
      </c>
      <c r="C9" s="12">
        <f>C10+C11</f>
        <v>207541105.50999999</v>
      </c>
      <c r="D9" s="40">
        <f>C9/B9*100</f>
        <v>109.17958220646373</v>
      </c>
    </row>
    <row r="10" spans="1:4" ht="19.350000000000001" customHeight="1" x14ac:dyDescent="0.3">
      <c r="A10" s="5" t="s">
        <v>4</v>
      </c>
      <c r="B10" s="13">
        <f>Пр2!C8+Пр2!C19+Пр2!C25+Пр2!C28</f>
        <v>150841500</v>
      </c>
      <c r="C10" s="13">
        <f>Пр2!D8+Пр2!D19+Пр2!D25+Пр2!D28</f>
        <v>161257073.63999999</v>
      </c>
      <c r="D10" s="40">
        <f>C10/B10*100</f>
        <v>106.9049788287706</v>
      </c>
    </row>
    <row r="11" spans="1:4" ht="19.350000000000001" customHeight="1" x14ac:dyDescent="0.3">
      <c r="A11" s="5" t="s">
        <v>5</v>
      </c>
      <c r="B11" s="13">
        <f>Пр2!C32+Пр2!C37+Пр2!C41+Пр2!C45+Пр2!C51</f>
        <v>39250000</v>
      </c>
      <c r="C11" s="13">
        <f>Пр2!D32+Пр2!D37+Пр2!D41+Пр2!D45+Пр2!D51</f>
        <v>46284031.869999997</v>
      </c>
      <c r="D11" s="40">
        <f>C11/B11*100</f>
        <v>117.92110030573248</v>
      </c>
    </row>
    <row r="12" spans="1:4" ht="19.350000000000001" customHeight="1" x14ac:dyDescent="0.3">
      <c r="A12" s="2" t="s">
        <v>6</v>
      </c>
      <c r="B12" s="12">
        <f>Пр2!C55</f>
        <v>351796580</v>
      </c>
      <c r="C12" s="12">
        <f>Пр2!D55</f>
        <v>349183525.41000003</v>
      </c>
      <c r="D12" s="40">
        <f>C12/B12*100</f>
        <v>99.257225698441985</v>
      </c>
    </row>
    <row r="13" spans="1:4" ht="19.350000000000001" customHeight="1" x14ac:dyDescent="0.3">
      <c r="A13" s="2" t="s">
        <v>2</v>
      </c>
      <c r="B13" s="12"/>
      <c r="C13" s="12"/>
      <c r="D13" s="40"/>
    </row>
    <row r="14" spans="1:4" ht="49.5" x14ac:dyDescent="0.3">
      <c r="A14" s="2" t="s">
        <v>7</v>
      </c>
      <c r="B14" s="12">
        <f>Пр2!C56</f>
        <v>351796580</v>
      </c>
      <c r="C14" s="12">
        <f>Пр2!D56</f>
        <v>349140473.19</v>
      </c>
      <c r="D14" s="40">
        <f>C14/B14*100</f>
        <v>99.244987881917439</v>
      </c>
    </row>
    <row r="15" spans="1:4" ht="21.6" customHeight="1" x14ac:dyDescent="0.3">
      <c r="A15" s="1" t="s">
        <v>8</v>
      </c>
      <c r="B15" s="55">
        <f>'Пр 3'!D34</f>
        <v>583292016</v>
      </c>
      <c r="C15" s="55">
        <f>'Пр 3'!E34</f>
        <v>563504073.71000004</v>
      </c>
      <c r="D15" s="56">
        <f>C15/B15*100</f>
        <v>96.607541034815057</v>
      </c>
    </row>
    <row r="16" spans="1:4" ht="33" x14ac:dyDescent="0.3">
      <c r="A16" s="39" t="s">
        <v>9</v>
      </c>
      <c r="B16" s="57">
        <f>B7-B15</f>
        <v>-41403936</v>
      </c>
      <c r="C16" s="57">
        <f>C7-C15</f>
        <v>-6779442.7899999619</v>
      </c>
      <c r="D16" s="58"/>
    </row>
    <row r="20" spans="1:4" s="62" customFormat="1" ht="15" hidden="1" customHeight="1" x14ac:dyDescent="0.2">
      <c r="A20" s="59" t="s">
        <v>535</v>
      </c>
      <c r="B20" s="60">
        <v>549828382</v>
      </c>
      <c r="C20" s="60"/>
      <c r="D20" s="61"/>
    </row>
    <row r="21" spans="1:4" s="62" customFormat="1" ht="15" hidden="1" customHeight="1" x14ac:dyDescent="0.2">
      <c r="A21" s="59" t="s">
        <v>534</v>
      </c>
      <c r="B21" s="60">
        <v>589439161</v>
      </c>
      <c r="C21" s="60"/>
      <c r="D21" s="61"/>
    </row>
    <row r="22" spans="1:4" s="62" customFormat="1" ht="15" hidden="1" customHeight="1" x14ac:dyDescent="0.2">
      <c r="A22" s="59" t="s">
        <v>533</v>
      </c>
      <c r="B22" s="60">
        <f>B20-B21</f>
        <v>-39610779</v>
      </c>
      <c r="C22" s="60"/>
      <c r="D22" s="61"/>
    </row>
    <row r="23" spans="1:4" s="62" customFormat="1" ht="15" hidden="1" customHeight="1" x14ac:dyDescent="0.2">
      <c r="A23" s="59" t="s">
        <v>536</v>
      </c>
      <c r="B23" s="60">
        <f>B16-B22</f>
        <v>-1793157</v>
      </c>
      <c r="C23" s="60" t="s">
        <v>537</v>
      </c>
      <c r="D23" s="61"/>
    </row>
    <row r="24" spans="1:4" s="62" customFormat="1" ht="15" hidden="1" customHeight="1" x14ac:dyDescent="0.2">
      <c r="A24" s="59"/>
      <c r="B24" s="60"/>
      <c r="C24" s="60"/>
      <c r="D24" s="61"/>
    </row>
  </sheetData>
  <mergeCells count="5">
    <mergeCell ref="A5:D5"/>
    <mergeCell ref="A1:D1"/>
    <mergeCell ref="A2:D2"/>
    <mergeCell ref="A3:D3"/>
    <mergeCell ref="A4:D4"/>
  </mergeCells>
  <pageMargins left="0.78738889999999995" right="0.19684723000000001" top="0.39369446000000002" bottom="0.39369446000000002" header="0.01" footer="0.5"/>
  <pageSetup paperSize="9" orientation="portrait" r:id="rId1"/>
  <headerFooter>
    <oddHeader>&amp;"Times New Roman"&amp;10&amp;K000000&amp;P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83"/>
  <sheetViews>
    <sheetView zoomScaleNormal="100" workbookViewId="0">
      <selection activeCell="A4" sqref="A4:D4"/>
    </sheetView>
  </sheetViews>
  <sheetFormatPr defaultColWidth="9.140625" defaultRowHeight="15.75" x14ac:dyDescent="0.25"/>
  <cols>
    <col min="1" max="1" width="30.7109375" style="18" customWidth="1"/>
    <col min="2" max="2" width="56.42578125" style="18" customWidth="1"/>
    <col min="3" max="3" width="14.7109375" style="34" hidden="1" customWidth="1"/>
    <col min="4" max="4" width="17.42578125" style="35" customWidth="1"/>
    <col min="5" max="16384" width="9.140625" style="18"/>
  </cols>
  <sheetData>
    <row r="1" spans="1:4" s="85" customFormat="1" x14ac:dyDescent="0.25">
      <c r="A1" s="151" t="s">
        <v>555</v>
      </c>
      <c r="B1" s="151"/>
      <c r="C1" s="151"/>
      <c r="D1" s="151"/>
    </row>
    <row r="2" spans="1:4" s="85" customFormat="1" x14ac:dyDescent="0.25">
      <c r="A2" s="152" t="s">
        <v>548</v>
      </c>
      <c r="B2" s="152"/>
      <c r="C2" s="152"/>
      <c r="D2" s="152"/>
    </row>
    <row r="3" spans="1:4" s="85" customFormat="1" x14ac:dyDescent="0.25">
      <c r="A3" s="153" t="s">
        <v>564</v>
      </c>
      <c r="B3" s="153"/>
      <c r="C3" s="153"/>
      <c r="D3" s="153"/>
    </row>
    <row r="4" spans="1:4" s="85" customFormat="1" x14ac:dyDescent="0.25">
      <c r="A4" s="154" t="s">
        <v>565</v>
      </c>
      <c r="B4" s="154"/>
      <c r="C4" s="154"/>
      <c r="D4" s="154"/>
    </row>
    <row r="5" spans="1:4" ht="45.75" customHeight="1" thickBot="1" x14ac:dyDescent="0.3">
      <c r="A5" s="155" t="s">
        <v>540</v>
      </c>
      <c r="B5" s="155"/>
      <c r="C5" s="155"/>
      <c r="D5" s="156"/>
    </row>
    <row r="6" spans="1:4" s="19" customFormat="1" ht="84.4" customHeight="1" x14ac:dyDescent="0.25">
      <c r="A6" s="15" t="s">
        <v>11</v>
      </c>
      <c r="B6" s="36" t="s">
        <v>12</v>
      </c>
      <c r="C6" s="16" t="s">
        <v>422</v>
      </c>
      <c r="D6" s="17" t="s">
        <v>541</v>
      </c>
    </row>
    <row r="7" spans="1:4" x14ac:dyDescent="0.25">
      <c r="A7" s="20" t="s">
        <v>13</v>
      </c>
      <c r="B7" s="38" t="s">
        <v>14</v>
      </c>
      <c r="C7" s="21">
        <f>C8+C19+C25+C28+C32+C37+C41+C45+C51</f>
        <v>190091500</v>
      </c>
      <c r="D7" s="22">
        <f>D8+D19+D25+D28+D32+D37+D41+D45+D51</f>
        <v>207541105.50999999</v>
      </c>
    </row>
    <row r="8" spans="1:4" x14ac:dyDescent="0.25">
      <c r="A8" s="20" t="s">
        <v>15</v>
      </c>
      <c r="B8" s="38" t="s">
        <v>16</v>
      </c>
      <c r="C8" s="21">
        <f>C9</f>
        <v>97147000</v>
      </c>
      <c r="D8" s="22">
        <f>D9</f>
        <v>99981889.909999996</v>
      </c>
    </row>
    <row r="9" spans="1:4" x14ac:dyDescent="0.25">
      <c r="A9" s="20" t="s">
        <v>17</v>
      </c>
      <c r="B9" s="38" t="s">
        <v>18</v>
      </c>
      <c r="C9" s="21">
        <f>C10+C11+C12+C14+C15+C16+C17+C18+C13</f>
        <v>97147000</v>
      </c>
      <c r="D9" s="22">
        <f>D10+D11+D12+D14+D15+D16+D17+D18+D13</f>
        <v>99981889.909999996</v>
      </c>
    </row>
    <row r="10" spans="1:4" ht="189" x14ac:dyDescent="0.25">
      <c r="A10" s="23" t="s">
        <v>19</v>
      </c>
      <c r="B10" s="37" t="s">
        <v>20</v>
      </c>
      <c r="C10" s="24">
        <v>79642000</v>
      </c>
      <c r="D10" s="25">
        <v>85905024.439999998</v>
      </c>
    </row>
    <row r="11" spans="1:4" ht="189" x14ac:dyDescent="0.25">
      <c r="A11" s="23" t="s">
        <v>412</v>
      </c>
      <c r="B11" s="37" t="s">
        <v>413</v>
      </c>
      <c r="C11" s="24">
        <v>0</v>
      </c>
      <c r="D11" s="25">
        <v>15805.8</v>
      </c>
    </row>
    <row r="12" spans="1:4" ht="173.25" x14ac:dyDescent="0.25">
      <c r="A12" s="23" t="s">
        <v>21</v>
      </c>
      <c r="B12" s="37" t="s">
        <v>22</v>
      </c>
      <c r="C12" s="24">
        <v>300000</v>
      </c>
      <c r="D12" s="25">
        <v>288811.51</v>
      </c>
    </row>
    <row r="13" spans="1:4" ht="173.25" x14ac:dyDescent="0.25">
      <c r="A13" s="23" t="s">
        <v>508</v>
      </c>
      <c r="B13" s="37" t="s">
        <v>509</v>
      </c>
      <c r="C13" s="24">
        <v>0</v>
      </c>
      <c r="D13" s="25">
        <v>5</v>
      </c>
    </row>
    <row r="14" spans="1:4" ht="157.5" x14ac:dyDescent="0.25">
      <c r="A14" s="23" t="s">
        <v>23</v>
      </c>
      <c r="B14" s="37" t="s">
        <v>24</v>
      </c>
      <c r="C14" s="24">
        <v>1200000</v>
      </c>
      <c r="D14" s="25">
        <v>1023072.27</v>
      </c>
    </row>
    <row r="15" spans="1:4" ht="141.75" x14ac:dyDescent="0.25">
      <c r="A15" s="23" t="s">
        <v>411</v>
      </c>
      <c r="B15" s="37" t="s">
        <v>414</v>
      </c>
      <c r="C15" s="24">
        <v>0</v>
      </c>
      <c r="D15" s="25">
        <v>1212.5899999999999</v>
      </c>
    </row>
    <row r="16" spans="1:4" ht="220.5" x14ac:dyDescent="0.25">
      <c r="A16" s="23" t="s">
        <v>25</v>
      </c>
      <c r="B16" s="37" t="s">
        <v>26</v>
      </c>
      <c r="C16" s="24">
        <v>7355000</v>
      </c>
      <c r="D16" s="25">
        <v>5221303.7699999996</v>
      </c>
    </row>
    <row r="17" spans="1:4" ht="126" x14ac:dyDescent="0.25">
      <c r="A17" s="23" t="s">
        <v>27</v>
      </c>
      <c r="B17" s="37" t="s">
        <v>28</v>
      </c>
      <c r="C17" s="24">
        <v>1650000</v>
      </c>
      <c r="D17" s="25">
        <v>1689865.1</v>
      </c>
    </row>
    <row r="18" spans="1:4" ht="126" x14ac:dyDescent="0.25">
      <c r="A18" s="23" t="s">
        <v>29</v>
      </c>
      <c r="B18" s="37" t="s">
        <v>30</v>
      </c>
      <c r="C18" s="24">
        <v>7000000</v>
      </c>
      <c r="D18" s="25">
        <v>5836789.4299999997</v>
      </c>
    </row>
    <row r="19" spans="1:4" ht="47.25" x14ac:dyDescent="0.25">
      <c r="A19" s="20" t="s">
        <v>31</v>
      </c>
      <c r="B19" s="38" t="s">
        <v>32</v>
      </c>
      <c r="C19" s="21">
        <f>C20</f>
        <v>4090500</v>
      </c>
      <c r="D19" s="22">
        <f>D20</f>
        <v>4075735.3000000003</v>
      </c>
    </row>
    <row r="20" spans="1:4" ht="47.25" x14ac:dyDescent="0.25">
      <c r="A20" s="20" t="s">
        <v>33</v>
      </c>
      <c r="B20" s="38" t="s">
        <v>34</v>
      </c>
      <c r="C20" s="21">
        <f>C21+C22+C23+C24</f>
        <v>4090500</v>
      </c>
      <c r="D20" s="22">
        <f>D21+D22+D23+D24</f>
        <v>4075735.3000000003</v>
      </c>
    </row>
    <row r="21" spans="1:4" ht="141.75" x14ac:dyDescent="0.25">
      <c r="A21" s="23" t="s">
        <v>35</v>
      </c>
      <c r="B21" s="37" t="s">
        <v>36</v>
      </c>
      <c r="C21" s="24">
        <v>2122900</v>
      </c>
      <c r="D21" s="25">
        <v>2105670.4900000002</v>
      </c>
    </row>
    <row r="22" spans="1:4" ht="157.5" x14ac:dyDescent="0.25">
      <c r="A22" s="23" t="s">
        <v>37</v>
      </c>
      <c r="B22" s="37" t="s">
        <v>38</v>
      </c>
      <c r="C22" s="24">
        <v>10300</v>
      </c>
      <c r="D22" s="25">
        <v>12166.24</v>
      </c>
    </row>
    <row r="23" spans="1:4" ht="141.75" x14ac:dyDescent="0.25">
      <c r="A23" s="23" t="s">
        <v>39</v>
      </c>
      <c r="B23" s="37" t="s">
        <v>40</v>
      </c>
      <c r="C23" s="24">
        <v>2207500</v>
      </c>
      <c r="D23" s="25">
        <v>2187098.0099999998</v>
      </c>
    </row>
    <row r="24" spans="1:4" ht="141.75" x14ac:dyDescent="0.25">
      <c r="A24" s="23" t="s">
        <v>41</v>
      </c>
      <c r="B24" s="37" t="s">
        <v>42</v>
      </c>
      <c r="C24" s="24">
        <v>-250200</v>
      </c>
      <c r="D24" s="25">
        <v>-229199.44</v>
      </c>
    </row>
    <row r="25" spans="1:4" x14ac:dyDescent="0.25">
      <c r="A25" s="20" t="s">
        <v>43</v>
      </c>
      <c r="B25" s="38" t="s">
        <v>44</v>
      </c>
      <c r="C25" s="21">
        <f>C26</f>
        <v>125000</v>
      </c>
      <c r="D25" s="22">
        <f>D26</f>
        <v>127129.5</v>
      </c>
    </row>
    <row r="26" spans="1:4" x14ac:dyDescent="0.25">
      <c r="A26" s="20" t="s">
        <v>45</v>
      </c>
      <c r="B26" s="38" t="s">
        <v>46</v>
      </c>
      <c r="C26" s="21">
        <f>C27</f>
        <v>125000</v>
      </c>
      <c r="D26" s="22">
        <f>D27</f>
        <v>127129.5</v>
      </c>
    </row>
    <row r="27" spans="1:4" ht="63" x14ac:dyDescent="0.25">
      <c r="A27" s="23" t="s">
        <v>47</v>
      </c>
      <c r="B27" s="37" t="s">
        <v>48</v>
      </c>
      <c r="C27" s="24">
        <v>125000</v>
      </c>
      <c r="D27" s="25">
        <v>127129.5</v>
      </c>
    </row>
    <row r="28" spans="1:4" x14ac:dyDescent="0.25">
      <c r="A28" s="20" t="s">
        <v>49</v>
      </c>
      <c r="B28" s="38" t="s">
        <v>50</v>
      </c>
      <c r="C28" s="21">
        <f>C29+C30+C31</f>
        <v>49479000</v>
      </c>
      <c r="D28" s="22">
        <f>D29+D30+D31</f>
        <v>57072318.93</v>
      </c>
    </row>
    <row r="29" spans="1:4" ht="94.5" x14ac:dyDescent="0.25">
      <c r="A29" s="23" t="s">
        <v>51</v>
      </c>
      <c r="B29" s="37" t="s">
        <v>52</v>
      </c>
      <c r="C29" s="24">
        <v>24672000</v>
      </c>
      <c r="D29" s="25">
        <v>29500503.59</v>
      </c>
    </row>
    <row r="30" spans="1:4" ht="78.75" x14ac:dyDescent="0.25">
      <c r="A30" s="23" t="s">
        <v>53</v>
      </c>
      <c r="B30" s="37" t="s">
        <v>54</v>
      </c>
      <c r="C30" s="24">
        <v>19000000</v>
      </c>
      <c r="D30" s="25">
        <v>20107058.350000001</v>
      </c>
    </row>
    <row r="31" spans="1:4" ht="78.75" x14ac:dyDescent="0.25">
      <c r="A31" s="23" t="s">
        <v>55</v>
      </c>
      <c r="B31" s="37" t="s">
        <v>56</v>
      </c>
      <c r="C31" s="24">
        <v>5807000</v>
      </c>
      <c r="D31" s="25">
        <v>7464756.9900000002</v>
      </c>
    </row>
    <row r="32" spans="1:4" ht="47.25" x14ac:dyDescent="0.25">
      <c r="A32" s="20" t="s">
        <v>57</v>
      </c>
      <c r="B32" s="38" t="s">
        <v>58</v>
      </c>
      <c r="C32" s="21">
        <f>C33+C34+C35+C36</f>
        <v>17590000</v>
      </c>
      <c r="D32" s="22">
        <f>D33+D34+D35+D36</f>
        <v>20854041.990000002</v>
      </c>
    </row>
    <row r="33" spans="1:4" ht="94.5" x14ac:dyDescent="0.25">
      <c r="A33" s="23" t="s">
        <v>59</v>
      </c>
      <c r="B33" s="37" t="s">
        <v>60</v>
      </c>
      <c r="C33" s="24">
        <v>6000000</v>
      </c>
      <c r="D33" s="25">
        <v>6001790.6200000001</v>
      </c>
    </row>
    <row r="34" spans="1:4" ht="94.5" x14ac:dyDescent="0.25">
      <c r="A34" s="23" t="s">
        <v>61</v>
      </c>
      <c r="B34" s="37" t="s">
        <v>62</v>
      </c>
      <c r="C34" s="24">
        <v>3000000</v>
      </c>
      <c r="D34" s="25">
        <v>6278095.3799999999</v>
      </c>
    </row>
    <row r="35" spans="1:4" ht="47.25" x14ac:dyDescent="0.25">
      <c r="A35" s="23" t="s">
        <v>63</v>
      </c>
      <c r="B35" s="37" t="s">
        <v>64</v>
      </c>
      <c r="C35" s="24">
        <v>90000</v>
      </c>
      <c r="D35" s="25">
        <v>88956.88</v>
      </c>
    </row>
    <row r="36" spans="1:4" ht="94.5" x14ac:dyDescent="0.25">
      <c r="A36" s="23" t="s">
        <v>65</v>
      </c>
      <c r="B36" s="37" t="s">
        <v>66</v>
      </c>
      <c r="C36" s="24">
        <v>8500000</v>
      </c>
      <c r="D36" s="25">
        <v>8485199.1099999994</v>
      </c>
    </row>
    <row r="37" spans="1:4" ht="31.5" x14ac:dyDescent="0.25">
      <c r="A37" s="20" t="s">
        <v>67</v>
      </c>
      <c r="B37" s="38" t="s">
        <v>68</v>
      </c>
      <c r="C37" s="21">
        <f>C38+C39+C40</f>
        <v>1280000</v>
      </c>
      <c r="D37" s="22">
        <f>D38+D39+D40</f>
        <v>1196296.17</v>
      </c>
    </row>
    <row r="38" spans="1:4" ht="31.5" x14ac:dyDescent="0.25">
      <c r="A38" s="23" t="s">
        <v>69</v>
      </c>
      <c r="B38" s="37" t="s">
        <v>70</v>
      </c>
      <c r="C38" s="24">
        <v>135000</v>
      </c>
      <c r="D38" s="25">
        <v>126901.6</v>
      </c>
    </row>
    <row r="39" spans="1:4" x14ac:dyDescent="0.25">
      <c r="A39" s="23" t="s">
        <v>71</v>
      </c>
      <c r="B39" s="37" t="s">
        <v>72</v>
      </c>
      <c r="C39" s="24">
        <v>900000</v>
      </c>
      <c r="D39" s="25">
        <v>834797</v>
      </c>
    </row>
    <row r="40" spans="1:4" ht="31.5" x14ac:dyDescent="0.25">
      <c r="A40" s="23" t="s">
        <v>73</v>
      </c>
      <c r="B40" s="37" t="s">
        <v>74</v>
      </c>
      <c r="C40" s="24">
        <v>245000</v>
      </c>
      <c r="D40" s="25">
        <v>234597.57</v>
      </c>
    </row>
    <row r="41" spans="1:4" ht="31.5" x14ac:dyDescent="0.25">
      <c r="A41" s="20" t="s">
        <v>75</v>
      </c>
      <c r="B41" s="38" t="s">
        <v>76</v>
      </c>
      <c r="C41" s="21">
        <f>C42+C43+C44</f>
        <v>18110000</v>
      </c>
      <c r="D41" s="22">
        <f>D42+D43+D44</f>
        <v>21552285.370000001</v>
      </c>
    </row>
    <row r="42" spans="1:4" ht="110.25" x14ac:dyDescent="0.25">
      <c r="A42" s="23" t="s">
        <v>77</v>
      </c>
      <c r="B42" s="37" t="s">
        <v>78</v>
      </c>
      <c r="C42" s="24">
        <v>260000</v>
      </c>
      <c r="D42" s="25">
        <v>259551.35999999999</v>
      </c>
    </row>
    <row r="43" spans="1:4" ht="63" x14ac:dyDescent="0.25">
      <c r="A43" s="23" t="s">
        <v>79</v>
      </c>
      <c r="B43" s="37" t="s">
        <v>80</v>
      </c>
      <c r="C43" s="24">
        <v>10750000</v>
      </c>
      <c r="D43" s="25">
        <v>13225564.710000001</v>
      </c>
    </row>
    <row r="44" spans="1:4" ht="63" x14ac:dyDescent="0.25">
      <c r="A44" s="23" t="s">
        <v>81</v>
      </c>
      <c r="B44" s="37" t="s">
        <v>82</v>
      </c>
      <c r="C44" s="24">
        <v>7100000</v>
      </c>
      <c r="D44" s="25">
        <v>8067169.2999999998</v>
      </c>
    </row>
    <row r="45" spans="1:4" x14ac:dyDescent="0.25">
      <c r="A45" s="20" t="s">
        <v>83</v>
      </c>
      <c r="B45" s="38" t="s">
        <v>84</v>
      </c>
      <c r="C45" s="21">
        <f>C46+C49</f>
        <v>650000</v>
      </c>
      <c r="D45" s="22">
        <f>D46+D49</f>
        <v>997442.91</v>
      </c>
    </row>
    <row r="46" spans="1:4" ht="47.25" x14ac:dyDescent="0.25">
      <c r="A46" s="20" t="s">
        <v>85</v>
      </c>
      <c r="B46" s="38" t="s">
        <v>86</v>
      </c>
      <c r="C46" s="21">
        <f>C47+C48</f>
        <v>650000</v>
      </c>
      <c r="D46" s="22">
        <f>D47+D48</f>
        <v>997217.04</v>
      </c>
    </row>
    <row r="47" spans="1:4" ht="63" x14ac:dyDescent="0.25">
      <c r="A47" s="23" t="s">
        <v>542</v>
      </c>
      <c r="B47" s="37" t="s">
        <v>88</v>
      </c>
      <c r="C47" s="24">
        <v>350000</v>
      </c>
      <c r="D47" s="25">
        <v>301985.02</v>
      </c>
    </row>
    <row r="48" spans="1:4" ht="63" x14ac:dyDescent="0.25">
      <c r="A48" s="23" t="s">
        <v>87</v>
      </c>
      <c r="B48" s="37" t="s">
        <v>88</v>
      </c>
      <c r="C48" s="24">
        <v>300000</v>
      </c>
      <c r="D48" s="25">
        <v>695232.02</v>
      </c>
    </row>
    <row r="49" spans="1:4" ht="31.5" x14ac:dyDescent="0.25">
      <c r="A49" s="20" t="s">
        <v>409</v>
      </c>
      <c r="B49" s="38" t="s">
        <v>407</v>
      </c>
      <c r="C49" s="21">
        <f>C50</f>
        <v>0</v>
      </c>
      <c r="D49" s="22">
        <f>D50</f>
        <v>225.87</v>
      </c>
    </row>
    <row r="50" spans="1:4" ht="78.75" x14ac:dyDescent="0.25">
      <c r="A50" s="23" t="s">
        <v>410</v>
      </c>
      <c r="B50" s="37" t="s">
        <v>408</v>
      </c>
      <c r="C50" s="24">
        <v>0</v>
      </c>
      <c r="D50" s="25">
        <v>225.87</v>
      </c>
    </row>
    <row r="51" spans="1:4" x14ac:dyDescent="0.25">
      <c r="A51" s="20" t="s">
        <v>89</v>
      </c>
      <c r="B51" s="38" t="s">
        <v>90</v>
      </c>
      <c r="C51" s="21">
        <f>C52+C53+C54</f>
        <v>1620000</v>
      </c>
      <c r="D51" s="22">
        <f>D52+D53+D54</f>
        <v>1683965.43</v>
      </c>
    </row>
    <row r="52" spans="1:4" ht="31.5" hidden="1" x14ac:dyDescent="0.25">
      <c r="A52" s="23" t="s">
        <v>511</v>
      </c>
      <c r="B52" s="37" t="s">
        <v>510</v>
      </c>
      <c r="C52" s="24">
        <v>0</v>
      </c>
      <c r="D52" s="25">
        <v>0</v>
      </c>
    </row>
    <row r="53" spans="1:4" ht="31.5" x14ac:dyDescent="0.25">
      <c r="A53" s="23" t="s">
        <v>91</v>
      </c>
      <c r="B53" s="37" t="s">
        <v>92</v>
      </c>
      <c r="C53" s="24">
        <v>320000</v>
      </c>
      <c r="D53" s="25">
        <v>311600</v>
      </c>
    </row>
    <row r="54" spans="1:4" ht="31.5" x14ac:dyDescent="0.25">
      <c r="A54" s="23" t="s">
        <v>93</v>
      </c>
      <c r="B54" s="37" t="s">
        <v>94</v>
      </c>
      <c r="C54" s="24">
        <v>1300000</v>
      </c>
      <c r="D54" s="25">
        <v>1372365.43</v>
      </c>
    </row>
    <row r="55" spans="1:4" x14ac:dyDescent="0.25">
      <c r="A55" s="20" t="s">
        <v>95</v>
      </c>
      <c r="B55" s="38" t="s">
        <v>96</v>
      </c>
      <c r="C55" s="21">
        <f>C56+C80+C77</f>
        <v>351796580</v>
      </c>
      <c r="D55" s="22">
        <f>D56+D80+D77</f>
        <v>349183525.41000003</v>
      </c>
    </row>
    <row r="56" spans="1:4" ht="47.25" x14ac:dyDescent="0.25">
      <c r="A56" s="20" t="s">
        <v>97</v>
      </c>
      <c r="B56" s="38" t="s">
        <v>7</v>
      </c>
      <c r="C56" s="21">
        <f>C57+C61+C66+C71</f>
        <v>351796580</v>
      </c>
      <c r="D56" s="22">
        <f>D57+D61+D66+D71</f>
        <v>349140473.19</v>
      </c>
    </row>
    <row r="57" spans="1:4" ht="31.5" x14ac:dyDescent="0.25">
      <c r="A57" s="20" t="s">
        <v>98</v>
      </c>
      <c r="B57" s="38" t="s">
        <v>99</v>
      </c>
      <c r="C57" s="21">
        <f>C58+C59</f>
        <v>43960521</v>
      </c>
      <c r="D57" s="22">
        <f>D58+D59</f>
        <v>42374321</v>
      </c>
    </row>
    <row r="58" spans="1:4" ht="47.25" x14ac:dyDescent="0.25">
      <c r="A58" s="23" t="s">
        <v>100</v>
      </c>
      <c r="B58" s="37" t="s">
        <v>101</v>
      </c>
      <c r="C58" s="24">
        <v>31890000</v>
      </c>
      <c r="D58" s="25">
        <v>31890000</v>
      </c>
    </row>
    <row r="59" spans="1:4" x14ac:dyDescent="0.25">
      <c r="A59" s="20" t="s">
        <v>102</v>
      </c>
      <c r="B59" s="38" t="s">
        <v>103</v>
      </c>
      <c r="C59" s="21">
        <f>C60</f>
        <v>12070521</v>
      </c>
      <c r="D59" s="22">
        <f>D60</f>
        <v>10484321</v>
      </c>
    </row>
    <row r="60" spans="1:4" ht="78.75" x14ac:dyDescent="0.25">
      <c r="A60" s="23" t="s">
        <v>104</v>
      </c>
      <c r="B60" s="37" t="s">
        <v>105</v>
      </c>
      <c r="C60" s="24">
        <v>12070521</v>
      </c>
      <c r="D60" s="25">
        <v>10484321</v>
      </c>
    </row>
    <row r="61" spans="1:4" ht="31.5" x14ac:dyDescent="0.25">
      <c r="A61" s="20" t="s">
        <v>106</v>
      </c>
      <c r="B61" s="38" t="s">
        <v>107</v>
      </c>
      <c r="C61" s="21">
        <f>C62+C64+C65+C63</f>
        <v>270868126</v>
      </c>
      <c r="D61" s="22">
        <f>D62+D64+D65+D63</f>
        <v>269932186.00999999</v>
      </c>
    </row>
    <row r="62" spans="1:4" ht="78.75" x14ac:dyDescent="0.25">
      <c r="A62" s="23" t="s">
        <v>108</v>
      </c>
      <c r="B62" s="37" t="s">
        <v>109</v>
      </c>
      <c r="C62" s="24">
        <v>249061293</v>
      </c>
      <c r="D62" s="25">
        <v>248125358.77000001</v>
      </c>
    </row>
    <row r="63" spans="1:4" ht="94.5" x14ac:dyDescent="0.25">
      <c r="A63" s="23" t="s">
        <v>517</v>
      </c>
      <c r="B63" s="37" t="s">
        <v>518</v>
      </c>
      <c r="C63" s="24">
        <v>82088</v>
      </c>
      <c r="D63" s="25">
        <v>82086.62</v>
      </c>
    </row>
    <row r="64" spans="1:4" ht="47.25" x14ac:dyDescent="0.25">
      <c r="A64" s="23" t="s">
        <v>110</v>
      </c>
      <c r="B64" s="37" t="s">
        <v>111</v>
      </c>
      <c r="C64" s="24">
        <v>733760</v>
      </c>
      <c r="D64" s="25">
        <v>733756.88</v>
      </c>
    </row>
    <row r="65" spans="1:6" ht="47.25" x14ac:dyDescent="0.25">
      <c r="A65" s="23" t="s">
        <v>112</v>
      </c>
      <c r="B65" s="37" t="s">
        <v>113</v>
      </c>
      <c r="C65" s="24">
        <v>20990985</v>
      </c>
      <c r="D65" s="25">
        <v>20990983.739999998</v>
      </c>
    </row>
    <row r="66" spans="1:6" x14ac:dyDescent="0.25">
      <c r="A66" s="20" t="s">
        <v>114</v>
      </c>
      <c r="B66" s="38" t="s">
        <v>115</v>
      </c>
      <c r="C66" s="21">
        <f>C67+C68+C69+C70</f>
        <v>13773699</v>
      </c>
      <c r="D66" s="22">
        <f>D67+D68+D69+D70</f>
        <v>13639732.18</v>
      </c>
    </row>
    <row r="67" spans="1:6" ht="78.75" x14ac:dyDescent="0.25">
      <c r="A67" s="23" t="s">
        <v>116</v>
      </c>
      <c r="B67" s="37" t="s">
        <v>117</v>
      </c>
      <c r="C67" s="24">
        <v>11870</v>
      </c>
      <c r="D67" s="25">
        <v>9495.36</v>
      </c>
    </row>
    <row r="68" spans="1:6" ht="78.75" x14ac:dyDescent="0.25">
      <c r="A68" s="23" t="s">
        <v>525</v>
      </c>
      <c r="B68" s="37" t="s">
        <v>526</v>
      </c>
      <c r="C68" s="24">
        <v>2974829</v>
      </c>
      <c r="D68" s="25">
        <v>2843236.82</v>
      </c>
    </row>
    <row r="69" spans="1:6" ht="63" x14ac:dyDescent="0.25">
      <c r="A69" s="23" t="s">
        <v>118</v>
      </c>
      <c r="B69" s="37" t="s">
        <v>119</v>
      </c>
      <c r="C69" s="24">
        <v>9100000</v>
      </c>
      <c r="D69" s="25">
        <v>9100000</v>
      </c>
    </row>
    <row r="70" spans="1:6" ht="47.25" x14ac:dyDescent="0.25">
      <c r="A70" s="23" t="s">
        <v>120</v>
      </c>
      <c r="B70" s="37" t="s">
        <v>121</v>
      </c>
      <c r="C70" s="24">
        <v>1687000</v>
      </c>
      <c r="D70" s="25">
        <v>1687000</v>
      </c>
    </row>
    <row r="71" spans="1:6" x14ac:dyDescent="0.25">
      <c r="A71" s="20" t="s">
        <v>122</v>
      </c>
      <c r="B71" s="38" t="s">
        <v>123</v>
      </c>
      <c r="C71" s="21">
        <f>C72</f>
        <v>23194234</v>
      </c>
      <c r="D71" s="22">
        <f>D72</f>
        <v>23194234</v>
      </c>
    </row>
    <row r="72" spans="1:6" ht="31.5" x14ac:dyDescent="0.25">
      <c r="A72" s="20" t="s">
        <v>124</v>
      </c>
      <c r="B72" s="38" t="s">
        <v>125</v>
      </c>
      <c r="C72" s="21">
        <f>C73+C74+C75+C76</f>
        <v>23194234</v>
      </c>
      <c r="D72" s="22">
        <f>D73+D74+D75+D76</f>
        <v>23194234</v>
      </c>
    </row>
    <row r="73" spans="1:6" ht="110.25" x14ac:dyDescent="0.25">
      <c r="A73" s="23" t="s">
        <v>527</v>
      </c>
      <c r="B73" s="37" t="s">
        <v>530</v>
      </c>
      <c r="C73" s="24">
        <v>154800</v>
      </c>
      <c r="D73" s="26">
        <v>154800</v>
      </c>
    </row>
    <row r="74" spans="1:6" ht="78.75" x14ac:dyDescent="0.25">
      <c r="A74" s="23" t="s">
        <v>126</v>
      </c>
      <c r="B74" s="37" t="s">
        <v>127</v>
      </c>
      <c r="C74" s="24">
        <v>19891434</v>
      </c>
      <c r="D74" s="25">
        <v>19891434</v>
      </c>
    </row>
    <row r="75" spans="1:6" ht="63" x14ac:dyDescent="0.25">
      <c r="A75" s="23" t="s">
        <v>528</v>
      </c>
      <c r="B75" s="37" t="s">
        <v>531</v>
      </c>
      <c r="C75" s="24">
        <v>3060000</v>
      </c>
      <c r="D75" s="25">
        <v>3060000</v>
      </c>
    </row>
    <row r="76" spans="1:6" ht="78.75" x14ac:dyDescent="0.25">
      <c r="A76" s="23" t="s">
        <v>529</v>
      </c>
      <c r="B76" s="37" t="s">
        <v>532</v>
      </c>
      <c r="C76" s="24">
        <v>88000</v>
      </c>
      <c r="D76" s="25">
        <v>88000</v>
      </c>
    </row>
    <row r="77" spans="1:6" s="19" customFormat="1" x14ac:dyDescent="0.25">
      <c r="A77" s="20" t="s">
        <v>515</v>
      </c>
      <c r="B77" s="38" t="s">
        <v>516</v>
      </c>
      <c r="C77" s="21">
        <f>C78</f>
        <v>0</v>
      </c>
      <c r="D77" s="22">
        <f>D78</f>
        <v>196917.99</v>
      </c>
    </row>
    <row r="78" spans="1:6" s="19" customFormat="1" ht="31.5" x14ac:dyDescent="0.25">
      <c r="A78" s="20" t="s">
        <v>514</v>
      </c>
      <c r="B78" s="38" t="s">
        <v>513</v>
      </c>
      <c r="C78" s="21">
        <f>C79</f>
        <v>0</v>
      </c>
      <c r="D78" s="22">
        <f>D79</f>
        <v>196917.99</v>
      </c>
    </row>
    <row r="79" spans="1:6" ht="31.5" x14ac:dyDescent="0.25">
      <c r="A79" s="23" t="s">
        <v>512</v>
      </c>
      <c r="B79" s="37" t="s">
        <v>513</v>
      </c>
      <c r="C79" s="24">
        <v>0</v>
      </c>
      <c r="D79" s="25">
        <v>196917.99</v>
      </c>
    </row>
    <row r="80" spans="1:6" ht="47.25" x14ac:dyDescent="0.25">
      <c r="A80" s="20" t="s">
        <v>419</v>
      </c>
      <c r="B80" s="38" t="s">
        <v>415</v>
      </c>
      <c r="C80" s="21">
        <f>C81</f>
        <v>0</v>
      </c>
      <c r="D80" s="22">
        <f>D81</f>
        <v>-153865.76999999999</v>
      </c>
      <c r="F80" s="27"/>
    </row>
    <row r="81" spans="1:4" ht="63" x14ac:dyDescent="0.25">
      <c r="A81" s="20" t="s">
        <v>420</v>
      </c>
      <c r="B81" s="38" t="s">
        <v>416</v>
      </c>
      <c r="C81" s="21">
        <f>C82</f>
        <v>0</v>
      </c>
      <c r="D81" s="22">
        <f>D82</f>
        <v>-153865.76999999999</v>
      </c>
    </row>
    <row r="82" spans="1:4" ht="63" x14ac:dyDescent="0.25">
      <c r="A82" s="23" t="s">
        <v>417</v>
      </c>
      <c r="B82" s="37" t="s">
        <v>418</v>
      </c>
      <c r="C82" s="24">
        <v>0</v>
      </c>
      <c r="D82" s="25">
        <v>-153865.76999999999</v>
      </c>
    </row>
    <row r="83" spans="1:4" ht="16.5" thickBot="1" x14ac:dyDescent="0.3">
      <c r="A83" s="28"/>
      <c r="B83" s="29" t="s">
        <v>128</v>
      </c>
      <c r="C83" s="30">
        <f>C7+C55</f>
        <v>541888080</v>
      </c>
      <c r="D83" s="31">
        <f>D7+D55</f>
        <v>556724630.92000008</v>
      </c>
    </row>
  </sheetData>
  <mergeCells count="5">
    <mergeCell ref="A5:D5"/>
    <mergeCell ref="A1:D1"/>
    <mergeCell ref="A2:D2"/>
    <mergeCell ref="A3:D3"/>
    <mergeCell ref="A4:D4"/>
  </mergeCells>
  <pageMargins left="0.7" right="0.7" top="0.75" bottom="0.75" header="0.3" footer="0.3"/>
  <pageSetup paperSize="9" scale="83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"/>
  <sheetViews>
    <sheetView workbookViewId="0">
      <selection activeCell="A4" sqref="A4:F4"/>
    </sheetView>
  </sheetViews>
  <sheetFormatPr defaultColWidth="9.140625" defaultRowHeight="15.75" x14ac:dyDescent="0.25"/>
  <cols>
    <col min="1" max="1" width="8.28515625" style="18" customWidth="1"/>
    <col min="2" max="2" width="37.7109375" style="18" customWidth="1"/>
    <col min="3" max="3" width="22.42578125" style="18" customWidth="1"/>
    <col min="4" max="4" width="25.7109375" style="101" hidden="1" customWidth="1"/>
    <col min="5" max="5" width="25.7109375" style="35" customWidth="1"/>
    <col min="6" max="6" width="8.28515625" style="141" hidden="1" customWidth="1"/>
    <col min="7" max="16384" width="9.140625" style="18"/>
  </cols>
  <sheetData>
    <row r="1" spans="1:6" s="85" customFormat="1" x14ac:dyDescent="0.25">
      <c r="A1" s="151" t="s">
        <v>556</v>
      </c>
      <c r="B1" s="151"/>
      <c r="C1" s="151"/>
      <c r="D1" s="151"/>
      <c r="E1" s="151"/>
      <c r="F1" s="151"/>
    </row>
    <row r="2" spans="1:6" s="85" customFormat="1" x14ac:dyDescent="0.25">
      <c r="A2" s="152" t="s">
        <v>548</v>
      </c>
      <c r="B2" s="152"/>
      <c r="C2" s="152"/>
      <c r="D2" s="152"/>
      <c r="E2" s="152"/>
      <c r="F2" s="152"/>
    </row>
    <row r="3" spans="1:6" s="85" customFormat="1" x14ac:dyDescent="0.25">
      <c r="A3" s="153" t="s">
        <v>564</v>
      </c>
      <c r="B3" s="153"/>
      <c r="C3" s="153"/>
      <c r="D3" s="153"/>
      <c r="E3" s="153"/>
      <c r="F3" s="153"/>
    </row>
    <row r="4" spans="1:6" s="85" customFormat="1" x14ac:dyDescent="0.25">
      <c r="A4" s="154" t="s">
        <v>565</v>
      </c>
      <c r="B4" s="154"/>
      <c r="C4" s="154"/>
      <c r="D4" s="154"/>
      <c r="E4" s="154"/>
      <c r="F4" s="154"/>
    </row>
    <row r="5" spans="1:6" ht="60.95" customHeight="1" x14ac:dyDescent="0.25">
      <c r="A5" s="155" t="s">
        <v>543</v>
      </c>
      <c r="B5" s="155"/>
      <c r="C5" s="155"/>
      <c r="D5" s="155"/>
      <c r="E5" s="155"/>
      <c r="F5" s="155"/>
    </row>
    <row r="6" spans="1:6" s="19" customFormat="1" ht="78" customHeight="1" x14ac:dyDescent="0.25">
      <c r="A6" s="53" t="s">
        <v>129</v>
      </c>
      <c r="B6" s="158" t="s">
        <v>130</v>
      </c>
      <c r="C6" s="158"/>
      <c r="D6" s="4" t="s">
        <v>421</v>
      </c>
      <c r="E6" s="4" t="s">
        <v>544</v>
      </c>
      <c r="F6" s="137" t="s">
        <v>406</v>
      </c>
    </row>
    <row r="7" spans="1:6" x14ac:dyDescent="0.25">
      <c r="A7" s="53" t="s">
        <v>131</v>
      </c>
      <c r="B7" s="159" t="s">
        <v>132</v>
      </c>
      <c r="C7" s="159"/>
      <c r="D7" s="21">
        <f>D8+D9+D10</f>
        <v>46570850</v>
      </c>
      <c r="E7" s="21">
        <f>E8+E9+E10</f>
        <v>46365701.380000003</v>
      </c>
      <c r="F7" s="137">
        <f>E7/D7*100</f>
        <v>99.559491355644141</v>
      </c>
    </row>
    <row r="8" spans="1:6" ht="48.75" customHeight="1" x14ac:dyDescent="0.25">
      <c r="A8" s="54" t="s">
        <v>133</v>
      </c>
      <c r="B8" s="157" t="s">
        <v>134</v>
      </c>
      <c r="C8" s="157"/>
      <c r="D8" s="24">
        <v>1090381</v>
      </c>
      <c r="E8" s="138">
        <v>1090379.5900000001</v>
      </c>
      <c r="F8" s="139">
        <f t="shared" ref="F8:F34" si="0">E8/D8*100</f>
        <v>99.999870687401938</v>
      </c>
    </row>
    <row r="9" spans="1:6" ht="50.25" customHeight="1" x14ac:dyDescent="0.25">
      <c r="A9" s="54" t="s">
        <v>135</v>
      </c>
      <c r="B9" s="157" t="s">
        <v>136</v>
      </c>
      <c r="C9" s="157"/>
      <c r="D9" s="24">
        <v>70891</v>
      </c>
      <c r="E9" s="138">
        <v>70891</v>
      </c>
      <c r="F9" s="139">
        <f t="shared" si="0"/>
        <v>100</v>
      </c>
    </row>
    <row r="10" spans="1:6" x14ac:dyDescent="0.25">
      <c r="A10" s="54" t="s">
        <v>137</v>
      </c>
      <c r="B10" s="157" t="s">
        <v>138</v>
      </c>
      <c r="C10" s="157"/>
      <c r="D10" s="24">
        <v>45409578</v>
      </c>
      <c r="E10" s="138">
        <v>45204430.789999999</v>
      </c>
      <c r="F10" s="139">
        <f t="shared" si="0"/>
        <v>99.548229208384186</v>
      </c>
    </row>
    <row r="11" spans="1:6" x14ac:dyDescent="0.25">
      <c r="A11" s="53" t="s">
        <v>139</v>
      </c>
      <c r="B11" s="159" t="s">
        <v>140</v>
      </c>
      <c r="C11" s="159"/>
      <c r="D11" s="21">
        <f>SUM(D12:D13)</f>
        <v>3531443</v>
      </c>
      <c r="E11" s="21">
        <f>SUM(E12:E13)</f>
        <v>3529571.79</v>
      </c>
      <c r="F11" s="137">
        <f t="shared" si="0"/>
        <v>99.947012878304989</v>
      </c>
    </row>
    <row r="12" spans="1:6" ht="48" customHeight="1" x14ac:dyDescent="0.25">
      <c r="A12" s="54" t="s">
        <v>141</v>
      </c>
      <c r="B12" s="157" t="s">
        <v>142</v>
      </c>
      <c r="C12" s="157"/>
      <c r="D12" s="24">
        <v>3243443</v>
      </c>
      <c r="E12" s="138">
        <v>3241571.79</v>
      </c>
      <c r="F12" s="139">
        <f t="shared" si="0"/>
        <v>99.942307911685205</v>
      </c>
    </row>
    <row r="13" spans="1:6" ht="33" customHeight="1" x14ac:dyDescent="0.25">
      <c r="A13" s="54" t="s">
        <v>143</v>
      </c>
      <c r="B13" s="157" t="s">
        <v>144</v>
      </c>
      <c r="C13" s="157"/>
      <c r="D13" s="24">
        <v>288000</v>
      </c>
      <c r="E13" s="138">
        <v>288000</v>
      </c>
      <c r="F13" s="139">
        <f t="shared" si="0"/>
        <v>100</v>
      </c>
    </row>
    <row r="14" spans="1:6" x14ac:dyDescent="0.25">
      <c r="A14" s="53" t="s">
        <v>145</v>
      </c>
      <c r="B14" s="159" t="s">
        <v>146</v>
      </c>
      <c r="C14" s="159"/>
      <c r="D14" s="21">
        <f>SUM(D15:D17)</f>
        <v>350003626</v>
      </c>
      <c r="E14" s="21">
        <f>SUM(E15:E17)</f>
        <v>339249647.08999997</v>
      </c>
      <c r="F14" s="137">
        <f t="shared" si="0"/>
        <v>96.927466428590648</v>
      </c>
    </row>
    <row r="15" spans="1:6" x14ac:dyDescent="0.25">
      <c r="A15" s="54" t="s">
        <v>147</v>
      </c>
      <c r="B15" s="157" t="s">
        <v>148</v>
      </c>
      <c r="C15" s="157"/>
      <c r="D15" s="24">
        <v>13889528</v>
      </c>
      <c r="E15" s="138">
        <v>13344725.939999999</v>
      </c>
      <c r="F15" s="139">
        <f t="shared" si="0"/>
        <v>96.077605660897902</v>
      </c>
    </row>
    <row r="16" spans="1:6" x14ac:dyDescent="0.25">
      <c r="A16" s="54" t="s">
        <v>149</v>
      </c>
      <c r="B16" s="157" t="s">
        <v>150</v>
      </c>
      <c r="C16" s="157"/>
      <c r="D16" s="24">
        <v>336014098</v>
      </c>
      <c r="E16" s="138">
        <v>325806341.14999998</v>
      </c>
      <c r="F16" s="139">
        <f t="shared" si="0"/>
        <v>96.962104593004312</v>
      </c>
    </row>
    <row r="17" spans="1:6" x14ac:dyDescent="0.25">
      <c r="A17" s="54" t="s">
        <v>151</v>
      </c>
      <c r="B17" s="157" t="s">
        <v>152</v>
      </c>
      <c r="C17" s="157"/>
      <c r="D17" s="24">
        <v>100000</v>
      </c>
      <c r="E17" s="138">
        <v>98580</v>
      </c>
      <c r="F17" s="139">
        <f t="shared" si="0"/>
        <v>98.58</v>
      </c>
    </row>
    <row r="18" spans="1:6" x14ac:dyDescent="0.25">
      <c r="A18" s="53" t="s">
        <v>153</v>
      </c>
      <c r="B18" s="159" t="s">
        <v>154</v>
      </c>
      <c r="C18" s="159"/>
      <c r="D18" s="21">
        <f>SUM(D19:D21)</f>
        <v>170488654</v>
      </c>
      <c r="E18" s="140">
        <f>SUM(E19:E21)</f>
        <v>161666466.5</v>
      </c>
      <c r="F18" s="137">
        <f t="shared" si="0"/>
        <v>94.825352131643896</v>
      </c>
    </row>
    <row r="19" spans="1:6" x14ac:dyDescent="0.25">
      <c r="A19" s="54" t="s">
        <v>155</v>
      </c>
      <c r="B19" s="157" t="s">
        <v>156</v>
      </c>
      <c r="C19" s="157"/>
      <c r="D19" s="24">
        <v>13574908</v>
      </c>
      <c r="E19" s="138">
        <v>13393299.51</v>
      </c>
      <c r="F19" s="139">
        <f t="shared" si="0"/>
        <v>98.662175169069286</v>
      </c>
    </row>
    <row r="20" spans="1:6" x14ac:dyDescent="0.25">
      <c r="A20" s="54" t="s">
        <v>157</v>
      </c>
      <c r="B20" s="157" t="s">
        <v>158</v>
      </c>
      <c r="C20" s="157"/>
      <c r="D20" s="24">
        <v>7616914</v>
      </c>
      <c r="E20" s="138">
        <v>7574402.5599999996</v>
      </c>
      <c r="F20" s="139">
        <f t="shared" si="0"/>
        <v>99.441881055766146</v>
      </c>
    </row>
    <row r="21" spans="1:6" x14ac:dyDescent="0.25">
      <c r="A21" s="54" t="s">
        <v>159</v>
      </c>
      <c r="B21" s="157" t="s">
        <v>160</v>
      </c>
      <c r="C21" s="157"/>
      <c r="D21" s="24">
        <v>149296832</v>
      </c>
      <c r="E21" s="138">
        <v>140698764.43000001</v>
      </c>
      <c r="F21" s="139">
        <f t="shared" si="0"/>
        <v>94.240957792058182</v>
      </c>
    </row>
    <row r="22" spans="1:6" x14ac:dyDescent="0.25">
      <c r="A22" s="53" t="s">
        <v>161</v>
      </c>
      <c r="B22" s="159" t="s">
        <v>162</v>
      </c>
      <c r="C22" s="159"/>
      <c r="D22" s="21">
        <f>D23</f>
        <v>4518569</v>
      </c>
      <c r="E22" s="140">
        <f>E23</f>
        <v>4518568.38</v>
      </c>
      <c r="F22" s="137">
        <f t="shared" si="0"/>
        <v>99.999986278841817</v>
      </c>
    </row>
    <row r="23" spans="1:6" x14ac:dyDescent="0.25">
      <c r="A23" s="54" t="s">
        <v>163</v>
      </c>
      <c r="B23" s="157" t="s">
        <v>164</v>
      </c>
      <c r="C23" s="157"/>
      <c r="D23" s="24">
        <v>4518569</v>
      </c>
      <c r="E23" s="138">
        <v>4518568.38</v>
      </c>
      <c r="F23" s="139">
        <f t="shared" si="0"/>
        <v>99.999986278841817</v>
      </c>
    </row>
    <row r="24" spans="1:6" x14ac:dyDescent="0.25">
      <c r="A24" s="53" t="s">
        <v>165</v>
      </c>
      <c r="B24" s="159" t="s">
        <v>166</v>
      </c>
      <c r="C24" s="159"/>
      <c r="D24" s="21">
        <f>D25</f>
        <v>591900</v>
      </c>
      <c r="E24" s="140">
        <f>E25</f>
        <v>591900</v>
      </c>
      <c r="F24" s="137">
        <f t="shared" si="0"/>
        <v>100</v>
      </c>
    </row>
    <row r="25" spans="1:6" x14ac:dyDescent="0.25">
      <c r="A25" s="54" t="s">
        <v>167</v>
      </c>
      <c r="B25" s="157" t="s">
        <v>168</v>
      </c>
      <c r="C25" s="157"/>
      <c r="D25" s="24">
        <v>591900</v>
      </c>
      <c r="E25" s="138">
        <v>591900</v>
      </c>
      <c r="F25" s="139">
        <f t="shared" si="0"/>
        <v>100</v>
      </c>
    </row>
    <row r="26" spans="1:6" x14ac:dyDescent="0.25">
      <c r="A26" s="53" t="s">
        <v>169</v>
      </c>
      <c r="B26" s="159" t="s">
        <v>170</v>
      </c>
      <c r="C26" s="159"/>
      <c r="D26" s="21">
        <f>D27</f>
        <v>4600000</v>
      </c>
      <c r="E26" s="140">
        <f>E27</f>
        <v>4600000</v>
      </c>
      <c r="F26" s="137">
        <f t="shared" si="0"/>
        <v>100</v>
      </c>
    </row>
    <row r="27" spans="1:6" x14ac:dyDescent="0.25">
      <c r="A27" s="54" t="s">
        <v>171</v>
      </c>
      <c r="B27" s="157" t="s">
        <v>172</v>
      </c>
      <c r="C27" s="157"/>
      <c r="D27" s="24">
        <v>4600000</v>
      </c>
      <c r="E27" s="138">
        <v>4600000</v>
      </c>
      <c r="F27" s="139">
        <f t="shared" si="0"/>
        <v>100</v>
      </c>
    </row>
    <row r="28" spans="1:6" x14ac:dyDescent="0.25">
      <c r="A28" s="53" t="s">
        <v>173</v>
      </c>
      <c r="B28" s="159" t="s">
        <v>174</v>
      </c>
      <c r="C28" s="159"/>
      <c r="D28" s="21">
        <f>SUM(D29:D31)</f>
        <v>1886974</v>
      </c>
      <c r="E28" s="140">
        <f>SUM(E29:E31)</f>
        <v>1882218.5699999998</v>
      </c>
      <c r="F28" s="137">
        <f t="shared" si="0"/>
        <v>99.747986458742929</v>
      </c>
    </row>
    <row r="29" spans="1:6" x14ac:dyDescent="0.25">
      <c r="A29" s="54" t="s">
        <v>175</v>
      </c>
      <c r="B29" s="157" t="s">
        <v>176</v>
      </c>
      <c r="C29" s="157"/>
      <c r="D29" s="24">
        <v>638849</v>
      </c>
      <c r="E29" s="138">
        <v>638848.07999999996</v>
      </c>
      <c r="F29" s="139">
        <f t="shared" si="0"/>
        <v>99.999855991008829</v>
      </c>
    </row>
    <row r="30" spans="1:6" x14ac:dyDescent="0.25">
      <c r="A30" s="54" t="s">
        <v>177</v>
      </c>
      <c r="B30" s="157" t="s">
        <v>178</v>
      </c>
      <c r="C30" s="157"/>
      <c r="D30" s="24">
        <v>23740</v>
      </c>
      <c r="E30" s="138">
        <v>18990.689999999999</v>
      </c>
      <c r="F30" s="139">
        <f t="shared" si="0"/>
        <v>79.994481887110354</v>
      </c>
    </row>
    <row r="31" spans="1:6" x14ac:dyDescent="0.25">
      <c r="A31" s="54" t="s">
        <v>179</v>
      </c>
      <c r="B31" s="157" t="s">
        <v>180</v>
      </c>
      <c r="C31" s="157"/>
      <c r="D31" s="24">
        <v>1224385</v>
      </c>
      <c r="E31" s="138">
        <v>1224379.8</v>
      </c>
      <c r="F31" s="139">
        <f t="shared" si="0"/>
        <v>99.999575296985839</v>
      </c>
    </row>
    <row r="32" spans="1:6" x14ac:dyDescent="0.25">
      <c r="A32" s="53" t="s">
        <v>181</v>
      </c>
      <c r="B32" s="159" t="s">
        <v>182</v>
      </c>
      <c r="C32" s="159"/>
      <c r="D32" s="21">
        <f>D33</f>
        <v>1100000</v>
      </c>
      <c r="E32" s="140">
        <f>E33</f>
        <v>1100000</v>
      </c>
      <c r="F32" s="137">
        <f t="shared" si="0"/>
        <v>100</v>
      </c>
    </row>
    <row r="33" spans="1:6" x14ac:dyDescent="0.25">
      <c r="A33" s="54" t="s">
        <v>183</v>
      </c>
      <c r="B33" s="157" t="s">
        <v>184</v>
      </c>
      <c r="C33" s="157"/>
      <c r="D33" s="24">
        <v>1100000</v>
      </c>
      <c r="E33" s="138">
        <v>1100000</v>
      </c>
      <c r="F33" s="139">
        <f t="shared" si="0"/>
        <v>100</v>
      </c>
    </row>
    <row r="34" spans="1:6" x14ac:dyDescent="0.25">
      <c r="A34" s="159" t="s">
        <v>185</v>
      </c>
      <c r="B34" s="159"/>
      <c r="C34" s="159"/>
      <c r="D34" s="21">
        <f>D7+D11+D14+D18+D22+D24+D26+D28+D32</f>
        <v>583292016</v>
      </c>
      <c r="E34" s="21">
        <f>E7+E11+E14+E18+E22+E24+E26+E28+E32</f>
        <v>563504073.71000004</v>
      </c>
      <c r="F34" s="137">
        <f t="shared" si="0"/>
        <v>96.607541034815057</v>
      </c>
    </row>
    <row r="35" spans="1:6" x14ac:dyDescent="0.25">
      <c r="A35" s="157" t="s">
        <v>186</v>
      </c>
      <c r="B35" s="157"/>
      <c r="C35" s="157"/>
      <c r="D35" s="24"/>
      <c r="E35" s="24">
        <f>Пр2!D83-'Пр 3'!E34</f>
        <v>-6779442.7899999619</v>
      </c>
      <c r="F35" s="139"/>
    </row>
  </sheetData>
  <mergeCells count="35">
    <mergeCell ref="B32:C32"/>
    <mergeCell ref="B33:C33"/>
    <mergeCell ref="A34:C34"/>
    <mergeCell ref="A35:C35"/>
    <mergeCell ref="B26:C26"/>
    <mergeCell ref="B27:C27"/>
    <mergeCell ref="B28:C28"/>
    <mergeCell ref="B29:C29"/>
    <mergeCell ref="B30:C30"/>
    <mergeCell ref="B31:C31"/>
    <mergeCell ref="B25:C25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A1:F1"/>
    <mergeCell ref="A2:F2"/>
    <mergeCell ref="A3:F3"/>
    <mergeCell ref="A4:F4"/>
    <mergeCell ref="B13:C13"/>
    <mergeCell ref="B6:C6"/>
    <mergeCell ref="B7:C7"/>
    <mergeCell ref="B8:C8"/>
    <mergeCell ref="B9:C9"/>
    <mergeCell ref="B10:C10"/>
    <mergeCell ref="B11:C11"/>
    <mergeCell ref="B12:C12"/>
    <mergeCell ref="A5:F5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0"/>
  <sheetViews>
    <sheetView workbookViewId="0">
      <selection activeCell="A4" sqref="A4:E4"/>
    </sheetView>
  </sheetViews>
  <sheetFormatPr defaultColWidth="8.85546875" defaultRowHeight="74.849999999999994" customHeight="1" x14ac:dyDescent="0.25"/>
  <cols>
    <col min="1" max="1" width="28.28515625" style="32" customWidth="1"/>
    <col min="2" max="2" width="17.85546875" style="32" customWidth="1"/>
    <col min="3" max="3" width="23.140625" style="32" customWidth="1"/>
    <col min="4" max="4" width="22.5703125" style="43" hidden="1" customWidth="1"/>
    <col min="5" max="5" width="24.7109375" style="44" customWidth="1"/>
    <col min="6" max="16384" width="8.85546875" style="32"/>
  </cols>
  <sheetData>
    <row r="1" spans="1:5" s="85" customFormat="1" ht="15.75" x14ac:dyDescent="0.25">
      <c r="A1" s="151" t="s">
        <v>557</v>
      </c>
      <c r="B1" s="151"/>
      <c r="C1" s="151"/>
      <c r="D1" s="151"/>
      <c r="E1" s="151"/>
    </row>
    <row r="2" spans="1:5" s="85" customFormat="1" ht="15.75" x14ac:dyDescent="0.25">
      <c r="A2" s="152" t="s">
        <v>548</v>
      </c>
      <c r="B2" s="152"/>
      <c r="C2" s="152"/>
      <c r="D2" s="152"/>
      <c r="E2" s="152"/>
    </row>
    <row r="3" spans="1:5" s="85" customFormat="1" ht="15.75" x14ac:dyDescent="0.25">
      <c r="A3" s="153" t="s">
        <v>564</v>
      </c>
      <c r="B3" s="153"/>
      <c r="C3" s="153"/>
      <c r="D3" s="153"/>
      <c r="E3" s="153"/>
    </row>
    <row r="4" spans="1:5" s="85" customFormat="1" ht="15.75" x14ac:dyDescent="0.25">
      <c r="A4" s="154" t="s">
        <v>565</v>
      </c>
      <c r="B4" s="154"/>
      <c r="C4" s="154"/>
      <c r="D4" s="154"/>
      <c r="E4" s="154"/>
    </row>
    <row r="5" spans="1:5" ht="40.700000000000003" customHeight="1" x14ac:dyDescent="0.25">
      <c r="A5" s="160" t="s">
        <v>545</v>
      </c>
      <c r="B5" s="160"/>
      <c r="C5" s="160"/>
      <c r="D5" s="160"/>
      <c r="E5" s="160"/>
    </row>
    <row r="6" spans="1:5" s="33" customFormat="1" ht="72" customHeight="1" x14ac:dyDescent="0.25">
      <c r="A6" s="68" t="s">
        <v>129</v>
      </c>
      <c r="B6" s="158" t="s">
        <v>130</v>
      </c>
      <c r="C6" s="158"/>
      <c r="D6" s="4" t="s">
        <v>421</v>
      </c>
      <c r="E6" s="4" t="s">
        <v>539</v>
      </c>
    </row>
    <row r="7" spans="1:5" ht="58.7" customHeight="1" x14ac:dyDescent="0.25">
      <c r="A7" s="66" t="s">
        <v>187</v>
      </c>
      <c r="B7" s="159" t="s">
        <v>188</v>
      </c>
      <c r="C7" s="159"/>
      <c r="D7" s="21">
        <f>D9-D8</f>
        <v>41403936</v>
      </c>
      <c r="E7" s="21">
        <f>E9-E8</f>
        <v>6779442.7899999619</v>
      </c>
    </row>
    <row r="8" spans="1:5" ht="53.25" customHeight="1" x14ac:dyDescent="0.25">
      <c r="A8" s="67" t="s">
        <v>189</v>
      </c>
      <c r="B8" s="157" t="s">
        <v>190</v>
      </c>
      <c r="C8" s="157"/>
      <c r="D8" s="24">
        <f>Пр1!B7</f>
        <v>541888080</v>
      </c>
      <c r="E8" s="24">
        <f>Пр1!C7</f>
        <v>556724630.92000008</v>
      </c>
    </row>
    <row r="9" spans="1:5" ht="62.25" customHeight="1" x14ac:dyDescent="0.25">
      <c r="A9" s="67" t="s">
        <v>191</v>
      </c>
      <c r="B9" s="157" t="s">
        <v>192</v>
      </c>
      <c r="C9" s="157"/>
      <c r="D9" s="24">
        <f>Пр1!B15</f>
        <v>583292016</v>
      </c>
      <c r="E9" s="24">
        <f>Пр1!C15</f>
        <v>563504073.71000004</v>
      </c>
    </row>
    <row r="10" spans="1:5" ht="45.95" customHeight="1" x14ac:dyDescent="0.25">
      <c r="A10" s="66"/>
      <c r="B10" s="159" t="s">
        <v>193</v>
      </c>
      <c r="C10" s="159"/>
      <c r="D10" s="21">
        <f>D7</f>
        <v>41403936</v>
      </c>
      <c r="E10" s="21">
        <f>E7</f>
        <v>6779442.7899999619</v>
      </c>
    </row>
  </sheetData>
  <mergeCells count="10">
    <mergeCell ref="B10:C10"/>
    <mergeCell ref="A5:E5"/>
    <mergeCell ref="B6:C6"/>
    <mergeCell ref="B7:C7"/>
    <mergeCell ref="B8:C8"/>
    <mergeCell ref="A2:E2"/>
    <mergeCell ref="A1:E1"/>
    <mergeCell ref="A3:E3"/>
    <mergeCell ref="A4:E4"/>
    <mergeCell ref="B9:C9"/>
  </mergeCells>
  <pageMargins left="0.7" right="0.7" top="0.75" bottom="0.75" header="0.3" footer="0.3"/>
  <pageSetup paperSize="9" scale="9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"/>
  <sheetViews>
    <sheetView workbookViewId="0">
      <selection activeCell="A4" sqref="A4:C4"/>
    </sheetView>
  </sheetViews>
  <sheetFormatPr defaultColWidth="9.140625" defaultRowHeight="17.25" x14ac:dyDescent="0.3"/>
  <cols>
    <col min="1" max="1" width="24" style="49" customWidth="1"/>
    <col min="2" max="2" width="27.28515625" style="49" customWidth="1"/>
    <col min="3" max="3" width="33.42578125" style="49" customWidth="1"/>
    <col min="4" max="5" width="9.140625" style="45"/>
    <col min="6" max="6" width="38.5703125" style="45" customWidth="1"/>
    <col min="7" max="16384" width="9.140625" style="45"/>
  </cols>
  <sheetData>
    <row r="1" spans="1:6" ht="16.5" customHeight="1" x14ac:dyDescent="0.25">
      <c r="A1" s="151" t="s">
        <v>558</v>
      </c>
      <c r="B1" s="151"/>
      <c r="C1" s="151"/>
      <c r="D1" s="86"/>
    </row>
    <row r="2" spans="1:6" ht="16.5" customHeight="1" x14ac:dyDescent="0.25">
      <c r="A2" s="152" t="s">
        <v>548</v>
      </c>
      <c r="B2" s="152"/>
      <c r="C2" s="152"/>
      <c r="D2" s="88"/>
    </row>
    <row r="3" spans="1:6" ht="16.5" customHeight="1" x14ac:dyDescent="0.25">
      <c r="A3" s="153" t="s">
        <v>564</v>
      </c>
      <c r="B3" s="153"/>
      <c r="C3" s="153"/>
      <c r="D3" s="87"/>
    </row>
    <row r="4" spans="1:6" ht="16.5" customHeight="1" x14ac:dyDescent="0.25">
      <c r="A4" s="154" t="s">
        <v>565</v>
      </c>
      <c r="B4" s="154"/>
      <c r="C4" s="154"/>
      <c r="D4" s="18"/>
    </row>
    <row r="5" spans="1:6" ht="15.75" customHeight="1" x14ac:dyDescent="0.25">
      <c r="A5" s="179"/>
      <c r="B5" s="180"/>
      <c r="C5" s="180"/>
    </row>
    <row r="6" spans="1:6" ht="42.75" customHeight="1" x14ac:dyDescent="0.25">
      <c r="A6" s="150" t="s">
        <v>546</v>
      </c>
      <c r="B6" s="172"/>
      <c r="C6" s="172"/>
    </row>
    <row r="7" spans="1:6" ht="10.5" hidden="1" customHeight="1" x14ac:dyDescent="0.25">
      <c r="A7" s="89"/>
      <c r="B7" s="90"/>
      <c r="C7" s="90"/>
    </row>
    <row r="8" spans="1:6" ht="18" customHeight="1" x14ac:dyDescent="0.25">
      <c r="A8" s="173" t="s">
        <v>550</v>
      </c>
      <c r="B8" s="174"/>
      <c r="C8" s="174"/>
    </row>
    <row r="9" spans="1:6" ht="33" customHeight="1" x14ac:dyDescent="0.25">
      <c r="A9" s="175" t="s">
        <v>423</v>
      </c>
      <c r="B9" s="176"/>
      <c r="C9" s="176"/>
    </row>
    <row r="10" spans="1:6" ht="16.5" x14ac:dyDescent="0.25">
      <c r="A10" s="177" t="s">
        <v>424</v>
      </c>
      <c r="B10" s="178"/>
      <c r="C10" s="89" t="s">
        <v>551</v>
      </c>
    </row>
    <row r="11" spans="1:6" ht="33" customHeight="1" x14ac:dyDescent="0.25">
      <c r="A11" s="161" t="s">
        <v>425</v>
      </c>
      <c r="B11" s="161"/>
      <c r="C11" s="10">
        <v>0</v>
      </c>
    </row>
    <row r="12" spans="1:6" ht="32.25" customHeight="1" x14ac:dyDescent="0.25">
      <c r="A12" s="161" t="s">
        <v>426</v>
      </c>
      <c r="B12" s="161"/>
      <c r="C12" s="92">
        <v>0</v>
      </c>
    </row>
    <row r="13" spans="1:6" ht="20.25" customHeight="1" x14ac:dyDescent="0.25">
      <c r="A13" s="167" t="s">
        <v>427</v>
      </c>
      <c r="B13" s="167"/>
      <c r="C13" s="94">
        <v>0</v>
      </c>
    </row>
    <row r="14" spans="1:6" ht="18.95" customHeight="1" x14ac:dyDescent="0.25">
      <c r="A14" s="171" t="s">
        <v>428</v>
      </c>
      <c r="B14" s="171"/>
      <c r="C14" s="92">
        <v>0</v>
      </c>
      <c r="F14" s="47"/>
    </row>
    <row r="15" spans="1:6" ht="16.5" x14ac:dyDescent="0.25">
      <c r="A15" s="168" t="s">
        <v>429</v>
      </c>
      <c r="B15" s="168"/>
      <c r="C15" s="94">
        <v>0</v>
      </c>
    </row>
    <row r="16" spans="1:6" ht="18" customHeight="1" x14ac:dyDescent="0.25">
      <c r="A16" s="169" t="s">
        <v>427</v>
      </c>
      <c r="B16" s="170"/>
      <c r="C16" s="94">
        <v>0</v>
      </c>
    </row>
    <row r="17" spans="1:3" ht="16.5" x14ac:dyDescent="0.25">
      <c r="A17" s="161" t="s">
        <v>430</v>
      </c>
      <c r="B17" s="161"/>
      <c r="C17" s="92">
        <v>0</v>
      </c>
    </row>
    <row r="18" spans="1:3" ht="16.5" x14ac:dyDescent="0.25">
      <c r="A18" s="165" t="s">
        <v>431</v>
      </c>
      <c r="B18" s="166"/>
      <c r="C18" s="94">
        <v>0</v>
      </c>
    </row>
    <row r="19" spans="1:3" ht="16.5" x14ac:dyDescent="0.25">
      <c r="A19" s="167" t="s">
        <v>432</v>
      </c>
      <c r="B19" s="167"/>
      <c r="C19" s="94">
        <v>0</v>
      </c>
    </row>
    <row r="20" spans="1:3" ht="37.5" customHeight="1" x14ac:dyDescent="0.25">
      <c r="A20" s="162" t="s">
        <v>519</v>
      </c>
      <c r="B20" s="162"/>
      <c r="C20" s="162"/>
    </row>
    <row r="21" spans="1:3" ht="66" customHeight="1" x14ac:dyDescent="0.25">
      <c r="A21" s="95" t="s">
        <v>433</v>
      </c>
      <c r="B21" s="163">
        <v>0</v>
      </c>
      <c r="C21" s="164"/>
    </row>
    <row r="22" spans="1:3" ht="15.75" customHeight="1" x14ac:dyDescent="0.25">
      <c r="A22" s="183" t="s">
        <v>434</v>
      </c>
      <c r="B22" s="183" t="s">
        <v>435</v>
      </c>
      <c r="C22" s="183"/>
    </row>
    <row r="23" spans="1:3" ht="15.75" customHeight="1" x14ac:dyDescent="0.25">
      <c r="A23" s="183" t="s">
        <v>425</v>
      </c>
      <c r="B23" s="184">
        <v>0</v>
      </c>
      <c r="C23" s="184"/>
    </row>
    <row r="24" spans="1:3" ht="21" customHeight="1" x14ac:dyDescent="0.25">
      <c r="A24" s="183" t="s">
        <v>424</v>
      </c>
      <c r="B24" s="184" t="s">
        <v>194</v>
      </c>
      <c r="C24" s="184"/>
    </row>
    <row r="25" spans="1:3" ht="16.5" x14ac:dyDescent="0.25">
      <c r="A25" s="183" t="s">
        <v>436</v>
      </c>
      <c r="B25" s="73" t="s">
        <v>437</v>
      </c>
      <c r="C25" s="73" t="s">
        <v>549</v>
      </c>
    </row>
    <row r="26" spans="1:3" ht="49.5" x14ac:dyDescent="0.25">
      <c r="A26" s="96" t="s">
        <v>425</v>
      </c>
      <c r="B26" s="97">
        <v>0</v>
      </c>
      <c r="C26" s="97">
        <v>0</v>
      </c>
    </row>
    <row r="27" spans="1:3" ht="33" x14ac:dyDescent="0.25">
      <c r="A27" s="96" t="s">
        <v>428</v>
      </c>
      <c r="B27" s="97">
        <v>18000000</v>
      </c>
      <c r="C27" s="97">
        <v>18000000</v>
      </c>
    </row>
    <row r="28" spans="1:3" ht="33.75" thickBot="1" x14ac:dyDescent="0.3">
      <c r="A28" s="96" t="s">
        <v>436</v>
      </c>
      <c r="B28" s="95">
        <v>0</v>
      </c>
      <c r="C28" s="95">
        <v>0</v>
      </c>
    </row>
    <row r="29" spans="1:3" ht="0.95" hidden="1" customHeight="1" x14ac:dyDescent="0.25">
      <c r="A29" s="48"/>
      <c r="B29" s="185"/>
      <c r="C29" s="186"/>
    </row>
    <row r="30" spans="1:3" ht="1.5" hidden="1" customHeight="1" x14ac:dyDescent="0.25">
      <c r="A30" s="187"/>
      <c r="B30" s="187"/>
      <c r="C30" s="187"/>
    </row>
    <row r="31" spans="1:3" ht="30" customHeight="1" x14ac:dyDescent="0.25">
      <c r="A31" s="181"/>
      <c r="B31" s="182"/>
      <c r="C31" s="182"/>
    </row>
    <row r="32" spans="1:3" x14ac:dyDescent="0.3">
      <c r="A32" s="46"/>
    </row>
    <row r="33" spans="1:1" x14ac:dyDescent="0.3">
      <c r="A33" s="46"/>
    </row>
  </sheetData>
  <mergeCells count="26">
    <mergeCell ref="A31:C31"/>
    <mergeCell ref="A22:C23"/>
    <mergeCell ref="A24:A25"/>
    <mergeCell ref="B24:C24"/>
    <mergeCell ref="B29:C29"/>
    <mergeCell ref="A30:C30"/>
    <mergeCell ref="A1:C1"/>
    <mergeCell ref="A2:C2"/>
    <mergeCell ref="A3:C3"/>
    <mergeCell ref="A4:C4"/>
    <mergeCell ref="A5:C5"/>
    <mergeCell ref="A6:C6"/>
    <mergeCell ref="A8:C8"/>
    <mergeCell ref="A9:C9"/>
    <mergeCell ref="A10:B10"/>
    <mergeCell ref="A11:B11"/>
    <mergeCell ref="A12:B12"/>
    <mergeCell ref="A20:C20"/>
    <mergeCell ref="B21:C21"/>
    <mergeCell ref="A17:B17"/>
    <mergeCell ref="A18:B18"/>
    <mergeCell ref="A19:B19"/>
    <mergeCell ref="A15:B15"/>
    <mergeCell ref="A16:B16"/>
    <mergeCell ref="A13:B13"/>
    <mergeCell ref="A14:B14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3"/>
  <sheetViews>
    <sheetView zoomScaleNormal="100" workbookViewId="0">
      <selection activeCell="A4" sqref="A4:G4"/>
    </sheetView>
  </sheetViews>
  <sheetFormatPr defaultColWidth="9.140625" defaultRowHeight="16.5" x14ac:dyDescent="0.25"/>
  <cols>
    <col min="1" max="1" width="46.85546875" style="3" customWidth="1"/>
    <col min="2" max="2" width="12.28515625" style="3" customWidth="1"/>
    <col min="3" max="3" width="11.28515625" style="3" customWidth="1"/>
    <col min="4" max="4" width="7" style="3" customWidth="1"/>
    <col min="5" max="5" width="10.7109375" style="3" customWidth="1"/>
    <col min="6" max="6" width="25.7109375" style="136" hidden="1" customWidth="1"/>
    <col min="7" max="7" width="25.7109375" style="136" customWidth="1"/>
    <col min="8" max="8" width="16.85546875" style="50" hidden="1" customWidth="1"/>
    <col min="9" max="16384" width="9.140625" style="7"/>
  </cols>
  <sheetData>
    <row r="1" spans="1:8" ht="16.5" customHeight="1" x14ac:dyDescent="0.25">
      <c r="A1" s="188" t="s">
        <v>559</v>
      </c>
      <c r="B1" s="188"/>
      <c r="C1" s="188"/>
      <c r="D1" s="188"/>
      <c r="E1" s="188"/>
      <c r="F1" s="188"/>
      <c r="G1" s="188"/>
    </row>
    <row r="2" spans="1:8" s="85" customFormat="1" ht="15.75" x14ac:dyDescent="0.25">
      <c r="A2" s="189" t="s">
        <v>548</v>
      </c>
      <c r="B2" s="189"/>
      <c r="C2" s="189"/>
      <c r="D2" s="189"/>
      <c r="E2" s="189"/>
      <c r="F2" s="189"/>
      <c r="G2" s="189"/>
    </row>
    <row r="3" spans="1:8" s="85" customFormat="1" ht="15.75" x14ac:dyDescent="0.25">
      <c r="A3" s="154" t="s">
        <v>564</v>
      </c>
      <c r="B3" s="154"/>
      <c r="C3" s="154"/>
      <c r="D3" s="154"/>
      <c r="E3" s="154"/>
      <c r="F3" s="154"/>
      <c r="G3" s="154"/>
    </row>
    <row r="4" spans="1:8" ht="16.5" customHeight="1" x14ac:dyDescent="0.25">
      <c r="A4" s="188" t="s">
        <v>565</v>
      </c>
      <c r="B4" s="188"/>
      <c r="C4" s="188"/>
      <c r="D4" s="188"/>
      <c r="E4" s="188"/>
      <c r="F4" s="188"/>
      <c r="G4" s="188"/>
    </row>
    <row r="5" spans="1:8" s="72" customFormat="1" ht="51" customHeight="1" x14ac:dyDescent="0.25">
      <c r="A5" s="150" t="s">
        <v>552</v>
      </c>
      <c r="B5" s="150"/>
      <c r="C5" s="150"/>
      <c r="D5" s="150"/>
      <c r="E5" s="150"/>
      <c r="F5" s="150"/>
      <c r="G5" s="150"/>
      <c r="H5" s="71"/>
    </row>
    <row r="6" spans="1:8" s="51" customFormat="1" ht="125.65" customHeight="1" x14ac:dyDescent="0.25">
      <c r="A6" s="53" t="s">
        <v>130</v>
      </c>
      <c r="B6" s="53" t="s">
        <v>195</v>
      </c>
      <c r="C6" s="158" t="s">
        <v>196</v>
      </c>
      <c r="D6" s="158"/>
      <c r="E6" s="53" t="s">
        <v>197</v>
      </c>
      <c r="F6" s="4" t="s">
        <v>421</v>
      </c>
      <c r="G6" s="4" t="s">
        <v>544</v>
      </c>
      <c r="H6" s="100" t="s">
        <v>10</v>
      </c>
    </row>
    <row r="7" spans="1:8" ht="33" x14ac:dyDescent="0.25">
      <c r="A7" s="1" t="s">
        <v>198</v>
      </c>
      <c r="B7" s="73" t="s">
        <v>199</v>
      </c>
      <c r="C7" s="183"/>
      <c r="D7" s="183"/>
      <c r="E7" s="73"/>
      <c r="F7" s="128">
        <f>F8+F57+F95+F114</f>
        <v>582201635</v>
      </c>
      <c r="G7" s="128">
        <f>G8+G57+G95+G114</f>
        <v>562413694.12</v>
      </c>
      <c r="H7" s="71">
        <f>G7/F7*100</f>
        <v>96.601187683026694</v>
      </c>
    </row>
    <row r="8" spans="1:8" ht="66" x14ac:dyDescent="0.25">
      <c r="A8" s="1" t="s">
        <v>200</v>
      </c>
      <c r="B8" s="73"/>
      <c r="C8" s="183" t="s">
        <v>201</v>
      </c>
      <c r="D8" s="183"/>
      <c r="E8" s="73"/>
      <c r="F8" s="128">
        <f>F9+F24+F51</f>
        <v>390919306</v>
      </c>
      <c r="G8" s="128">
        <f>G9+G24+G51</f>
        <v>376902306.02000004</v>
      </c>
      <c r="H8" s="71">
        <f t="shared" ref="H8:H81" si="0">G8/F8*100</f>
        <v>96.41434951795398</v>
      </c>
    </row>
    <row r="9" spans="1:8" ht="51.75" x14ac:dyDescent="0.25">
      <c r="A9" s="82" t="s">
        <v>202</v>
      </c>
      <c r="B9" s="83"/>
      <c r="C9" s="190" t="s">
        <v>203</v>
      </c>
      <c r="D9" s="190"/>
      <c r="E9" s="83"/>
      <c r="F9" s="132">
        <f>F10+F15+F18+F21</f>
        <v>59289318</v>
      </c>
      <c r="G9" s="132">
        <f>G10+G15+G18+G21</f>
        <v>55480074.870000005</v>
      </c>
      <c r="H9" s="71">
        <f t="shared" si="0"/>
        <v>93.575161161408545</v>
      </c>
    </row>
    <row r="10" spans="1:8" ht="33" x14ac:dyDescent="0.25">
      <c r="A10" s="5" t="s">
        <v>204</v>
      </c>
      <c r="B10" s="75"/>
      <c r="C10" s="191" t="s">
        <v>205</v>
      </c>
      <c r="D10" s="191"/>
      <c r="E10" s="75"/>
      <c r="F10" s="124">
        <f>F11+F13</f>
        <v>8193000</v>
      </c>
      <c r="G10" s="124">
        <f>G11+G13</f>
        <v>4383758.5199999996</v>
      </c>
      <c r="H10" s="71">
        <f t="shared" si="0"/>
        <v>53.506145734163304</v>
      </c>
    </row>
    <row r="11" spans="1:8" s="72" customFormat="1" ht="66" x14ac:dyDescent="0.25">
      <c r="A11" s="2" t="s">
        <v>206</v>
      </c>
      <c r="B11" s="69"/>
      <c r="C11" s="192" t="s">
        <v>207</v>
      </c>
      <c r="D11" s="192"/>
      <c r="E11" s="69"/>
      <c r="F11" s="107">
        <f>F12</f>
        <v>6396000</v>
      </c>
      <c r="G11" s="107">
        <f>G12</f>
        <v>2586758.52</v>
      </c>
      <c r="H11" s="71">
        <f t="shared" si="0"/>
        <v>40.44337898686679</v>
      </c>
    </row>
    <row r="12" spans="1:8" s="72" customFormat="1" x14ac:dyDescent="0.25">
      <c r="A12" s="2" t="s">
        <v>208</v>
      </c>
      <c r="B12" s="69"/>
      <c r="C12" s="192"/>
      <c r="D12" s="192"/>
      <c r="E12" s="69" t="s">
        <v>209</v>
      </c>
      <c r="F12" s="107">
        <v>6396000</v>
      </c>
      <c r="G12" s="108">
        <v>2586758.52</v>
      </c>
      <c r="H12" s="71">
        <f t="shared" si="0"/>
        <v>40.44337898686679</v>
      </c>
    </row>
    <row r="13" spans="1:8" s="72" customFormat="1" ht="66" x14ac:dyDescent="0.25">
      <c r="A13" s="2" t="s">
        <v>210</v>
      </c>
      <c r="B13" s="69"/>
      <c r="C13" s="192" t="s">
        <v>211</v>
      </c>
      <c r="D13" s="192"/>
      <c r="E13" s="69"/>
      <c r="F13" s="107">
        <f>F14</f>
        <v>1797000</v>
      </c>
      <c r="G13" s="108">
        <f>G14</f>
        <v>1797000</v>
      </c>
      <c r="H13" s="71">
        <f t="shared" si="0"/>
        <v>100</v>
      </c>
    </row>
    <row r="14" spans="1:8" s="72" customFormat="1" x14ac:dyDescent="0.25">
      <c r="A14" s="2" t="s">
        <v>208</v>
      </c>
      <c r="B14" s="69"/>
      <c r="C14" s="192"/>
      <c r="D14" s="192"/>
      <c r="E14" s="69" t="s">
        <v>209</v>
      </c>
      <c r="F14" s="107">
        <v>1797000</v>
      </c>
      <c r="G14" s="108">
        <v>1797000</v>
      </c>
      <c r="H14" s="71">
        <f t="shared" si="0"/>
        <v>100</v>
      </c>
    </row>
    <row r="15" spans="1:8" s="72" customFormat="1" x14ac:dyDescent="0.25">
      <c r="A15" s="5" t="s">
        <v>212</v>
      </c>
      <c r="B15" s="75"/>
      <c r="C15" s="191" t="s">
        <v>213</v>
      </c>
      <c r="D15" s="191"/>
      <c r="E15" s="75"/>
      <c r="F15" s="124">
        <f>F16</f>
        <v>19891434</v>
      </c>
      <c r="G15" s="124">
        <f>G16</f>
        <v>19891434</v>
      </c>
      <c r="H15" s="71">
        <f t="shared" si="0"/>
        <v>100</v>
      </c>
    </row>
    <row r="16" spans="1:8" s="72" customFormat="1" ht="82.5" x14ac:dyDescent="0.25">
      <c r="A16" s="2" t="s">
        <v>214</v>
      </c>
      <c r="B16" s="69"/>
      <c r="C16" s="192" t="s">
        <v>215</v>
      </c>
      <c r="D16" s="192"/>
      <c r="E16" s="69"/>
      <c r="F16" s="107">
        <f>F17</f>
        <v>19891434</v>
      </c>
      <c r="G16" s="108">
        <f>G17</f>
        <v>19891434</v>
      </c>
      <c r="H16" s="71">
        <f t="shared" si="0"/>
        <v>100</v>
      </c>
    </row>
    <row r="17" spans="1:8" s="72" customFormat="1" x14ac:dyDescent="0.25">
      <c r="A17" s="2" t="s">
        <v>208</v>
      </c>
      <c r="B17" s="69"/>
      <c r="C17" s="192"/>
      <c r="D17" s="192"/>
      <c r="E17" s="69" t="s">
        <v>209</v>
      </c>
      <c r="F17" s="107">
        <v>19891434</v>
      </c>
      <c r="G17" s="108">
        <v>19891434</v>
      </c>
      <c r="H17" s="71">
        <f t="shared" si="0"/>
        <v>100</v>
      </c>
    </row>
    <row r="18" spans="1:8" s="72" customFormat="1" ht="33" x14ac:dyDescent="0.25">
      <c r="A18" s="5" t="s">
        <v>216</v>
      </c>
      <c r="B18" s="75"/>
      <c r="C18" s="195" t="s">
        <v>217</v>
      </c>
      <c r="D18" s="196"/>
      <c r="E18" s="75"/>
      <c r="F18" s="124">
        <f>F19</f>
        <v>9109110</v>
      </c>
      <c r="G18" s="124">
        <f>G19</f>
        <v>9109110</v>
      </c>
      <c r="H18" s="71">
        <f t="shared" si="0"/>
        <v>100</v>
      </c>
    </row>
    <row r="19" spans="1:8" s="72" customFormat="1" ht="66" x14ac:dyDescent="0.25">
      <c r="A19" s="2" t="s">
        <v>218</v>
      </c>
      <c r="B19" s="69"/>
      <c r="C19" s="193" t="s">
        <v>219</v>
      </c>
      <c r="D19" s="194"/>
      <c r="E19" s="69"/>
      <c r="F19" s="107">
        <f>F20</f>
        <v>9109110</v>
      </c>
      <c r="G19" s="107">
        <f>G20</f>
        <v>9109110</v>
      </c>
      <c r="H19" s="71">
        <f t="shared" si="0"/>
        <v>100</v>
      </c>
    </row>
    <row r="20" spans="1:8" s="72" customFormat="1" x14ac:dyDescent="0.25">
      <c r="A20" s="2" t="s">
        <v>208</v>
      </c>
      <c r="B20" s="69"/>
      <c r="C20" s="193"/>
      <c r="D20" s="194"/>
      <c r="E20" s="69" t="s">
        <v>209</v>
      </c>
      <c r="F20" s="107">
        <v>9109110</v>
      </c>
      <c r="G20" s="108">
        <f>9110+9100000</f>
        <v>9109110</v>
      </c>
      <c r="H20" s="71">
        <f t="shared" si="0"/>
        <v>100</v>
      </c>
    </row>
    <row r="21" spans="1:8" s="72" customFormat="1" ht="33" x14ac:dyDescent="0.25">
      <c r="A21" s="5" t="s">
        <v>220</v>
      </c>
      <c r="B21" s="75"/>
      <c r="C21" s="191" t="s">
        <v>221</v>
      </c>
      <c r="D21" s="191"/>
      <c r="E21" s="75"/>
      <c r="F21" s="124">
        <f>F22</f>
        <v>22095774</v>
      </c>
      <c r="G21" s="108">
        <f>G22</f>
        <v>22095772.350000001</v>
      </c>
      <c r="H21" s="71">
        <f t="shared" si="0"/>
        <v>99.999992532508713</v>
      </c>
    </row>
    <row r="22" spans="1:8" s="72" customFormat="1" ht="49.5" x14ac:dyDescent="0.25">
      <c r="A22" s="2" t="s">
        <v>222</v>
      </c>
      <c r="B22" s="69"/>
      <c r="C22" s="192" t="s">
        <v>223</v>
      </c>
      <c r="D22" s="192"/>
      <c r="E22" s="69"/>
      <c r="F22" s="107">
        <v>22095774</v>
      </c>
      <c r="G22" s="108">
        <f>G23</f>
        <v>22095772.350000001</v>
      </c>
      <c r="H22" s="71">
        <f t="shared" si="0"/>
        <v>99.999992532508713</v>
      </c>
    </row>
    <row r="23" spans="1:8" s="72" customFormat="1" x14ac:dyDescent="0.25">
      <c r="A23" s="2" t="s">
        <v>208</v>
      </c>
      <c r="B23" s="69"/>
      <c r="C23" s="192"/>
      <c r="D23" s="192"/>
      <c r="E23" s="69" t="s">
        <v>209</v>
      </c>
      <c r="F23" s="107">
        <f>4890495+1104789+16100490</f>
        <v>22095774</v>
      </c>
      <c r="G23" s="108">
        <f>4890494.66+1104788.61+16100489.08</f>
        <v>22095772.350000001</v>
      </c>
      <c r="H23" s="71">
        <f t="shared" si="0"/>
        <v>99.999992532508713</v>
      </c>
    </row>
    <row r="24" spans="1:8" s="72" customFormat="1" ht="69" x14ac:dyDescent="0.25">
      <c r="A24" s="82" t="s">
        <v>224</v>
      </c>
      <c r="B24" s="83"/>
      <c r="C24" s="190" t="s">
        <v>225</v>
      </c>
      <c r="D24" s="190"/>
      <c r="E24" s="83"/>
      <c r="F24" s="132">
        <f>F25+F46</f>
        <v>323446188</v>
      </c>
      <c r="G24" s="132">
        <f>G25+G46</f>
        <v>313238431.15000004</v>
      </c>
      <c r="H24" s="71">
        <f t="shared" si="0"/>
        <v>96.844063331486851</v>
      </c>
    </row>
    <row r="25" spans="1:8" s="72" customFormat="1" ht="49.5" x14ac:dyDescent="0.25">
      <c r="A25" s="5" t="s">
        <v>226</v>
      </c>
      <c r="B25" s="75"/>
      <c r="C25" s="191" t="s">
        <v>227</v>
      </c>
      <c r="D25" s="191"/>
      <c r="E25" s="75"/>
      <c r="F25" s="124">
        <f>F26+F28+F30+F32+F34+F36+F38+F40+F42+F44</f>
        <v>248076672</v>
      </c>
      <c r="G25" s="124">
        <f>G26+G28+G30+G32+G34+G36+G38+G40+G42+G44</f>
        <v>238429961.55000001</v>
      </c>
      <c r="H25" s="71">
        <f t="shared" si="0"/>
        <v>96.111399603909547</v>
      </c>
    </row>
    <row r="26" spans="1:8" s="72" customFormat="1" ht="70.5" customHeight="1" x14ac:dyDescent="0.25">
      <c r="A26" s="2" t="s">
        <v>228</v>
      </c>
      <c r="B26" s="69"/>
      <c r="C26" s="192" t="s">
        <v>229</v>
      </c>
      <c r="D26" s="192"/>
      <c r="E26" s="69"/>
      <c r="F26" s="107">
        <f>F27</f>
        <v>504480</v>
      </c>
      <c r="G26" s="108">
        <f>G27</f>
        <v>504479.17</v>
      </c>
      <c r="H26" s="71">
        <f t="shared" si="0"/>
        <v>99.999835474151595</v>
      </c>
    </row>
    <row r="27" spans="1:8" s="72" customFormat="1" x14ac:dyDescent="0.25">
      <c r="A27" s="2" t="s">
        <v>208</v>
      </c>
      <c r="B27" s="69"/>
      <c r="C27" s="192"/>
      <c r="D27" s="192"/>
      <c r="E27" s="69" t="s">
        <v>209</v>
      </c>
      <c r="F27" s="107">
        <v>504480</v>
      </c>
      <c r="G27" s="109">
        <v>504479.17</v>
      </c>
      <c r="H27" s="71">
        <f t="shared" si="0"/>
        <v>99.999835474151595</v>
      </c>
    </row>
    <row r="28" spans="1:8" s="72" customFormat="1" ht="66" x14ac:dyDescent="0.25">
      <c r="A28" s="2" t="s">
        <v>230</v>
      </c>
      <c r="B28" s="69"/>
      <c r="C28" s="192" t="s">
        <v>231</v>
      </c>
      <c r="D28" s="192"/>
      <c r="E28" s="69"/>
      <c r="F28" s="107">
        <f>F29</f>
        <v>7656747</v>
      </c>
      <c r="G28" s="108">
        <f>G29</f>
        <v>7635538.5899999999</v>
      </c>
      <c r="H28" s="71">
        <f t="shared" si="0"/>
        <v>99.723010176514904</v>
      </c>
    </row>
    <row r="29" spans="1:8" s="72" customFormat="1" x14ac:dyDescent="0.25">
      <c r="A29" s="2" t="s">
        <v>208</v>
      </c>
      <c r="B29" s="69"/>
      <c r="C29" s="192"/>
      <c r="D29" s="192"/>
      <c r="E29" s="69" t="s">
        <v>209</v>
      </c>
      <c r="F29" s="107">
        <v>7656747</v>
      </c>
      <c r="G29" s="109">
        <v>7635538.5899999999</v>
      </c>
      <c r="H29" s="71">
        <f t="shared" si="0"/>
        <v>99.723010176514904</v>
      </c>
    </row>
    <row r="30" spans="1:8" s="72" customFormat="1" ht="99" x14ac:dyDescent="0.25">
      <c r="A30" s="2" t="s">
        <v>232</v>
      </c>
      <c r="B30" s="69"/>
      <c r="C30" s="192" t="s">
        <v>233</v>
      </c>
      <c r="D30" s="192"/>
      <c r="E30" s="69"/>
      <c r="F30" s="107">
        <f>F31</f>
        <v>1178789</v>
      </c>
      <c r="G30" s="109">
        <f>G31</f>
        <v>1178788.18</v>
      </c>
      <c r="H30" s="71">
        <f t="shared" si="0"/>
        <v>99.999930437084146</v>
      </c>
    </row>
    <row r="31" spans="1:8" s="72" customFormat="1" x14ac:dyDescent="0.25">
      <c r="A31" s="2" t="s">
        <v>208</v>
      </c>
      <c r="B31" s="69"/>
      <c r="C31" s="192"/>
      <c r="D31" s="192"/>
      <c r="E31" s="69" t="s">
        <v>209</v>
      </c>
      <c r="F31" s="107">
        <v>1178789</v>
      </c>
      <c r="G31" s="109">
        <v>1178788.18</v>
      </c>
      <c r="H31" s="71">
        <f t="shared" si="0"/>
        <v>99.999930437084146</v>
      </c>
    </row>
    <row r="32" spans="1:8" s="72" customFormat="1" ht="66" x14ac:dyDescent="0.25">
      <c r="A32" s="2" t="s">
        <v>234</v>
      </c>
      <c r="B32" s="69"/>
      <c r="C32" s="192" t="s">
        <v>235</v>
      </c>
      <c r="D32" s="192"/>
      <c r="E32" s="69"/>
      <c r="F32" s="107">
        <f>F33</f>
        <v>30473082</v>
      </c>
      <c r="G32" s="109">
        <f>G33</f>
        <v>23050925.100000001</v>
      </c>
      <c r="H32" s="71">
        <f t="shared" si="0"/>
        <v>75.643563391454791</v>
      </c>
    </row>
    <row r="33" spans="1:8" s="72" customFormat="1" x14ac:dyDescent="0.25">
      <c r="A33" s="2" t="s">
        <v>208</v>
      </c>
      <c r="B33" s="69"/>
      <c r="C33" s="192"/>
      <c r="D33" s="192"/>
      <c r="E33" s="69" t="s">
        <v>209</v>
      </c>
      <c r="F33" s="107">
        <v>30473082</v>
      </c>
      <c r="G33" s="109">
        <v>23050925.100000001</v>
      </c>
      <c r="H33" s="71">
        <f t="shared" si="0"/>
        <v>75.643563391454791</v>
      </c>
    </row>
    <row r="34" spans="1:8" s="72" customFormat="1" ht="66" x14ac:dyDescent="0.25">
      <c r="A34" s="2" t="s">
        <v>236</v>
      </c>
      <c r="B34" s="69"/>
      <c r="C34" s="192" t="s">
        <v>237</v>
      </c>
      <c r="D34" s="192"/>
      <c r="E34" s="69"/>
      <c r="F34" s="107">
        <f>F35</f>
        <v>3000000</v>
      </c>
      <c r="G34" s="109">
        <f>G35</f>
        <v>2354654.77</v>
      </c>
      <c r="H34" s="71">
        <f t="shared" si="0"/>
        <v>78.48849233333334</v>
      </c>
    </row>
    <row r="35" spans="1:8" s="72" customFormat="1" x14ac:dyDescent="0.25">
      <c r="A35" s="2" t="s">
        <v>208</v>
      </c>
      <c r="B35" s="69"/>
      <c r="C35" s="192"/>
      <c r="D35" s="192"/>
      <c r="E35" s="69" t="s">
        <v>209</v>
      </c>
      <c r="F35" s="107">
        <v>3000000</v>
      </c>
      <c r="G35" s="109">
        <v>2354654.77</v>
      </c>
      <c r="H35" s="71">
        <f t="shared" si="0"/>
        <v>78.48849233333334</v>
      </c>
    </row>
    <row r="36" spans="1:8" s="72" customFormat="1" ht="49.5" x14ac:dyDescent="0.25">
      <c r="A36" s="2" t="s">
        <v>238</v>
      </c>
      <c r="B36" s="69"/>
      <c r="C36" s="192" t="s">
        <v>239</v>
      </c>
      <c r="D36" s="192"/>
      <c r="E36" s="69"/>
      <c r="F36" s="107">
        <f>F37</f>
        <v>24743321</v>
      </c>
      <c r="G36" s="109">
        <f>G37</f>
        <v>23588263.09</v>
      </c>
      <c r="H36" s="71">
        <f t="shared" si="0"/>
        <v>95.331839610374047</v>
      </c>
    </row>
    <row r="37" spans="1:8" s="72" customFormat="1" x14ac:dyDescent="0.25">
      <c r="A37" s="2" t="s">
        <v>208</v>
      </c>
      <c r="B37" s="69"/>
      <c r="C37" s="192"/>
      <c r="D37" s="192"/>
      <c r="E37" s="69" t="s">
        <v>209</v>
      </c>
      <c r="F37" s="107">
        <f>2300521+22442800</f>
        <v>24743321</v>
      </c>
      <c r="G37" s="109">
        <f>2300521+21287742.09</f>
        <v>23588263.09</v>
      </c>
      <c r="H37" s="71">
        <f t="shared" si="0"/>
        <v>95.331839610374047</v>
      </c>
    </row>
    <row r="38" spans="1:8" s="72" customFormat="1" ht="45.95" customHeight="1" x14ac:dyDescent="0.25">
      <c r="A38" s="2" t="s">
        <v>240</v>
      </c>
      <c r="B38" s="69"/>
      <c r="C38" s="192" t="s">
        <v>241</v>
      </c>
      <c r="D38" s="192"/>
      <c r="E38" s="69"/>
      <c r="F38" s="107">
        <f>F39</f>
        <v>9585105</v>
      </c>
      <c r="G38" s="108">
        <f>G39</f>
        <v>9585104.1600000001</v>
      </c>
      <c r="H38" s="71">
        <f t="shared" si="0"/>
        <v>99.999991236402735</v>
      </c>
    </row>
    <row r="39" spans="1:8" s="72" customFormat="1" x14ac:dyDescent="0.25">
      <c r="A39" s="2" t="s">
        <v>208</v>
      </c>
      <c r="B39" s="69"/>
      <c r="C39" s="192"/>
      <c r="D39" s="192"/>
      <c r="E39" s="69" t="s">
        <v>209</v>
      </c>
      <c r="F39" s="107">
        <v>9585105</v>
      </c>
      <c r="G39" s="109">
        <v>9585104.1600000001</v>
      </c>
      <c r="H39" s="71">
        <f t="shared" si="0"/>
        <v>99.999991236402735</v>
      </c>
    </row>
    <row r="40" spans="1:8" s="72" customFormat="1" ht="51.75" customHeight="1" x14ac:dyDescent="0.25">
      <c r="A40" s="2" t="s">
        <v>439</v>
      </c>
      <c r="B40" s="69"/>
      <c r="C40" s="192" t="s">
        <v>438</v>
      </c>
      <c r="D40" s="192"/>
      <c r="E40" s="69"/>
      <c r="F40" s="107">
        <f>F41</f>
        <v>3060000</v>
      </c>
      <c r="G40" s="109">
        <f>G41</f>
        <v>3060000</v>
      </c>
      <c r="H40" s="71">
        <f t="shared" si="0"/>
        <v>100</v>
      </c>
    </row>
    <row r="41" spans="1:8" s="72" customFormat="1" x14ac:dyDescent="0.25">
      <c r="A41" s="2" t="s">
        <v>208</v>
      </c>
      <c r="B41" s="69"/>
      <c r="C41" s="192"/>
      <c r="D41" s="192"/>
      <c r="E41" s="69" t="s">
        <v>209</v>
      </c>
      <c r="F41" s="107">
        <v>3060000</v>
      </c>
      <c r="G41" s="109">
        <v>3060000</v>
      </c>
      <c r="H41" s="71">
        <f t="shared" si="0"/>
        <v>100</v>
      </c>
    </row>
    <row r="42" spans="1:8" s="72" customFormat="1" ht="49.5" x14ac:dyDescent="0.25">
      <c r="A42" s="2" t="s">
        <v>242</v>
      </c>
      <c r="B42" s="69"/>
      <c r="C42" s="192" t="s">
        <v>243</v>
      </c>
      <c r="D42" s="192"/>
      <c r="E42" s="69"/>
      <c r="F42" s="107">
        <f>F43</f>
        <v>145478172</v>
      </c>
      <c r="G42" s="108">
        <f>G43</f>
        <v>145075233.13</v>
      </c>
      <c r="H42" s="71">
        <f t="shared" si="0"/>
        <v>99.72302451669519</v>
      </c>
    </row>
    <row r="43" spans="1:8" s="72" customFormat="1" x14ac:dyDescent="0.25">
      <c r="A43" s="2" t="s">
        <v>208</v>
      </c>
      <c r="B43" s="69"/>
      <c r="C43" s="192"/>
      <c r="D43" s="192"/>
      <c r="E43" s="69" t="s">
        <v>209</v>
      </c>
      <c r="F43" s="107">
        <v>145478172</v>
      </c>
      <c r="G43" s="109">
        <v>145075233.13</v>
      </c>
      <c r="H43" s="71">
        <f t="shared" si="0"/>
        <v>99.72302451669519</v>
      </c>
    </row>
    <row r="44" spans="1:8" s="72" customFormat="1" ht="82.5" x14ac:dyDescent="0.25">
      <c r="A44" s="2" t="s">
        <v>244</v>
      </c>
      <c r="B44" s="69"/>
      <c r="C44" s="192" t="s">
        <v>245</v>
      </c>
      <c r="D44" s="192"/>
      <c r="E44" s="69"/>
      <c r="F44" s="107">
        <f>F45</f>
        <v>22396976</v>
      </c>
      <c r="G44" s="109">
        <f>G45</f>
        <v>22396975.359999999</v>
      </c>
      <c r="H44" s="71">
        <f t="shared" si="0"/>
        <v>99.999997142471372</v>
      </c>
    </row>
    <row r="45" spans="1:8" s="72" customFormat="1" x14ac:dyDescent="0.25">
      <c r="A45" s="2" t="s">
        <v>208</v>
      </c>
      <c r="B45" s="69"/>
      <c r="C45" s="192"/>
      <c r="D45" s="192"/>
      <c r="E45" s="69" t="s">
        <v>209</v>
      </c>
      <c r="F45" s="107">
        <v>22396976</v>
      </c>
      <c r="G45" s="109">
        <v>22396975.359999999</v>
      </c>
      <c r="H45" s="71">
        <f t="shared" si="0"/>
        <v>99.999997142471372</v>
      </c>
    </row>
    <row r="46" spans="1:8" s="72" customFormat="1" ht="49.5" x14ac:dyDescent="0.25">
      <c r="A46" s="5" t="s">
        <v>226</v>
      </c>
      <c r="B46" s="75"/>
      <c r="C46" s="191" t="s">
        <v>247</v>
      </c>
      <c r="D46" s="191"/>
      <c r="E46" s="75"/>
      <c r="F46" s="124">
        <f>F47+F49</f>
        <v>75369516</v>
      </c>
      <c r="G46" s="124">
        <f>G47+G49</f>
        <v>74808469.600000009</v>
      </c>
      <c r="H46" s="71">
        <f t="shared" si="0"/>
        <v>99.255605674846066</v>
      </c>
    </row>
    <row r="47" spans="1:8" s="72" customFormat="1" ht="82.5" x14ac:dyDescent="0.25">
      <c r="A47" s="2" t="s">
        <v>228</v>
      </c>
      <c r="B47" s="69"/>
      <c r="C47" s="192" t="s">
        <v>249</v>
      </c>
      <c r="D47" s="192"/>
      <c r="E47" s="69"/>
      <c r="F47" s="107">
        <f>F48</f>
        <v>3768476</v>
      </c>
      <c r="G47" s="108">
        <f>G48</f>
        <v>3740423.48</v>
      </c>
      <c r="H47" s="71">
        <f t="shared" si="0"/>
        <v>99.25560040716725</v>
      </c>
    </row>
    <row r="48" spans="1:8" s="72" customFormat="1" x14ac:dyDescent="0.25">
      <c r="A48" s="2" t="s">
        <v>208</v>
      </c>
      <c r="B48" s="69"/>
      <c r="C48" s="192"/>
      <c r="D48" s="192"/>
      <c r="E48" s="69" t="s">
        <v>209</v>
      </c>
      <c r="F48" s="107">
        <v>3768476</v>
      </c>
      <c r="G48" s="108">
        <v>3740423.48</v>
      </c>
      <c r="H48" s="71">
        <f t="shared" si="0"/>
        <v>99.25560040716725</v>
      </c>
    </row>
    <row r="49" spans="1:8" s="72" customFormat="1" ht="82.5" x14ac:dyDescent="0.25">
      <c r="A49" s="2" t="s">
        <v>228</v>
      </c>
      <c r="B49" s="69"/>
      <c r="C49" s="192" t="s">
        <v>251</v>
      </c>
      <c r="D49" s="192"/>
      <c r="E49" s="69"/>
      <c r="F49" s="107">
        <f>F50</f>
        <v>71601040</v>
      </c>
      <c r="G49" s="108">
        <f>G50</f>
        <v>71068046.120000005</v>
      </c>
      <c r="H49" s="71">
        <f t="shared" si="0"/>
        <v>99.255605952092324</v>
      </c>
    </row>
    <row r="50" spans="1:8" s="72" customFormat="1" x14ac:dyDescent="0.25">
      <c r="A50" s="2" t="s">
        <v>208</v>
      </c>
      <c r="B50" s="69"/>
      <c r="C50" s="192"/>
      <c r="D50" s="192"/>
      <c r="E50" s="69" t="s">
        <v>209</v>
      </c>
      <c r="F50" s="107">
        <v>71601040</v>
      </c>
      <c r="G50" s="109">
        <v>71068046.120000005</v>
      </c>
      <c r="H50" s="71">
        <f t="shared" si="0"/>
        <v>99.255605952092324</v>
      </c>
    </row>
    <row r="51" spans="1:8" s="72" customFormat="1" ht="68.25" customHeight="1" x14ac:dyDescent="0.25">
      <c r="A51" s="82" t="s">
        <v>252</v>
      </c>
      <c r="B51" s="83"/>
      <c r="C51" s="190" t="s">
        <v>253</v>
      </c>
      <c r="D51" s="190"/>
      <c r="E51" s="83"/>
      <c r="F51" s="132">
        <f>F52</f>
        <v>8183800</v>
      </c>
      <c r="G51" s="132">
        <f>G52</f>
        <v>8183800</v>
      </c>
      <c r="H51" s="71">
        <f t="shared" si="0"/>
        <v>100</v>
      </c>
    </row>
    <row r="52" spans="1:8" s="72" customFormat="1" ht="70.5" customHeight="1" x14ac:dyDescent="0.25">
      <c r="A52" s="5" t="s">
        <v>254</v>
      </c>
      <c r="B52" s="75"/>
      <c r="C52" s="191" t="s">
        <v>255</v>
      </c>
      <c r="D52" s="191"/>
      <c r="E52" s="75"/>
      <c r="F52" s="124">
        <f>F55+F53</f>
        <v>8183800</v>
      </c>
      <c r="G52" s="124">
        <f>G55+G53</f>
        <v>8183800</v>
      </c>
      <c r="H52" s="71">
        <f t="shared" si="0"/>
        <v>100</v>
      </c>
    </row>
    <row r="53" spans="1:8" s="72" customFormat="1" ht="85.7" customHeight="1" x14ac:dyDescent="0.25">
      <c r="A53" s="2" t="s">
        <v>256</v>
      </c>
      <c r="B53" s="69"/>
      <c r="C53" s="192" t="s">
        <v>257</v>
      </c>
      <c r="D53" s="192"/>
      <c r="E53" s="69"/>
      <c r="F53" s="107">
        <f>F54</f>
        <v>4725000</v>
      </c>
      <c r="G53" s="108">
        <f>G54</f>
        <v>4725000</v>
      </c>
      <c r="H53" s="71">
        <f t="shared" si="0"/>
        <v>100</v>
      </c>
    </row>
    <row r="54" spans="1:8" s="72" customFormat="1" ht="26.25" customHeight="1" x14ac:dyDescent="0.25">
      <c r="A54" s="2" t="s">
        <v>208</v>
      </c>
      <c r="B54" s="69"/>
      <c r="C54" s="192"/>
      <c r="D54" s="192"/>
      <c r="E54" s="69" t="s">
        <v>209</v>
      </c>
      <c r="F54" s="107">
        <v>4725000</v>
      </c>
      <c r="G54" s="108">
        <v>4725000</v>
      </c>
      <c r="H54" s="71">
        <f t="shared" si="0"/>
        <v>100</v>
      </c>
    </row>
    <row r="55" spans="1:8" s="72" customFormat="1" ht="51.75" customHeight="1" x14ac:dyDescent="0.25">
      <c r="A55" s="2" t="s">
        <v>258</v>
      </c>
      <c r="B55" s="69"/>
      <c r="C55" s="192" t="s">
        <v>259</v>
      </c>
      <c r="D55" s="192"/>
      <c r="E55" s="69"/>
      <c r="F55" s="107">
        <f>F56</f>
        <v>3458800</v>
      </c>
      <c r="G55" s="108">
        <f>G56</f>
        <v>3458800</v>
      </c>
      <c r="H55" s="71">
        <f t="shared" si="0"/>
        <v>100</v>
      </c>
    </row>
    <row r="56" spans="1:8" s="72" customFormat="1" x14ac:dyDescent="0.25">
      <c r="A56" s="2" t="s">
        <v>208</v>
      </c>
      <c r="B56" s="69"/>
      <c r="C56" s="192"/>
      <c r="D56" s="192"/>
      <c r="E56" s="69" t="s">
        <v>209</v>
      </c>
      <c r="F56" s="107">
        <v>3458800</v>
      </c>
      <c r="G56" s="108">
        <v>3458800</v>
      </c>
      <c r="H56" s="71">
        <f t="shared" si="0"/>
        <v>100</v>
      </c>
    </row>
    <row r="57" spans="1:8" ht="49.5" x14ac:dyDescent="0.25">
      <c r="A57" s="1" t="s">
        <v>260</v>
      </c>
      <c r="B57" s="73"/>
      <c r="C57" s="197" t="s">
        <v>261</v>
      </c>
      <c r="D57" s="198"/>
      <c r="E57" s="73"/>
      <c r="F57" s="128">
        <f>F58+F81+F85+F89</f>
        <v>101955165</v>
      </c>
      <c r="G57" s="128">
        <f>G58+G81+G85+G89</f>
        <v>97123829.820000008</v>
      </c>
      <c r="H57" s="71">
        <f t="shared" si="0"/>
        <v>95.261313951088212</v>
      </c>
    </row>
    <row r="58" spans="1:8" ht="69" x14ac:dyDescent="0.25">
      <c r="A58" s="82" t="s">
        <v>262</v>
      </c>
      <c r="B58" s="83"/>
      <c r="C58" s="199" t="s">
        <v>263</v>
      </c>
      <c r="D58" s="200"/>
      <c r="E58" s="83"/>
      <c r="F58" s="132">
        <f>F59+F76</f>
        <v>78504987</v>
      </c>
      <c r="G58" s="132">
        <f>G59+G76</f>
        <v>73803282.760000005</v>
      </c>
      <c r="H58" s="71">
        <f t="shared" si="0"/>
        <v>94.010948323575931</v>
      </c>
    </row>
    <row r="59" spans="1:8" ht="49.5" x14ac:dyDescent="0.25">
      <c r="A59" s="5" t="s">
        <v>264</v>
      </c>
      <c r="B59" s="75"/>
      <c r="C59" s="191" t="s">
        <v>265</v>
      </c>
      <c r="D59" s="191"/>
      <c r="E59" s="75"/>
      <c r="F59" s="124">
        <f>F60+F62+F64+F66+F68+F72+F74+F70</f>
        <v>77918853</v>
      </c>
      <c r="G59" s="124">
        <f>G60+G62+G64+G66+G68+G72+G74+G70</f>
        <v>73414149</v>
      </c>
      <c r="H59" s="71">
        <f t="shared" si="0"/>
        <v>94.218723933218058</v>
      </c>
    </row>
    <row r="60" spans="1:8" s="72" customFormat="1" ht="73.5" customHeight="1" x14ac:dyDescent="0.25">
      <c r="A60" s="2" t="s">
        <v>450</v>
      </c>
      <c r="B60" s="69"/>
      <c r="C60" s="192" t="s">
        <v>448</v>
      </c>
      <c r="D60" s="192"/>
      <c r="E60" s="69"/>
      <c r="F60" s="107">
        <f>F61</f>
        <v>393409</v>
      </c>
      <c r="G60" s="108">
        <f>G61</f>
        <v>376007.78</v>
      </c>
      <c r="H60" s="71">
        <f t="shared" si="0"/>
        <v>95.576811918385189</v>
      </c>
    </row>
    <row r="61" spans="1:8" s="72" customFormat="1" x14ac:dyDescent="0.25">
      <c r="A61" s="2" t="s">
        <v>208</v>
      </c>
      <c r="B61" s="69"/>
      <c r="C61" s="192"/>
      <c r="D61" s="192"/>
      <c r="E61" s="69" t="s">
        <v>209</v>
      </c>
      <c r="F61" s="107">
        <v>393409</v>
      </c>
      <c r="G61" s="108">
        <v>376007.78</v>
      </c>
      <c r="H61" s="71">
        <f t="shared" si="0"/>
        <v>95.576811918385189</v>
      </c>
    </row>
    <row r="62" spans="1:8" s="72" customFormat="1" ht="65.25" customHeight="1" x14ac:dyDescent="0.25">
      <c r="A62" s="2" t="s">
        <v>451</v>
      </c>
      <c r="B62" s="69"/>
      <c r="C62" s="192" t="s">
        <v>449</v>
      </c>
      <c r="D62" s="192"/>
      <c r="E62" s="69"/>
      <c r="F62" s="107">
        <f>F63</f>
        <v>88790</v>
      </c>
      <c r="G62" s="108">
        <f>G63</f>
        <v>88790</v>
      </c>
      <c r="H62" s="71">
        <f t="shared" si="0"/>
        <v>100</v>
      </c>
    </row>
    <row r="63" spans="1:8" s="72" customFormat="1" x14ac:dyDescent="0.25">
      <c r="A63" s="2" t="s">
        <v>208</v>
      </c>
      <c r="B63" s="69"/>
      <c r="C63" s="192"/>
      <c r="D63" s="192"/>
      <c r="E63" s="69" t="s">
        <v>209</v>
      </c>
      <c r="F63" s="107">
        <v>88790</v>
      </c>
      <c r="G63" s="108">
        <v>88790</v>
      </c>
      <c r="H63" s="71">
        <f t="shared" si="0"/>
        <v>100</v>
      </c>
    </row>
    <row r="64" spans="1:8" s="72" customFormat="1" ht="82.5" x14ac:dyDescent="0.25">
      <c r="A64" s="2" t="s">
        <v>266</v>
      </c>
      <c r="B64" s="69"/>
      <c r="C64" s="192" t="s">
        <v>267</v>
      </c>
      <c r="D64" s="192"/>
      <c r="E64" s="69"/>
      <c r="F64" s="107">
        <f>F65</f>
        <v>4852258</v>
      </c>
      <c r="G64" s="108">
        <f>G65</f>
        <v>4799896.87</v>
      </c>
      <c r="H64" s="71">
        <f t="shared" si="0"/>
        <v>98.920891469497292</v>
      </c>
    </row>
    <row r="65" spans="1:8" s="72" customFormat="1" x14ac:dyDescent="0.25">
      <c r="A65" s="2" t="s">
        <v>208</v>
      </c>
      <c r="B65" s="69"/>
      <c r="C65" s="192"/>
      <c r="D65" s="192"/>
      <c r="E65" s="69" t="s">
        <v>209</v>
      </c>
      <c r="F65" s="107">
        <v>4852258</v>
      </c>
      <c r="G65" s="108">
        <v>4799896.87</v>
      </c>
      <c r="H65" s="71">
        <f t="shared" si="0"/>
        <v>98.920891469497292</v>
      </c>
    </row>
    <row r="66" spans="1:8" s="72" customFormat="1" ht="66" x14ac:dyDescent="0.25">
      <c r="A66" s="2" t="s">
        <v>268</v>
      </c>
      <c r="B66" s="69"/>
      <c r="C66" s="192" t="s">
        <v>269</v>
      </c>
      <c r="D66" s="192"/>
      <c r="E66" s="69"/>
      <c r="F66" s="107">
        <f>F67</f>
        <v>43287750</v>
      </c>
      <c r="G66" s="108">
        <f>G67</f>
        <v>41555123.420000002</v>
      </c>
      <c r="H66" s="71">
        <f t="shared" si="0"/>
        <v>95.997420563554357</v>
      </c>
    </row>
    <row r="67" spans="1:8" s="72" customFormat="1" x14ac:dyDescent="0.25">
      <c r="A67" s="2" t="s">
        <v>208</v>
      </c>
      <c r="B67" s="69"/>
      <c r="C67" s="192"/>
      <c r="D67" s="192"/>
      <c r="E67" s="69" t="s">
        <v>209</v>
      </c>
      <c r="F67" s="107">
        <v>43287750</v>
      </c>
      <c r="G67" s="108">
        <v>41555123.420000002</v>
      </c>
      <c r="H67" s="71">
        <f t="shared" si="0"/>
        <v>95.997420563554357</v>
      </c>
    </row>
    <row r="68" spans="1:8" s="72" customFormat="1" ht="49.5" x14ac:dyDescent="0.25">
      <c r="A68" s="2" t="s">
        <v>270</v>
      </c>
      <c r="B68" s="69"/>
      <c r="C68" s="192" t="s">
        <v>271</v>
      </c>
      <c r="D68" s="192"/>
      <c r="E68" s="69"/>
      <c r="F68" s="107">
        <f>F69</f>
        <v>24548331</v>
      </c>
      <c r="G68" s="108">
        <f>G69</f>
        <v>21977610.07</v>
      </c>
      <c r="H68" s="71">
        <f t="shared" si="0"/>
        <v>89.527919718859906</v>
      </c>
    </row>
    <row r="69" spans="1:8" s="72" customFormat="1" x14ac:dyDescent="0.25">
      <c r="A69" s="2" t="s">
        <v>208</v>
      </c>
      <c r="B69" s="69"/>
      <c r="C69" s="192"/>
      <c r="D69" s="192"/>
      <c r="E69" s="69" t="s">
        <v>209</v>
      </c>
      <c r="F69" s="107">
        <v>24548331</v>
      </c>
      <c r="G69" s="108">
        <v>21977610.07</v>
      </c>
      <c r="H69" s="71">
        <f t="shared" si="0"/>
        <v>89.527919718859906</v>
      </c>
    </row>
    <row r="70" spans="1:8" s="72" customFormat="1" ht="49.5" x14ac:dyDescent="0.25">
      <c r="A70" s="2" t="s">
        <v>272</v>
      </c>
      <c r="B70" s="69"/>
      <c r="C70" s="192" t="s">
        <v>273</v>
      </c>
      <c r="D70" s="192"/>
      <c r="E70" s="69"/>
      <c r="F70" s="107">
        <f>F71</f>
        <v>86486</v>
      </c>
      <c r="G70" s="108">
        <f>G71</f>
        <v>86484.040000000008</v>
      </c>
      <c r="H70" s="71">
        <f t="shared" si="0"/>
        <v>99.997733737252275</v>
      </c>
    </row>
    <row r="71" spans="1:8" s="72" customFormat="1" x14ac:dyDescent="0.25">
      <c r="A71" s="2" t="s">
        <v>208</v>
      </c>
      <c r="B71" s="69"/>
      <c r="C71" s="192"/>
      <c r="D71" s="192"/>
      <c r="E71" s="69" t="s">
        <v>209</v>
      </c>
      <c r="F71" s="107">
        <f>22164+4398+59924</f>
        <v>86486</v>
      </c>
      <c r="G71" s="108">
        <f>22163.39+4397.42+59923.23</f>
        <v>86484.040000000008</v>
      </c>
      <c r="H71" s="71">
        <f t="shared" si="0"/>
        <v>99.997733737252275</v>
      </c>
    </row>
    <row r="72" spans="1:8" s="72" customFormat="1" ht="66" x14ac:dyDescent="0.25">
      <c r="A72" s="2" t="s">
        <v>450</v>
      </c>
      <c r="B72" s="69"/>
      <c r="C72" s="192" t="s">
        <v>452</v>
      </c>
      <c r="D72" s="192"/>
      <c r="E72" s="69"/>
      <c r="F72" s="107">
        <f>F73</f>
        <v>2974829</v>
      </c>
      <c r="G72" s="108">
        <f>G73</f>
        <v>2843236.82</v>
      </c>
      <c r="H72" s="71"/>
    </row>
    <row r="73" spans="1:8" s="72" customFormat="1" x14ac:dyDescent="0.25">
      <c r="A73" s="2" t="s">
        <v>208</v>
      </c>
      <c r="B73" s="69"/>
      <c r="C73" s="192"/>
      <c r="D73" s="192"/>
      <c r="E73" s="69" t="s">
        <v>209</v>
      </c>
      <c r="F73" s="107">
        <v>2974829</v>
      </c>
      <c r="G73" s="108">
        <v>2843236.82</v>
      </c>
      <c r="H73" s="71"/>
    </row>
    <row r="74" spans="1:8" s="72" customFormat="1" ht="66" x14ac:dyDescent="0.25">
      <c r="A74" s="2" t="s">
        <v>451</v>
      </c>
      <c r="B74" s="69"/>
      <c r="C74" s="192" t="s">
        <v>453</v>
      </c>
      <c r="D74" s="192"/>
      <c r="E74" s="69"/>
      <c r="F74" s="107">
        <f>F75</f>
        <v>1687000</v>
      </c>
      <c r="G74" s="108">
        <f>G75</f>
        <v>1687000</v>
      </c>
      <c r="H74" s="71"/>
    </row>
    <row r="75" spans="1:8" s="72" customFormat="1" x14ac:dyDescent="0.25">
      <c r="A75" s="2" t="s">
        <v>208</v>
      </c>
      <c r="B75" s="69"/>
      <c r="C75" s="192"/>
      <c r="D75" s="192"/>
      <c r="E75" s="69" t="s">
        <v>209</v>
      </c>
      <c r="F75" s="107">
        <v>1687000</v>
      </c>
      <c r="G75" s="108">
        <v>1687000</v>
      </c>
      <c r="H75" s="71"/>
    </row>
    <row r="76" spans="1:8" s="72" customFormat="1" ht="49.5" x14ac:dyDescent="0.25">
      <c r="A76" s="5" t="s">
        <v>274</v>
      </c>
      <c r="B76" s="75"/>
      <c r="C76" s="191" t="s">
        <v>275</v>
      </c>
      <c r="D76" s="191"/>
      <c r="E76" s="75"/>
      <c r="F76" s="124">
        <f>F77+F79</f>
        <v>586134</v>
      </c>
      <c r="G76" s="124">
        <f>G77+G79</f>
        <v>389133.76</v>
      </c>
      <c r="H76" s="71">
        <f t="shared" si="0"/>
        <v>66.38989719074479</v>
      </c>
    </row>
    <row r="77" spans="1:8" s="72" customFormat="1" ht="49.5" x14ac:dyDescent="0.25">
      <c r="A77" s="2" t="s">
        <v>276</v>
      </c>
      <c r="B77" s="69"/>
      <c r="C77" s="192" t="s">
        <v>277</v>
      </c>
      <c r="D77" s="192"/>
      <c r="E77" s="69"/>
      <c r="F77" s="107">
        <f>F78</f>
        <v>495000</v>
      </c>
      <c r="G77" s="108">
        <f>G78</f>
        <v>313801.96000000002</v>
      </c>
      <c r="H77" s="71">
        <f t="shared" si="0"/>
        <v>63.394335353535361</v>
      </c>
    </row>
    <row r="78" spans="1:8" s="72" customFormat="1" x14ac:dyDescent="0.25">
      <c r="A78" s="2" t="s">
        <v>208</v>
      </c>
      <c r="B78" s="69"/>
      <c r="C78" s="192"/>
      <c r="D78" s="192"/>
      <c r="E78" s="69" t="s">
        <v>209</v>
      </c>
      <c r="F78" s="107">
        <v>495000</v>
      </c>
      <c r="G78" s="108">
        <v>313801.96000000002</v>
      </c>
      <c r="H78" s="71">
        <f t="shared" si="0"/>
        <v>63.394335353535361</v>
      </c>
    </row>
    <row r="79" spans="1:8" s="72" customFormat="1" ht="49.5" x14ac:dyDescent="0.25">
      <c r="A79" s="2" t="s">
        <v>278</v>
      </c>
      <c r="B79" s="69"/>
      <c r="C79" s="192" t="s">
        <v>279</v>
      </c>
      <c r="D79" s="192"/>
      <c r="E79" s="69"/>
      <c r="F79" s="107">
        <f>F80</f>
        <v>91134</v>
      </c>
      <c r="G79" s="108">
        <f>G80</f>
        <v>75331.8</v>
      </c>
      <c r="H79" s="71">
        <f t="shared" si="0"/>
        <v>82.660477977483708</v>
      </c>
    </row>
    <row r="80" spans="1:8" s="72" customFormat="1" x14ac:dyDescent="0.25">
      <c r="A80" s="2" t="s">
        <v>208</v>
      </c>
      <c r="B80" s="69"/>
      <c r="C80" s="192"/>
      <c r="D80" s="192"/>
      <c r="E80" s="69" t="s">
        <v>209</v>
      </c>
      <c r="F80" s="107">
        <v>91134</v>
      </c>
      <c r="G80" s="108">
        <v>75331.8</v>
      </c>
      <c r="H80" s="71">
        <f t="shared" si="0"/>
        <v>82.660477977483708</v>
      </c>
    </row>
    <row r="81" spans="1:8" s="72" customFormat="1" ht="120.75" x14ac:dyDescent="0.25">
      <c r="A81" s="82" t="s">
        <v>280</v>
      </c>
      <c r="B81" s="83"/>
      <c r="C81" s="190" t="s">
        <v>281</v>
      </c>
      <c r="D81" s="190"/>
      <c r="E81" s="83"/>
      <c r="F81" s="132">
        <f t="shared" ref="F81:G83" si="1">F82</f>
        <v>20611637</v>
      </c>
      <c r="G81" s="133">
        <f t="shared" si="1"/>
        <v>20524516.800000001</v>
      </c>
      <c r="H81" s="71">
        <f t="shared" si="0"/>
        <v>99.577325178005026</v>
      </c>
    </row>
    <row r="82" spans="1:8" s="72" customFormat="1" ht="49.5" x14ac:dyDescent="0.25">
      <c r="A82" s="5" t="s">
        <v>282</v>
      </c>
      <c r="B82" s="75"/>
      <c r="C82" s="191" t="s">
        <v>283</v>
      </c>
      <c r="D82" s="191"/>
      <c r="E82" s="75"/>
      <c r="F82" s="124">
        <f t="shared" si="1"/>
        <v>20611637</v>
      </c>
      <c r="G82" s="134">
        <f t="shared" si="1"/>
        <v>20524516.800000001</v>
      </c>
      <c r="H82" s="71">
        <f t="shared" ref="H82:H151" si="2">G82/F82*100</f>
        <v>99.577325178005026</v>
      </c>
    </row>
    <row r="83" spans="1:8" s="72" customFormat="1" ht="49.5" x14ac:dyDescent="0.25">
      <c r="A83" s="2" t="s">
        <v>284</v>
      </c>
      <c r="B83" s="69"/>
      <c r="C83" s="192" t="s">
        <v>285</v>
      </c>
      <c r="D83" s="192"/>
      <c r="E83" s="69"/>
      <c r="F83" s="107">
        <f t="shared" si="1"/>
        <v>20611637</v>
      </c>
      <c r="G83" s="108">
        <f t="shared" si="1"/>
        <v>20524516.800000001</v>
      </c>
      <c r="H83" s="71">
        <f t="shared" si="2"/>
        <v>99.577325178005026</v>
      </c>
    </row>
    <row r="84" spans="1:8" s="72" customFormat="1" x14ac:dyDescent="0.25">
      <c r="A84" s="2" t="s">
        <v>208</v>
      </c>
      <c r="B84" s="69"/>
      <c r="C84" s="192"/>
      <c r="D84" s="192"/>
      <c r="E84" s="69" t="s">
        <v>209</v>
      </c>
      <c r="F84" s="107">
        <v>20611637</v>
      </c>
      <c r="G84" s="108">
        <v>20524516.800000001</v>
      </c>
      <c r="H84" s="71">
        <f t="shared" si="2"/>
        <v>99.577325178005026</v>
      </c>
    </row>
    <row r="85" spans="1:8" s="72" customFormat="1" ht="51.75" x14ac:dyDescent="0.25">
      <c r="A85" s="82" t="s">
        <v>286</v>
      </c>
      <c r="B85" s="83"/>
      <c r="C85" s="190" t="s">
        <v>287</v>
      </c>
      <c r="D85" s="190"/>
      <c r="E85" s="83"/>
      <c r="F85" s="132">
        <f t="shared" ref="F85:G87" si="3">F86</f>
        <v>2666541</v>
      </c>
      <c r="G85" s="133">
        <f t="shared" si="3"/>
        <v>2624030.2599999998</v>
      </c>
      <c r="H85" s="71">
        <f t="shared" si="2"/>
        <v>98.405772122011243</v>
      </c>
    </row>
    <row r="86" spans="1:8" s="72" customFormat="1" ht="82.5" x14ac:dyDescent="0.25">
      <c r="A86" s="5" t="s">
        <v>288</v>
      </c>
      <c r="B86" s="75"/>
      <c r="C86" s="191" t="s">
        <v>289</v>
      </c>
      <c r="D86" s="191"/>
      <c r="E86" s="75"/>
      <c r="F86" s="124">
        <f t="shared" si="3"/>
        <v>2666541</v>
      </c>
      <c r="G86" s="134">
        <f t="shared" si="3"/>
        <v>2624030.2599999998</v>
      </c>
      <c r="H86" s="71">
        <f t="shared" si="2"/>
        <v>98.405772122011243</v>
      </c>
    </row>
    <row r="87" spans="1:8" s="72" customFormat="1" ht="49.5" x14ac:dyDescent="0.25">
      <c r="A87" s="2" t="s">
        <v>290</v>
      </c>
      <c r="B87" s="69"/>
      <c r="C87" s="192" t="s">
        <v>291</v>
      </c>
      <c r="D87" s="192"/>
      <c r="E87" s="69"/>
      <c r="F87" s="107">
        <f t="shared" si="3"/>
        <v>2666541</v>
      </c>
      <c r="G87" s="108">
        <f t="shared" si="3"/>
        <v>2624030.2599999998</v>
      </c>
      <c r="H87" s="71">
        <f t="shared" si="2"/>
        <v>98.405772122011243</v>
      </c>
    </row>
    <row r="88" spans="1:8" s="72" customFormat="1" x14ac:dyDescent="0.25">
      <c r="A88" s="2" t="s">
        <v>208</v>
      </c>
      <c r="B88" s="69"/>
      <c r="C88" s="192"/>
      <c r="D88" s="192"/>
      <c r="E88" s="69" t="s">
        <v>209</v>
      </c>
      <c r="F88" s="107">
        <v>2666541</v>
      </c>
      <c r="G88" s="109">
        <v>2624030.2599999998</v>
      </c>
      <c r="H88" s="71">
        <f t="shared" si="2"/>
        <v>98.405772122011243</v>
      </c>
    </row>
    <row r="89" spans="1:8" s="72" customFormat="1" ht="57" customHeight="1" x14ac:dyDescent="0.25">
      <c r="A89" s="82" t="s">
        <v>444</v>
      </c>
      <c r="B89" s="83"/>
      <c r="C89" s="190" t="s">
        <v>440</v>
      </c>
      <c r="D89" s="190"/>
      <c r="E89" s="83"/>
      <c r="F89" s="132">
        <f>F90</f>
        <v>172000</v>
      </c>
      <c r="G89" s="132">
        <f>G90</f>
        <v>172000</v>
      </c>
      <c r="H89" s="71">
        <f t="shared" si="2"/>
        <v>100</v>
      </c>
    </row>
    <row r="90" spans="1:8" s="72" customFormat="1" ht="99" customHeight="1" x14ac:dyDescent="0.25">
      <c r="A90" s="5" t="s">
        <v>445</v>
      </c>
      <c r="B90" s="75"/>
      <c r="C90" s="191" t="s">
        <v>441</v>
      </c>
      <c r="D90" s="191"/>
      <c r="E90" s="75"/>
      <c r="F90" s="124">
        <f>F91+F93</f>
        <v>172000</v>
      </c>
      <c r="G90" s="124">
        <f>G91+G93</f>
        <v>172000</v>
      </c>
      <c r="H90" s="71">
        <f t="shared" si="2"/>
        <v>100</v>
      </c>
    </row>
    <row r="91" spans="1:8" s="72" customFormat="1" ht="97.5" customHeight="1" x14ac:dyDescent="0.25">
      <c r="A91" s="2" t="s">
        <v>446</v>
      </c>
      <c r="B91" s="69"/>
      <c r="C91" s="192" t="s">
        <v>442</v>
      </c>
      <c r="D91" s="192"/>
      <c r="E91" s="69"/>
      <c r="F91" s="107">
        <f>F92</f>
        <v>17200</v>
      </c>
      <c r="G91" s="108">
        <f>G92</f>
        <v>17200</v>
      </c>
      <c r="H91" s="71">
        <f t="shared" si="2"/>
        <v>100</v>
      </c>
    </row>
    <row r="92" spans="1:8" s="72" customFormat="1" x14ac:dyDescent="0.25">
      <c r="A92" s="2" t="s">
        <v>208</v>
      </c>
      <c r="B92" s="69"/>
      <c r="C92" s="192"/>
      <c r="D92" s="192"/>
      <c r="E92" s="69" t="s">
        <v>209</v>
      </c>
      <c r="F92" s="107">
        <v>17200</v>
      </c>
      <c r="G92" s="109">
        <v>17200</v>
      </c>
      <c r="H92" s="71">
        <f t="shared" si="2"/>
        <v>100</v>
      </c>
    </row>
    <row r="93" spans="1:8" s="72" customFormat="1" ht="98.25" customHeight="1" x14ac:dyDescent="0.25">
      <c r="A93" s="2" t="s">
        <v>447</v>
      </c>
      <c r="B93" s="69"/>
      <c r="C93" s="192" t="s">
        <v>443</v>
      </c>
      <c r="D93" s="192"/>
      <c r="E93" s="69"/>
      <c r="F93" s="107">
        <f>F94</f>
        <v>154800</v>
      </c>
      <c r="G93" s="108">
        <f>G94</f>
        <v>154800</v>
      </c>
      <c r="H93" s="71">
        <f t="shared" si="2"/>
        <v>100</v>
      </c>
    </row>
    <row r="94" spans="1:8" s="72" customFormat="1" x14ac:dyDescent="0.25">
      <c r="A94" s="2" t="s">
        <v>208</v>
      </c>
      <c r="B94" s="69"/>
      <c r="C94" s="192"/>
      <c r="D94" s="192"/>
      <c r="E94" s="69" t="s">
        <v>209</v>
      </c>
      <c r="F94" s="107">
        <v>154800</v>
      </c>
      <c r="G94" s="109">
        <v>154800</v>
      </c>
      <c r="H94" s="71">
        <f t="shared" si="2"/>
        <v>100</v>
      </c>
    </row>
    <row r="95" spans="1:8" s="72" customFormat="1" ht="66" x14ac:dyDescent="0.25">
      <c r="A95" s="1" t="s">
        <v>292</v>
      </c>
      <c r="B95" s="73"/>
      <c r="C95" s="183" t="s">
        <v>293</v>
      </c>
      <c r="D95" s="183"/>
      <c r="E95" s="73"/>
      <c r="F95" s="128">
        <f>F100+F96+F104+F110</f>
        <v>6795911</v>
      </c>
      <c r="G95" s="128">
        <f>G100+G96+G104+G110</f>
        <v>6791155.8500000006</v>
      </c>
      <c r="H95" s="71">
        <f t="shared" si="2"/>
        <v>99.930029248470149</v>
      </c>
    </row>
    <row r="96" spans="1:8" s="72" customFormat="1" ht="69" x14ac:dyDescent="0.25">
      <c r="A96" s="82" t="s">
        <v>294</v>
      </c>
      <c r="B96" s="83"/>
      <c r="C96" s="190" t="s">
        <v>295</v>
      </c>
      <c r="D96" s="190"/>
      <c r="E96" s="83"/>
      <c r="F96" s="132">
        <f t="shared" ref="F96:G98" si="4">F97</f>
        <v>819500</v>
      </c>
      <c r="G96" s="133">
        <f t="shared" si="4"/>
        <v>819500</v>
      </c>
      <c r="H96" s="71">
        <f t="shared" si="2"/>
        <v>100</v>
      </c>
    </row>
    <row r="97" spans="1:8" s="72" customFormat="1" ht="66" x14ac:dyDescent="0.25">
      <c r="A97" s="5" t="s">
        <v>296</v>
      </c>
      <c r="B97" s="75"/>
      <c r="C97" s="191" t="s">
        <v>297</v>
      </c>
      <c r="D97" s="191"/>
      <c r="E97" s="75"/>
      <c r="F97" s="124">
        <f t="shared" si="4"/>
        <v>819500</v>
      </c>
      <c r="G97" s="134">
        <f t="shared" si="4"/>
        <v>819500</v>
      </c>
      <c r="H97" s="71">
        <f t="shared" si="2"/>
        <v>100</v>
      </c>
    </row>
    <row r="98" spans="1:8" s="72" customFormat="1" ht="66" x14ac:dyDescent="0.25">
      <c r="A98" s="2" t="s">
        <v>298</v>
      </c>
      <c r="B98" s="69"/>
      <c r="C98" s="192" t="s">
        <v>299</v>
      </c>
      <c r="D98" s="192"/>
      <c r="E98" s="69"/>
      <c r="F98" s="107">
        <f t="shared" si="4"/>
        <v>819500</v>
      </c>
      <c r="G98" s="108">
        <f t="shared" si="4"/>
        <v>819500</v>
      </c>
      <c r="H98" s="71">
        <f t="shared" si="2"/>
        <v>100</v>
      </c>
    </row>
    <row r="99" spans="1:8" s="72" customFormat="1" x14ac:dyDescent="0.25">
      <c r="A99" s="2" t="s">
        <v>208</v>
      </c>
      <c r="B99" s="69"/>
      <c r="C99" s="192"/>
      <c r="D99" s="192"/>
      <c r="E99" s="69" t="s">
        <v>209</v>
      </c>
      <c r="F99" s="107">
        <v>819500</v>
      </c>
      <c r="G99" s="108">
        <v>819500</v>
      </c>
      <c r="H99" s="71">
        <f t="shared" si="2"/>
        <v>100</v>
      </c>
    </row>
    <row r="100" spans="1:8" s="72" customFormat="1" ht="69" x14ac:dyDescent="0.25">
      <c r="A100" s="82" t="s">
        <v>300</v>
      </c>
      <c r="B100" s="83"/>
      <c r="C100" s="190" t="s">
        <v>301</v>
      </c>
      <c r="D100" s="190"/>
      <c r="E100" s="83"/>
      <c r="F100" s="132">
        <f t="shared" ref="F100:G102" si="5">F101</f>
        <v>1224385</v>
      </c>
      <c r="G100" s="133">
        <f t="shared" si="5"/>
        <v>1224379.8</v>
      </c>
      <c r="H100" s="71">
        <f t="shared" si="2"/>
        <v>99.999575296985839</v>
      </c>
    </row>
    <row r="101" spans="1:8" s="72" customFormat="1" ht="59.25" customHeight="1" x14ac:dyDescent="0.25">
      <c r="A101" s="5" t="s">
        <v>302</v>
      </c>
      <c r="B101" s="75"/>
      <c r="C101" s="191" t="s">
        <v>303</v>
      </c>
      <c r="D101" s="191"/>
      <c r="E101" s="75"/>
      <c r="F101" s="124">
        <f t="shared" si="5"/>
        <v>1224385</v>
      </c>
      <c r="G101" s="134">
        <f t="shared" si="5"/>
        <v>1224379.8</v>
      </c>
      <c r="H101" s="71">
        <f t="shared" si="2"/>
        <v>99.999575296985839</v>
      </c>
    </row>
    <row r="102" spans="1:8" s="72" customFormat="1" ht="49.5" x14ac:dyDescent="0.25">
      <c r="A102" s="2" t="s">
        <v>304</v>
      </c>
      <c r="B102" s="69"/>
      <c r="C102" s="192" t="s">
        <v>305</v>
      </c>
      <c r="D102" s="192"/>
      <c r="E102" s="69"/>
      <c r="F102" s="107">
        <f t="shared" si="5"/>
        <v>1224385</v>
      </c>
      <c r="G102" s="108">
        <f t="shared" si="5"/>
        <v>1224379.8</v>
      </c>
      <c r="H102" s="71">
        <f t="shared" si="2"/>
        <v>99.999575296985839</v>
      </c>
    </row>
    <row r="103" spans="1:8" s="72" customFormat="1" ht="33" x14ac:dyDescent="0.25">
      <c r="A103" s="2" t="s">
        <v>306</v>
      </c>
      <c r="B103" s="69"/>
      <c r="C103" s="192"/>
      <c r="D103" s="192"/>
      <c r="E103" s="69">
        <v>300</v>
      </c>
      <c r="F103" s="107">
        <v>1224385</v>
      </c>
      <c r="G103" s="108">
        <v>1224379.8</v>
      </c>
      <c r="H103" s="71">
        <f t="shared" si="2"/>
        <v>99.999575296985839</v>
      </c>
    </row>
    <row r="104" spans="1:8" s="72" customFormat="1" ht="86.25" x14ac:dyDescent="0.25">
      <c r="A104" s="82" t="s">
        <v>308</v>
      </c>
      <c r="B104" s="83"/>
      <c r="C104" s="190" t="s">
        <v>309</v>
      </c>
      <c r="D104" s="190"/>
      <c r="E104" s="83"/>
      <c r="F104" s="132">
        <v>23740</v>
      </c>
      <c r="G104" s="133">
        <f>G105</f>
        <v>18990.690000000002</v>
      </c>
      <c r="H104" s="71">
        <f t="shared" si="2"/>
        <v>79.994481887110368</v>
      </c>
    </row>
    <row r="105" spans="1:8" s="72" customFormat="1" ht="66" x14ac:dyDescent="0.25">
      <c r="A105" s="5" t="s">
        <v>310</v>
      </c>
      <c r="B105" s="75"/>
      <c r="C105" s="191" t="s">
        <v>311</v>
      </c>
      <c r="D105" s="191"/>
      <c r="E105" s="75"/>
      <c r="F105" s="124">
        <f>F106+F108</f>
        <v>23740</v>
      </c>
      <c r="G105" s="134">
        <f>G106+G108</f>
        <v>18990.690000000002</v>
      </c>
      <c r="H105" s="71">
        <f t="shared" si="2"/>
        <v>79.994481887110368</v>
      </c>
    </row>
    <row r="106" spans="1:8" s="72" customFormat="1" ht="49.5" x14ac:dyDescent="0.25">
      <c r="A106" s="2" t="s">
        <v>312</v>
      </c>
      <c r="B106" s="69"/>
      <c r="C106" s="192" t="s">
        <v>313</v>
      </c>
      <c r="D106" s="192"/>
      <c r="E106" s="69"/>
      <c r="F106" s="107">
        <f>+F108</f>
        <v>11870</v>
      </c>
      <c r="G106" s="108">
        <f>G107</f>
        <v>9495.33</v>
      </c>
      <c r="H106" s="71">
        <f t="shared" si="2"/>
        <v>79.994355518112897</v>
      </c>
    </row>
    <row r="107" spans="1:8" s="72" customFormat="1" ht="33" x14ac:dyDescent="0.25">
      <c r="A107" s="2" t="s">
        <v>306</v>
      </c>
      <c r="B107" s="69"/>
      <c r="C107" s="192"/>
      <c r="D107" s="192"/>
      <c r="E107" s="69" t="s">
        <v>307</v>
      </c>
      <c r="F107" s="107">
        <v>11870</v>
      </c>
      <c r="G107" s="108">
        <v>9495.33</v>
      </c>
      <c r="H107" s="71">
        <f t="shared" si="2"/>
        <v>79.994355518112897</v>
      </c>
    </row>
    <row r="108" spans="1:8" s="72" customFormat="1" ht="66" x14ac:dyDescent="0.25">
      <c r="A108" s="2" t="s">
        <v>314</v>
      </c>
      <c r="B108" s="69"/>
      <c r="C108" s="192" t="s">
        <v>315</v>
      </c>
      <c r="D108" s="192"/>
      <c r="E108" s="69"/>
      <c r="F108" s="107">
        <f>F109</f>
        <v>11870</v>
      </c>
      <c r="G108" s="108">
        <f>G109</f>
        <v>9495.36</v>
      </c>
      <c r="H108" s="71">
        <f t="shared" si="2"/>
        <v>79.994608256107838</v>
      </c>
    </row>
    <row r="109" spans="1:8" s="72" customFormat="1" ht="33" x14ac:dyDescent="0.25">
      <c r="A109" s="2" t="s">
        <v>306</v>
      </c>
      <c r="B109" s="69"/>
      <c r="C109" s="192"/>
      <c r="D109" s="192"/>
      <c r="E109" s="69" t="s">
        <v>307</v>
      </c>
      <c r="F109" s="107">
        <v>11870</v>
      </c>
      <c r="G109" s="108">
        <v>9495.36</v>
      </c>
      <c r="H109" s="71">
        <f t="shared" si="2"/>
        <v>79.994608256107838</v>
      </c>
    </row>
    <row r="110" spans="1:8" s="72" customFormat="1" ht="104.25" customHeight="1" x14ac:dyDescent="0.25">
      <c r="A110" s="82" t="s">
        <v>316</v>
      </c>
      <c r="B110" s="83"/>
      <c r="C110" s="190" t="s">
        <v>317</v>
      </c>
      <c r="D110" s="190"/>
      <c r="E110" s="83"/>
      <c r="F110" s="132">
        <f>F111</f>
        <v>4728286</v>
      </c>
      <c r="G110" s="133">
        <f t="shared" ref="G110:G112" si="6">G111</f>
        <v>4728285.3600000003</v>
      </c>
      <c r="H110" s="71">
        <f t="shared" si="2"/>
        <v>99.999986464439758</v>
      </c>
    </row>
    <row r="111" spans="1:8" s="72" customFormat="1" ht="105" customHeight="1" x14ac:dyDescent="0.25">
      <c r="A111" s="5" t="s">
        <v>318</v>
      </c>
      <c r="B111" s="75"/>
      <c r="C111" s="191" t="s">
        <v>319</v>
      </c>
      <c r="D111" s="191"/>
      <c r="E111" s="75"/>
      <c r="F111" s="124">
        <f>F112</f>
        <v>4728286</v>
      </c>
      <c r="G111" s="134">
        <f t="shared" si="6"/>
        <v>4728285.3600000003</v>
      </c>
      <c r="H111" s="71">
        <f t="shared" si="2"/>
        <v>99.999986464439758</v>
      </c>
    </row>
    <row r="112" spans="1:8" s="72" customFormat="1" ht="66" x14ac:dyDescent="0.25">
      <c r="A112" s="2" t="s">
        <v>320</v>
      </c>
      <c r="B112" s="69"/>
      <c r="C112" s="192" t="s">
        <v>321</v>
      </c>
      <c r="D112" s="192"/>
      <c r="E112" s="69"/>
      <c r="F112" s="107">
        <f>F113</f>
        <v>4728286</v>
      </c>
      <c r="G112" s="108">
        <f t="shared" si="6"/>
        <v>4728285.3600000003</v>
      </c>
      <c r="H112" s="71">
        <f t="shared" si="2"/>
        <v>99.999986464439758</v>
      </c>
    </row>
    <row r="113" spans="1:8" s="72" customFormat="1" ht="27.95" customHeight="1" x14ac:dyDescent="0.25">
      <c r="A113" s="2" t="s">
        <v>208</v>
      </c>
      <c r="B113" s="69"/>
      <c r="C113" s="192"/>
      <c r="D113" s="192"/>
      <c r="E113" s="69">
        <v>500</v>
      </c>
      <c r="F113" s="107">
        <v>4728286</v>
      </c>
      <c r="G113" s="108">
        <v>4728285.3600000003</v>
      </c>
      <c r="H113" s="71">
        <f t="shared" si="2"/>
        <v>99.999986464439758</v>
      </c>
    </row>
    <row r="114" spans="1:8" ht="17.25" x14ac:dyDescent="0.25">
      <c r="A114" s="82" t="s">
        <v>324</v>
      </c>
      <c r="B114" s="73"/>
      <c r="C114" s="183" t="s">
        <v>323</v>
      </c>
      <c r="D114" s="183"/>
      <c r="E114" s="73"/>
      <c r="F114" s="128">
        <f>F115</f>
        <v>82531253</v>
      </c>
      <c r="G114" s="128">
        <f>G115</f>
        <v>81596402.429999992</v>
      </c>
      <c r="H114" s="71">
        <f t="shared" si="2"/>
        <v>98.867276896910795</v>
      </c>
    </row>
    <row r="115" spans="1:8" ht="17.25" x14ac:dyDescent="0.25">
      <c r="A115" s="82" t="s">
        <v>324</v>
      </c>
      <c r="B115" s="83"/>
      <c r="C115" s="190" t="s">
        <v>325</v>
      </c>
      <c r="D115" s="190"/>
      <c r="E115" s="83"/>
      <c r="F115" s="132">
        <f>F116+F119+F121+F123+F125+F127+F129+F131+F133+F135+F137+F139+F141+F143+F145+F147+F149+F151+F153+F155+F157+F159+F161+F163+F165+F167+F169+F171+F173+F175</f>
        <v>82531253</v>
      </c>
      <c r="G115" s="132">
        <f>G116+G119+G121+G123+G125+G127+G129+G131+G133+G135+G137+G139+G141+G143+G145+G147+G149+G151+G153+G155+G157+G159+G161+G163+G165+G167+G169+G171+G173+G175</f>
        <v>81596402.429999992</v>
      </c>
      <c r="H115" s="71">
        <f t="shared" si="2"/>
        <v>98.867276896910795</v>
      </c>
    </row>
    <row r="116" spans="1:8" s="72" customFormat="1" ht="33" x14ac:dyDescent="0.25">
      <c r="A116" s="2" t="s">
        <v>326</v>
      </c>
      <c r="B116" s="69"/>
      <c r="C116" s="192" t="s">
        <v>327</v>
      </c>
      <c r="D116" s="192"/>
      <c r="E116" s="69"/>
      <c r="F116" s="107">
        <f>F117+F118</f>
        <v>193893</v>
      </c>
      <c r="G116" s="109">
        <f>G117+G118</f>
        <v>193892.56</v>
      </c>
      <c r="H116" s="71">
        <f t="shared" si="2"/>
        <v>99.999773070714255</v>
      </c>
    </row>
    <row r="117" spans="1:8" s="72" customFormat="1" ht="33" x14ac:dyDescent="0.25">
      <c r="A117" s="2" t="s">
        <v>306</v>
      </c>
      <c r="B117" s="69"/>
      <c r="C117" s="192"/>
      <c r="D117" s="192"/>
      <c r="E117" s="69" t="s">
        <v>307</v>
      </c>
      <c r="F117" s="107">
        <v>72000</v>
      </c>
      <c r="G117" s="109">
        <v>72000</v>
      </c>
      <c r="H117" s="71">
        <f t="shared" si="2"/>
        <v>100</v>
      </c>
    </row>
    <row r="118" spans="1:8" s="72" customFormat="1" x14ac:dyDescent="0.25">
      <c r="A118" s="2" t="s">
        <v>328</v>
      </c>
      <c r="B118" s="69"/>
      <c r="C118" s="193"/>
      <c r="D118" s="194"/>
      <c r="E118" s="69">
        <v>800</v>
      </c>
      <c r="F118" s="107">
        <f>43259+78634</f>
        <v>121893</v>
      </c>
      <c r="G118" s="109">
        <f>43258.56+78634</f>
        <v>121892.56</v>
      </c>
      <c r="H118" s="71">
        <f t="shared" si="2"/>
        <v>99.999639027671805</v>
      </c>
    </row>
    <row r="119" spans="1:8" s="72" customFormat="1" ht="49.5" x14ac:dyDescent="0.25">
      <c r="A119" s="2" t="s">
        <v>330</v>
      </c>
      <c r="B119" s="69"/>
      <c r="C119" s="192" t="s">
        <v>331</v>
      </c>
      <c r="D119" s="192"/>
      <c r="E119" s="69"/>
      <c r="F119" s="107">
        <v>4300000</v>
      </c>
      <c r="G119" s="109">
        <f>G120</f>
        <v>4211987.53</v>
      </c>
      <c r="H119" s="71">
        <f t="shared" si="2"/>
        <v>97.953198372093027</v>
      </c>
    </row>
    <row r="120" spans="1:8" s="72" customFormat="1" ht="49.5" x14ac:dyDescent="0.25">
      <c r="A120" s="2" t="s">
        <v>332</v>
      </c>
      <c r="B120" s="69"/>
      <c r="C120" s="192"/>
      <c r="D120" s="192"/>
      <c r="E120" s="69" t="s">
        <v>333</v>
      </c>
      <c r="F120" s="107">
        <v>4300000</v>
      </c>
      <c r="G120" s="109">
        <v>4211987.53</v>
      </c>
      <c r="H120" s="71">
        <f t="shared" si="2"/>
        <v>97.953198372093027</v>
      </c>
    </row>
    <row r="121" spans="1:8" s="72" customFormat="1" ht="49.5" x14ac:dyDescent="0.25">
      <c r="A121" s="2" t="s">
        <v>334</v>
      </c>
      <c r="B121" s="69"/>
      <c r="C121" s="192" t="s">
        <v>335</v>
      </c>
      <c r="D121" s="192"/>
      <c r="E121" s="69"/>
      <c r="F121" s="107">
        <f>F122</f>
        <v>120000</v>
      </c>
      <c r="G121" s="109">
        <f>G122</f>
        <v>120000</v>
      </c>
      <c r="H121" s="71">
        <f t="shared" si="2"/>
        <v>100</v>
      </c>
    </row>
    <row r="122" spans="1:8" s="72" customFormat="1" ht="33" x14ac:dyDescent="0.25">
      <c r="A122" s="2" t="s">
        <v>306</v>
      </c>
      <c r="B122" s="69"/>
      <c r="C122" s="192"/>
      <c r="D122" s="192"/>
      <c r="E122" s="69">
        <v>300</v>
      </c>
      <c r="F122" s="107">
        <v>120000</v>
      </c>
      <c r="G122" s="109">
        <v>120000</v>
      </c>
      <c r="H122" s="71">
        <f t="shared" si="2"/>
        <v>100</v>
      </c>
    </row>
    <row r="123" spans="1:8" s="72" customFormat="1" ht="33" x14ac:dyDescent="0.25">
      <c r="A123" s="2" t="s">
        <v>336</v>
      </c>
      <c r="B123" s="69"/>
      <c r="C123" s="192" t="s">
        <v>337</v>
      </c>
      <c r="D123" s="192"/>
      <c r="E123" s="69"/>
      <c r="F123" s="107">
        <f>F124</f>
        <v>3351640</v>
      </c>
      <c r="G123" s="109">
        <f>G124</f>
        <v>3334601.2399999998</v>
      </c>
      <c r="H123" s="71">
        <f t="shared" si="2"/>
        <v>99.491629172584169</v>
      </c>
    </row>
    <row r="124" spans="1:8" s="72" customFormat="1" x14ac:dyDescent="0.25">
      <c r="A124" s="2" t="s">
        <v>328</v>
      </c>
      <c r="B124" s="69"/>
      <c r="C124" s="192"/>
      <c r="D124" s="192"/>
      <c r="E124" s="69" t="s">
        <v>329</v>
      </c>
      <c r="F124" s="107">
        <f>1307774.23+910000+980000+153865.77</f>
        <v>3351640</v>
      </c>
      <c r="G124" s="109">
        <f>1290735.47+910000+980000+153865.77</f>
        <v>3334601.2399999998</v>
      </c>
      <c r="H124" s="71">
        <f t="shared" si="2"/>
        <v>99.491629172584169</v>
      </c>
    </row>
    <row r="125" spans="1:8" s="72" customFormat="1" ht="49.5" x14ac:dyDescent="0.25">
      <c r="A125" s="2" t="s">
        <v>338</v>
      </c>
      <c r="B125" s="69"/>
      <c r="C125" s="192" t="s">
        <v>339</v>
      </c>
      <c r="D125" s="192"/>
      <c r="E125" s="69"/>
      <c r="F125" s="107">
        <f>F126</f>
        <v>34432987</v>
      </c>
      <c r="G125" s="109">
        <f>G126</f>
        <v>34432987</v>
      </c>
      <c r="H125" s="71">
        <f t="shared" si="2"/>
        <v>100</v>
      </c>
    </row>
    <row r="126" spans="1:8" s="72" customFormat="1" x14ac:dyDescent="0.25">
      <c r="A126" s="2" t="s">
        <v>208</v>
      </c>
      <c r="B126" s="69"/>
      <c r="C126" s="192"/>
      <c r="D126" s="192"/>
      <c r="E126" s="69" t="s">
        <v>209</v>
      </c>
      <c r="F126" s="107">
        <v>34432987</v>
      </c>
      <c r="G126" s="109">
        <v>34432987</v>
      </c>
      <c r="H126" s="71">
        <f t="shared" si="2"/>
        <v>100</v>
      </c>
    </row>
    <row r="127" spans="1:8" s="72" customFormat="1" ht="99" x14ac:dyDescent="0.25">
      <c r="A127" s="2" t="s">
        <v>340</v>
      </c>
      <c r="B127" s="69"/>
      <c r="C127" s="192" t="s">
        <v>341</v>
      </c>
      <c r="D127" s="192"/>
      <c r="E127" s="69"/>
      <c r="F127" s="107">
        <f>F128</f>
        <v>191690</v>
      </c>
      <c r="G127" s="109">
        <f>G128</f>
        <v>121690</v>
      </c>
      <c r="H127" s="71">
        <f t="shared" si="2"/>
        <v>63.482706453127449</v>
      </c>
    </row>
    <row r="128" spans="1:8" s="72" customFormat="1" x14ac:dyDescent="0.25">
      <c r="A128" s="2" t="s">
        <v>208</v>
      </c>
      <c r="B128" s="69"/>
      <c r="C128" s="192"/>
      <c r="D128" s="192"/>
      <c r="E128" s="69" t="s">
        <v>209</v>
      </c>
      <c r="F128" s="107">
        <v>191690</v>
      </c>
      <c r="G128" s="109">
        <v>121690</v>
      </c>
      <c r="H128" s="71">
        <f t="shared" si="2"/>
        <v>63.482706453127449</v>
      </c>
    </row>
    <row r="129" spans="1:8" s="72" customFormat="1" ht="65.25" customHeight="1" x14ac:dyDescent="0.25">
      <c r="A129" s="2" t="s">
        <v>342</v>
      </c>
      <c r="B129" s="69"/>
      <c r="C129" s="192" t="s">
        <v>343</v>
      </c>
      <c r="D129" s="192"/>
      <c r="E129" s="69"/>
      <c r="F129" s="107">
        <f>F130</f>
        <v>12663020</v>
      </c>
      <c r="G129" s="109">
        <f>G130</f>
        <v>12237128.33</v>
      </c>
      <c r="H129" s="71">
        <f t="shared" si="2"/>
        <v>96.636729074107137</v>
      </c>
    </row>
    <row r="130" spans="1:8" s="72" customFormat="1" x14ac:dyDescent="0.25">
      <c r="A130" s="2" t="s">
        <v>208</v>
      </c>
      <c r="B130" s="69"/>
      <c r="C130" s="192"/>
      <c r="D130" s="192"/>
      <c r="E130" s="69" t="s">
        <v>209</v>
      </c>
      <c r="F130" s="107">
        <v>12663020</v>
      </c>
      <c r="G130" s="109">
        <v>12237128.33</v>
      </c>
      <c r="H130" s="71">
        <f t="shared" si="2"/>
        <v>96.636729074107137</v>
      </c>
    </row>
    <row r="131" spans="1:8" s="72" customFormat="1" ht="66" x14ac:dyDescent="0.25">
      <c r="A131" s="2" t="s">
        <v>344</v>
      </c>
      <c r="B131" s="69"/>
      <c r="C131" s="192" t="s">
        <v>345</v>
      </c>
      <c r="D131" s="192"/>
      <c r="E131" s="69"/>
      <c r="F131" s="107">
        <f>F132</f>
        <v>1226508</v>
      </c>
      <c r="G131" s="109">
        <f>G132</f>
        <v>1107597.6100000001</v>
      </c>
      <c r="H131" s="71">
        <f t="shared" si="2"/>
        <v>90.304964174713902</v>
      </c>
    </row>
    <row r="132" spans="1:8" s="72" customFormat="1" x14ac:dyDescent="0.25">
      <c r="A132" s="2" t="s">
        <v>208</v>
      </c>
      <c r="B132" s="69"/>
      <c r="C132" s="192"/>
      <c r="D132" s="192"/>
      <c r="E132" s="69" t="s">
        <v>209</v>
      </c>
      <c r="F132" s="107">
        <v>1226508</v>
      </c>
      <c r="G132" s="109">
        <v>1107597.6100000001</v>
      </c>
      <c r="H132" s="71">
        <f t="shared" si="2"/>
        <v>90.304964174713902</v>
      </c>
    </row>
    <row r="133" spans="1:8" s="72" customFormat="1" ht="49.5" x14ac:dyDescent="0.25">
      <c r="A133" s="2" t="s">
        <v>346</v>
      </c>
      <c r="B133" s="69"/>
      <c r="C133" s="192" t="s">
        <v>347</v>
      </c>
      <c r="D133" s="192"/>
      <c r="E133" s="69"/>
      <c r="F133" s="107">
        <f>F134</f>
        <v>4600000</v>
      </c>
      <c r="G133" s="109">
        <f>G134</f>
        <v>4600000</v>
      </c>
      <c r="H133" s="71">
        <f t="shared" si="2"/>
        <v>100</v>
      </c>
    </row>
    <row r="134" spans="1:8" s="72" customFormat="1" x14ac:dyDescent="0.25">
      <c r="A134" s="2" t="s">
        <v>208</v>
      </c>
      <c r="B134" s="69"/>
      <c r="C134" s="192"/>
      <c r="D134" s="192"/>
      <c r="E134" s="69" t="s">
        <v>209</v>
      </c>
      <c r="F134" s="107">
        <v>4600000</v>
      </c>
      <c r="G134" s="109">
        <v>4600000</v>
      </c>
      <c r="H134" s="71">
        <f t="shared" si="2"/>
        <v>100</v>
      </c>
    </row>
    <row r="135" spans="1:8" s="72" customFormat="1" ht="49.5" x14ac:dyDescent="0.25">
      <c r="A135" s="2" t="s">
        <v>348</v>
      </c>
      <c r="B135" s="69"/>
      <c r="C135" s="192" t="s">
        <v>349</v>
      </c>
      <c r="D135" s="192"/>
      <c r="E135" s="69"/>
      <c r="F135" s="107">
        <f>F136</f>
        <v>1100000</v>
      </c>
      <c r="G135" s="109">
        <f>G136</f>
        <v>1100000</v>
      </c>
      <c r="H135" s="71">
        <f t="shared" si="2"/>
        <v>100</v>
      </c>
    </row>
    <row r="136" spans="1:8" s="72" customFormat="1" x14ac:dyDescent="0.25">
      <c r="A136" s="2" t="s">
        <v>208</v>
      </c>
      <c r="B136" s="69"/>
      <c r="C136" s="192"/>
      <c r="D136" s="192"/>
      <c r="E136" s="69" t="s">
        <v>209</v>
      </c>
      <c r="F136" s="107">
        <v>1100000</v>
      </c>
      <c r="G136" s="109">
        <v>1100000</v>
      </c>
      <c r="H136" s="71">
        <f t="shared" si="2"/>
        <v>100</v>
      </c>
    </row>
    <row r="137" spans="1:8" s="72" customFormat="1" ht="99" x14ac:dyDescent="0.25">
      <c r="A137" s="2" t="s">
        <v>350</v>
      </c>
      <c r="B137" s="69"/>
      <c r="C137" s="192" t="s">
        <v>351</v>
      </c>
      <c r="D137" s="192"/>
      <c r="E137" s="69"/>
      <c r="F137" s="107">
        <f>F138</f>
        <v>100000</v>
      </c>
      <c r="G137" s="109">
        <f>G138</f>
        <v>98580</v>
      </c>
      <c r="H137" s="71">
        <f t="shared" si="2"/>
        <v>98.58</v>
      </c>
    </row>
    <row r="138" spans="1:8" s="72" customFormat="1" x14ac:dyDescent="0.25">
      <c r="A138" s="2" t="s">
        <v>208</v>
      </c>
      <c r="B138" s="69"/>
      <c r="C138" s="192"/>
      <c r="D138" s="192"/>
      <c r="E138" s="69" t="s">
        <v>209</v>
      </c>
      <c r="F138" s="107">
        <v>100000</v>
      </c>
      <c r="G138" s="109">
        <v>98580</v>
      </c>
      <c r="H138" s="71">
        <f t="shared" si="2"/>
        <v>98.58</v>
      </c>
    </row>
    <row r="139" spans="1:8" s="72" customFormat="1" ht="65.25" customHeight="1" x14ac:dyDescent="0.25">
      <c r="A139" s="2" t="s">
        <v>352</v>
      </c>
      <c r="B139" s="69"/>
      <c r="C139" s="192" t="s">
        <v>353</v>
      </c>
      <c r="D139" s="192"/>
      <c r="E139" s="69"/>
      <c r="F139" s="107">
        <f>F140</f>
        <v>75000</v>
      </c>
      <c r="G139" s="109">
        <f>G140</f>
        <v>75000</v>
      </c>
      <c r="H139" s="71">
        <f t="shared" si="2"/>
        <v>100</v>
      </c>
    </row>
    <row r="140" spans="1:8" s="72" customFormat="1" x14ac:dyDescent="0.25">
      <c r="A140" s="2" t="s">
        <v>208</v>
      </c>
      <c r="B140" s="69"/>
      <c r="C140" s="192"/>
      <c r="D140" s="192"/>
      <c r="E140" s="69" t="s">
        <v>209</v>
      </c>
      <c r="F140" s="107">
        <v>75000</v>
      </c>
      <c r="G140" s="109">
        <v>75000</v>
      </c>
      <c r="H140" s="71">
        <f t="shared" si="2"/>
        <v>100</v>
      </c>
    </row>
    <row r="141" spans="1:8" s="72" customFormat="1" ht="51.75" customHeight="1" x14ac:dyDescent="0.25">
      <c r="A141" s="2" t="s">
        <v>354</v>
      </c>
      <c r="B141" s="69"/>
      <c r="C141" s="192" t="s">
        <v>355</v>
      </c>
      <c r="D141" s="192"/>
      <c r="E141" s="69"/>
      <c r="F141" s="107">
        <f>F142</f>
        <v>591900</v>
      </c>
      <c r="G141" s="109">
        <f>G142</f>
        <v>591900</v>
      </c>
      <c r="H141" s="71">
        <f t="shared" si="2"/>
        <v>100</v>
      </c>
    </row>
    <row r="142" spans="1:8" s="72" customFormat="1" x14ac:dyDescent="0.25">
      <c r="A142" s="2" t="s">
        <v>208</v>
      </c>
      <c r="B142" s="69"/>
      <c r="C142" s="192"/>
      <c r="D142" s="192"/>
      <c r="E142" s="69" t="s">
        <v>209</v>
      </c>
      <c r="F142" s="107">
        <v>591900</v>
      </c>
      <c r="G142" s="109">
        <v>591900</v>
      </c>
      <c r="H142" s="71">
        <f t="shared" si="2"/>
        <v>100</v>
      </c>
    </row>
    <row r="143" spans="1:8" s="72" customFormat="1" ht="72" customHeight="1" x14ac:dyDescent="0.25">
      <c r="A143" s="2" t="s">
        <v>356</v>
      </c>
      <c r="B143" s="69"/>
      <c r="C143" s="192" t="s">
        <v>357</v>
      </c>
      <c r="D143" s="192"/>
      <c r="E143" s="69"/>
      <c r="F143" s="107">
        <f>F144</f>
        <v>3157122</v>
      </c>
      <c r="G143" s="109">
        <f>G144</f>
        <v>3136982.13</v>
      </c>
      <c r="H143" s="71">
        <f t="shared" si="2"/>
        <v>99.362081351306671</v>
      </c>
    </row>
    <row r="144" spans="1:8" s="72" customFormat="1" x14ac:dyDescent="0.25">
      <c r="A144" s="2" t="s">
        <v>208</v>
      </c>
      <c r="B144" s="69"/>
      <c r="C144" s="192"/>
      <c r="D144" s="192"/>
      <c r="E144" s="69" t="s">
        <v>209</v>
      </c>
      <c r="F144" s="107">
        <v>3157122</v>
      </c>
      <c r="G144" s="109">
        <v>3136982.13</v>
      </c>
      <c r="H144" s="71">
        <f t="shared" si="2"/>
        <v>99.362081351306671</v>
      </c>
    </row>
    <row r="145" spans="1:8" s="72" customFormat="1" ht="66" x14ac:dyDescent="0.25">
      <c r="A145" s="2" t="s">
        <v>358</v>
      </c>
      <c r="B145" s="69"/>
      <c r="C145" s="192" t="s">
        <v>359</v>
      </c>
      <c r="D145" s="192"/>
      <c r="E145" s="69"/>
      <c r="F145" s="107">
        <f>F146</f>
        <v>70891</v>
      </c>
      <c r="G145" s="109">
        <f>G146</f>
        <v>70891</v>
      </c>
      <c r="H145" s="71">
        <f t="shared" si="2"/>
        <v>100</v>
      </c>
    </row>
    <row r="146" spans="1:8" s="72" customFormat="1" x14ac:dyDescent="0.25">
      <c r="A146" s="2" t="s">
        <v>208</v>
      </c>
      <c r="B146" s="69"/>
      <c r="C146" s="192"/>
      <c r="D146" s="192"/>
      <c r="E146" s="69" t="s">
        <v>209</v>
      </c>
      <c r="F146" s="107">
        <v>70891</v>
      </c>
      <c r="G146" s="109">
        <v>70891</v>
      </c>
      <c r="H146" s="71">
        <f t="shared" si="2"/>
        <v>100</v>
      </c>
    </row>
    <row r="147" spans="1:8" s="72" customFormat="1" ht="66" x14ac:dyDescent="0.25">
      <c r="A147" s="2" t="s">
        <v>360</v>
      </c>
      <c r="B147" s="69"/>
      <c r="C147" s="192" t="s">
        <v>361</v>
      </c>
      <c r="D147" s="192"/>
      <c r="E147" s="69"/>
      <c r="F147" s="107">
        <f>F148</f>
        <v>318000</v>
      </c>
      <c r="G147" s="109">
        <f>G148</f>
        <v>306773.23</v>
      </c>
      <c r="H147" s="71">
        <f t="shared" si="2"/>
        <v>96.469569182389932</v>
      </c>
    </row>
    <row r="148" spans="1:8" s="72" customFormat="1" x14ac:dyDescent="0.25">
      <c r="A148" s="2" t="s">
        <v>208</v>
      </c>
      <c r="B148" s="69"/>
      <c r="C148" s="192"/>
      <c r="D148" s="192"/>
      <c r="E148" s="69" t="s">
        <v>209</v>
      </c>
      <c r="F148" s="107">
        <v>318000</v>
      </c>
      <c r="G148" s="109">
        <v>306773.23</v>
      </c>
      <c r="H148" s="71">
        <f t="shared" si="2"/>
        <v>96.469569182389932</v>
      </c>
    </row>
    <row r="149" spans="1:8" s="72" customFormat="1" ht="88.5" customHeight="1" x14ac:dyDescent="0.25">
      <c r="A149" s="2" t="s">
        <v>362</v>
      </c>
      <c r="B149" s="69"/>
      <c r="C149" s="192" t="s">
        <v>363</v>
      </c>
      <c r="D149" s="192"/>
      <c r="E149" s="69"/>
      <c r="F149" s="107">
        <f>F150</f>
        <v>80000</v>
      </c>
      <c r="G149" s="109">
        <f>G150</f>
        <v>17771.259999999998</v>
      </c>
      <c r="H149" s="71">
        <f t="shared" si="2"/>
        <v>22.214074999999998</v>
      </c>
    </row>
    <row r="150" spans="1:8" s="72" customFormat="1" x14ac:dyDescent="0.25">
      <c r="A150" s="2" t="s">
        <v>208</v>
      </c>
      <c r="B150" s="69"/>
      <c r="C150" s="192"/>
      <c r="D150" s="192"/>
      <c r="E150" s="69" t="s">
        <v>209</v>
      </c>
      <c r="F150" s="107">
        <v>80000</v>
      </c>
      <c r="G150" s="109">
        <v>17771.259999999998</v>
      </c>
      <c r="H150" s="71">
        <f t="shared" si="2"/>
        <v>22.214074999999998</v>
      </c>
    </row>
    <row r="151" spans="1:8" s="72" customFormat="1" ht="49.5" x14ac:dyDescent="0.25">
      <c r="A151" s="2" t="s">
        <v>364</v>
      </c>
      <c r="B151" s="69"/>
      <c r="C151" s="192" t="s">
        <v>365</v>
      </c>
      <c r="D151" s="192"/>
      <c r="E151" s="69"/>
      <c r="F151" s="107">
        <f>F152</f>
        <v>200000</v>
      </c>
      <c r="G151" s="109">
        <f>G152</f>
        <v>200000</v>
      </c>
      <c r="H151" s="71">
        <f t="shared" si="2"/>
        <v>100</v>
      </c>
    </row>
    <row r="152" spans="1:8" s="72" customFormat="1" x14ac:dyDescent="0.25">
      <c r="A152" s="2" t="s">
        <v>208</v>
      </c>
      <c r="B152" s="69"/>
      <c r="C152" s="192"/>
      <c r="D152" s="192"/>
      <c r="E152" s="69" t="s">
        <v>209</v>
      </c>
      <c r="F152" s="107">
        <v>200000</v>
      </c>
      <c r="G152" s="109">
        <v>200000</v>
      </c>
      <c r="H152" s="71">
        <f t="shared" ref="H152:H182" si="7">G152/F152*100</f>
        <v>100</v>
      </c>
    </row>
    <row r="153" spans="1:8" s="72" customFormat="1" ht="69" customHeight="1" x14ac:dyDescent="0.25">
      <c r="A153" s="2" t="s">
        <v>366</v>
      </c>
      <c r="B153" s="69"/>
      <c r="C153" s="192" t="s">
        <v>367</v>
      </c>
      <c r="D153" s="192"/>
      <c r="E153" s="69"/>
      <c r="F153" s="107">
        <f>F154</f>
        <v>836000</v>
      </c>
      <c r="G153" s="109">
        <f>G154</f>
        <v>836000</v>
      </c>
      <c r="H153" s="71">
        <f t="shared" si="7"/>
        <v>100</v>
      </c>
    </row>
    <row r="154" spans="1:8" s="72" customFormat="1" x14ac:dyDescent="0.25">
      <c r="A154" s="2" t="s">
        <v>208</v>
      </c>
      <c r="B154" s="69"/>
      <c r="C154" s="192"/>
      <c r="D154" s="192"/>
      <c r="E154" s="69" t="s">
        <v>209</v>
      </c>
      <c r="F154" s="107">
        <v>836000</v>
      </c>
      <c r="G154" s="109">
        <v>836000</v>
      </c>
      <c r="H154" s="71">
        <f t="shared" si="7"/>
        <v>100</v>
      </c>
    </row>
    <row r="155" spans="1:8" s="72" customFormat="1" ht="53.25" customHeight="1" x14ac:dyDescent="0.25">
      <c r="A155" s="2" t="s">
        <v>368</v>
      </c>
      <c r="B155" s="69"/>
      <c r="C155" s="192" t="s">
        <v>369</v>
      </c>
      <c r="D155" s="192"/>
      <c r="E155" s="69"/>
      <c r="F155" s="107">
        <f>F156</f>
        <v>100000</v>
      </c>
      <c r="G155" s="109">
        <f>G156</f>
        <v>100000</v>
      </c>
      <c r="H155" s="71">
        <f t="shared" si="7"/>
        <v>100</v>
      </c>
    </row>
    <row r="156" spans="1:8" s="72" customFormat="1" x14ac:dyDescent="0.25">
      <c r="A156" s="2" t="s">
        <v>208</v>
      </c>
      <c r="B156" s="69"/>
      <c r="C156" s="192"/>
      <c r="D156" s="192"/>
      <c r="E156" s="69" t="s">
        <v>209</v>
      </c>
      <c r="F156" s="107">
        <v>100000</v>
      </c>
      <c r="G156" s="109">
        <v>100000</v>
      </c>
      <c r="H156" s="71">
        <f t="shared" si="7"/>
        <v>100</v>
      </c>
    </row>
    <row r="157" spans="1:8" s="72" customFormat="1" ht="82.5" x14ac:dyDescent="0.25">
      <c r="A157" s="2" t="s">
        <v>370</v>
      </c>
      <c r="B157" s="69"/>
      <c r="C157" s="192" t="s">
        <v>371</v>
      </c>
      <c r="D157" s="192"/>
      <c r="E157" s="69"/>
      <c r="F157" s="107">
        <f>F158</f>
        <v>795200</v>
      </c>
      <c r="G157" s="109">
        <f>G158</f>
        <v>757965.47</v>
      </c>
      <c r="H157" s="71">
        <f t="shared" si="7"/>
        <v>95.317589285714277</v>
      </c>
    </row>
    <row r="158" spans="1:8" s="72" customFormat="1" x14ac:dyDescent="0.25">
      <c r="A158" s="2" t="s">
        <v>208</v>
      </c>
      <c r="B158" s="69"/>
      <c r="C158" s="192"/>
      <c r="D158" s="192"/>
      <c r="E158" s="69" t="s">
        <v>209</v>
      </c>
      <c r="F158" s="107">
        <v>795200</v>
      </c>
      <c r="G158" s="109">
        <v>757965.47</v>
      </c>
      <c r="H158" s="71">
        <f t="shared" si="7"/>
        <v>95.317589285714277</v>
      </c>
    </row>
    <row r="159" spans="1:8" s="72" customFormat="1" ht="66" x14ac:dyDescent="0.25">
      <c r="A159" s="2" t="s">
        <v>372</v>
      </c>
      <c r="B159" s="69"/>
      <c r="C159" s="192" t="s">
        <v>373</v>
      </c>
      <c r="D159" s="192"/>
      <c r="E159" s="69"/>
      <c r="F159" s="107">
        <f>F160</f>
        <v>3168443</v>
      </c>
      <c r="G159" s="109">
        <f>G160</f>
        <v>3166571.79</v>
      </c>
      <c r="H159" s="71">
        <f t="shared" si="7"/>
        <v>99.940942286163903</v>
      </c>
    </row>
    <row r="160" spans="1:8" s="72" customFormat="1" x14ac:dyDescent="0.25">
      <c r="A160" s="2" t="s">
        <v>208</v>
      </c>
      <c r="B160" s="69"/>
      <c r="C160" s="192"/>
      <c r="D160" s="192"/>
      <c r="E160" s="69" t="s">
        <v>209</v>
      </c>
      <c r="F160" s="107">
        <v>3168443</v>
      </c>
      <c r="G160" s="109">
        <v>3166571.79</v>
      </c>
      <c r="H160" s="71">
        <f t="shared" si="7"/>
        <v>99.940942286163903</v>
      </c>
    </row>
    <row r="161" spans="1:8" s="72" customFormat="1" ht="49.5" x14ac:dyDescent="0.25">
      <c r="A161" s="2" t="s">
        <v>374</v>
      </c>
      <c r="B161" s="69"/>
      <c r="C161" s="192" t="s">
        <v>375</v>
      </c>
      <c r="D161" s="192"/>
      <c r="E161" s="69"/>
      <c r="F161" s="107">
        <f>F162</f>
        <v>125373</v>
      </c>
      <c r="G161" s="109">
        <f>G162</f>
        <v>125372.3</v>
      </c>
      <c r="H161" s="71">
        <f t="shared" si="7"/>
        <v>99.999441666068449</v>
      </c>
    </row>
    <row r="162" spans="1:8" s="72" customFormat="1" x14ac:dyDescent="0.25">
      <c r="A162" s="2" t="s">
        <v>208</v>
      </c>
      <c r="B162" s="69"/>
      <c r="C162" s="192"/>
      <c r="D162" s="192"/>
      <c r="E162" s="69" t="s">
        <v>209</v>
      </c>
      <c r="F162" s="107">
        <v>125373</v>
      </c>
      <c r="G162" s="109">
        <v>125372.3</v>
      </c>
      <c r="H162" s="71">
        <f t="shared" si="7"/>
        <v>99.999441666068449</v>
      </c>
    </row>
    <row r="163" spans="1:8" s="72" customFormat="1" ht="57.75" customHeight="1" x14ac:dyDescent="0.25">
      <c r="A163" s="2" t="s">
        <v>376</v>
      </c>
      <c r="B163" s="69"/>
      <c r="C163" s="192" t="s">
        <v>377</v>
      </c>
      <c r="D163" s="192"/>
      <c r="E163" s="69"/>
      <c r="F163" s="107">
        <f>F164</f>
        <v>11078</v>
      </c>
      <c r="G163" s="109">
        <f>G164</f>
        <v>11077.84</v>
      </c>
      <c r="H163" s="71">
        <f t="shared" si="7"/>
        <v>99.998555695974005</v>
      </c>
    </row>
    <row r="164" spans="1:8" s="72" customFormat="1" x14ac:dyDescent="0.25">
      <c r="A164" s="2" t="s">
        <v>208</v>
      </c>
      <c r="B164" s="69"/>
      <c r="C164" s="192"/>
      <c r="D164" s="192"/>
      <c r="E164" s="69" t="s">
        <v>209</v>
      </c>
      <c r="F164" s="107">
        <v>11078</v>
      </c>
      <c r="G164" s="109">
        <v>11077.84</v>
      </c>
      <c r="H164" s="71">
        <f t="shared" si="7"/>
        <v>99.998555695974005</v>
      </c>
    </row>
    <row r="165" spans="1:8" s="72" customFormat="1" ht="49.5" x14ac:dyDescent="0.25">
      <c r="A165" s="2" t="s">
        <v>378</v>
      </c>
      <c r="B165" s="69"/>
      <c r="C165" s="192" t="s">
        <v>379</v>
      </c>
      <c r="D165" s="192"/>
      <c r="E165" s="69"/>
      <c r="F165" s="107">
        <f>F166</f>
        <v>638849</v>
      </c>
      <c r="G165" s="109">
        <f>G166</f>
        <v>638848.07999999996</v>
      </c>
      <c r="H165" s="71">
        <f t="shared" si="7"/>
        <v>99.999855991008829</v>
      </c>
    </row>
    <row r="166" spans="1:8" s="72" customFormat="1" x14ac:dyDescent="0.25">
      <c r="A166" s="2" t="s">
        <v>208</v>
      </c>
      <c r="B166" s="69"/>
      <c r="C166" s="192"/>
      <c r="D166" s="192"/>
      <c r="E166" s="69" t="s">
        <v>209</v>
      </c>
      <c r="F166" s="107">
        <v>638849</v>
      </c>
      <c r="G166" s="109">
        <v>638848.07999999996</v>
      </c>
      <c r="H166" s="71">
        <f t="shared" si="7"/>
        <v>99.999855991008829</v>
      </c>
    </row>
    <row r="167" spans="1:8" s="72" customFormat="1" ht="51" customHeight="1" x14ac:dyDescent="0.25">
      <c r="A167" s="2" t="s">
        <v>380</v>
      </c>
      <c r="B167" s="69"/>
      <c r="C167" s="192" t="s">
        <v>381</v>
      </c>
      <c r="D167" s="194"/>
      <c r="E167" s="69"/>
      <c r="F167" s="107">
        <f>F168</f>
        <v>1150945</v>
      </c>
      <c r="G167" s="109">
        <f>G168</f>
        <v>1070124.3600000001</v>
      </c>
      <c r="H167" s="71">
        <f t="shared" si="7"/>
        <v>92.977888604581466</v>
      </c>
    </row>
    <row r="168" spans="1:8" s="72" customFormat="1" x14ac:dyDescent="0.25">
      <c r="A168" s="2" t="s">
        <v>208</v>
      </c>
      <c r="B168" s="69"/>
      <c r="C168" s="193"/>
      <c r="D168" s="194"/>
      <c r="E168" s="69" t="s">
        <v>209</v>
      </c>
      <c r="F168" s="107">
        <v>1150945</v>
      </c>
      <c r="G168" s="109">
        <v>1070124.3600000001</v>
      </c>
      <c r="H168" s="71">
        <f t="shared" si="7"/>
        <v>92.977888604581466</v>
      </c>
    </row>
    <row r="169" spans="1:8" s="72" customFormat="1" ht="66" x14ac:dyDescent="0.25">
      <c r="A169" s="2" t="s">
        <v>298</v>
      </c>
      <c r="B169" s="69"/>
      <c r="C169" s="192" t="s">
        <v>382</v>
      </c>
      <c r="D169" s="192"/>
      <c r="E169" s="69"/>
      <c r="F169" s="107">
        <f>F170</f>
        <v>2326145</v>
      </c>
      <c r="G169" s="109">
        <f>G170</f>
        <v>2326092.3199999998</v>
      </c>
      <c r="H169" s="71">
        <f t="shared" si="7"/>
        <v>99.997735308847894</v>
      </c>
    </row>
    <row r="170" spans="1:8" s="72" customFormat="1" x14ac:dyDescent="0.25">
      <c r="A170" s="2" t="s">
        <v>208</v>
      </c>
      <c r="B170" s="69"/>
      <c r="C170" s="192"/>
      <c r="D170" s="192"/>
      <c r="E170" s="69" t="s">
        <v>209</v>
      </c>
      <c r="F170" s="107">
        <f>2239745+86400</f>
        <v>2326145</v>
      </c>
      <c r="G170" s="109">
        <f>2239692.32+86400</f>
        <v>2326092.3199999998</v>
      </c>
      <c r="H170" s="71">
        <f t="shared" si="7"/>
        <v>99.997735308847894</v>
      </c>
    </row>
    <row r="171" spans="1:8" s="72" customFormat="1" ht="34.5" customHeight="1" x14ac:dyDescent="0.25">
      <c r="A171" s="2" t="s">
        <v>383</v>
      </c>
      <c r="B171" s="69"/>
      <c r="C171" s="192" t="s">
        <v>384</v>
      </c>
      <c r="D171" s="194"/>
      <c r="E171" s="69"/>
      <c r="F171" s="107">
        <f>F172</f>
        <v>2000000</v>
      </c>
      <c r="G171" s="109">
        <f>G172</f>
        <v>2000000</v>
      </c>
      <c r="H171" s="71">
        <f t="shared" si="7"/>
        <v>100</v>
      </c>
    </row>
    <row r="172" spans="1:8" s="72" customFormat="1" x14ac:dyDescent="0.25">
      <c r="A172" s="2" t="s">
        <v>208</v>
      </c>
      <c r="B172" s="69"/>
      <c r="C172" s="193"/>
      <c r="D172" s="194"/>
      <c r="E172" s="69" t="s">
        <v>209</v>
      </c>
      <c r="F172" s="107">
        <v>2000000</v>
      </c>
      <c r="G172" s="109">
        <v>2000000</v>
      </c>
      <c r="H172" s="71">
        <f t="shared" si="7"/>
        <v>100</v>
      </c>
    </row>
    <row r="173" spans="1:8" s="72" customFormat="1" ht="41.25" customHeight="1" x14ac:dyDescent="0.25">
      <c r="A173" s="2" t="s">
        <v>385</v>
      </c>
      <c r="B173" s="69"/>
      <c r="C173" s="192" t="s">
        <v>521</v>
      </c>
      <c r="D173" s="194"/>
      <c r="E173" s="69"/>
      <c r="F173" s="107">
        <f>F174</f>
        <v>4518569</v>
      </c>
      <c r="G173" s="109">
        <f>G174</f>
        <v>4518568.38</v>
      </c>
      <c r="H173" s="71">
        <f t="shared" si="7"/>
        <v>99.999986278841817</v>
      </c>
    </row>
    <row r="174" spans="1:8" s="72" customFormat="1" x14ac:dyDescent="0.25">
      <c r="A174" s="2" t="s">
        <v>208</v>
      </c>
      <c r="B174" s="69"/>
      <c r="C174" s="193"/>
      <c r="D174" s="194"/>
      <c r="E174" s="69" t="s">
        <v>209</v>
      </c>
      <c r="F174" s="107">
        <v>4518569</v>
      </c>
      <c r="G174" s="109">
        <v>4518568.38</v>
      </c>
      <c r="H174" s="71">
        <f t="shared" si="7"/>
        <v>99.999986278841817</v>
      </c>
    </row>
    <row r="175" spans="1:8" s="72" customFormat="1" ht="67.7" customHeight="1" x14ac:dyDescent="0.25">
      <c r="A175" s="2" t="s">
        <v>455</v>
      </c>
      <c r="B175" s="69"/>
      <c r="C175" s="192" t="s">
        <v>454</v>
      </c>
      <c r="D175" s="194"/>
      <c r="E175" s="69"/>
      <c r="F175" s="107">
        <f>F176</f>
        <v>88000</v>
      </c>
      <c r="G175" s="109">
        <f>G176</f>
        <v>88000</v>
      </c>
      <c r="H175" s="71">
        <f t="shared" si="7"/>
        <v>100</v>
      </c>
    </row>
    <row r="176" spans="1:8" s="72" customFormat="1" x14ac:dyDescent="0.25">
      <c r="A176" s="2" t="s">
        <v>208</v>
      </c>
      <c r="B176" s="69"/>
      <c r="C176" s="193"/>
      <c r="D176" s="194"/>
      <c r="E176" s="69" t="s">
        <v>209</v>
      </c>
      <c r="F176" s="107">
        <v>88000</v>
      </c>
      <c r="G176" s="109">
        <v>88000</v>
      </c>
      <c r="H176" s="71">
        <f t="shared" si="7"/>
        <v>100</v>
      </c>
    </row>
    <row r="177" spans="1:8" s="72" customFormat="1" ht="33" x14ac:dyDescent="0.25">
      <c r="A177" s="1" t="s">
        <v>386</v>
      </c>
      <c r="B177" s="73" t="s">
        <v>387</v>
      </c>
      <c r="C177" s="183"/>
      <c r="D177" s="183"/>
      <c r="E177" s="73"/>
      <c r="F177" s="128">
        <f t="shared" ref="F177:G180" si="8">F178</f>
        <v>1090381</v>
      </c>
      <c r="G177" s="129">
        <f t="shared" si="8"/>
        <v>1090379.5900000001</v>
      </c>
      <c r="H177" s="71">
        <f t="shared" si="7"/>
        <v>99.999870687401938</v>
      </c>
    </row>
    <row r="178" spans="1:8" s="72" customFormat="1" x14ac:dyDescent="0.25">
      <c r="A178" s="1" t="s">
        <v>322</v>
      </c>
      <c r="B178" s="73"/>
      <c r="C178" s="183" t="s">
        <v>323</v>
      </c>
      <c r="D178" s="183"/>
      <c r="E178" s="73"/>
      <c r="F178" s="128">
        <f t="shared" si="8"/>
        <v>1090381</v>
      </c>
      <c r="G178" s="129">
        <f t="shared" si="8"/>
        <v>1090379.5900000001</v>
      </c>
      <c r="H178" s="71">
        <f t="shared" si="7"/>
        <v>99.999870687401938</v>
      </c>
    </row>
    <row r="179" spans="1:8" s="72" customFormat="1" x14ac:dyDescent="0.25">
      <c r="A179" s="5" t="s">
        <v>324</v>
      </c>
      <c r="B179" s="75"/>
      <c r="C179" s="191" t="s">
        <v>325</v>
      </c>
      <c r="D179" s="191"/>
      <c r="E179" s="75"/>
      <c r="F179" s="124">
        <f t="shared" si="8"/>
        <v>1090381</v>
      </c>
      <c r="G179" s="134">
        <f t="shared" si="8"/>
        <v>1090379.5900000001</v>
      </c>
      <c r="H179" s="71">
        <f t="shared" si="7"/>
        <v>99.999870687401938</v>
      </c>
    </row>
    <row r="180" spans="1:8" s="72" customFormat="1" ht="49.5" x14ac:dyDescent="0.25">
      <c r="A180" s="2" t="s">
        <v>388</v>
      </c>
      <c r="B180" s="69"/>
      <c r="C180" s="192" t="s">
        <v>389</v>
      </c>
      <c r="D180" s="192"/>
      <c r="E180" s="69"/>
      <c r="F180" s="107">
        <f t="shared" si="8"/>
        <v>1090381</v>
      </c>
      <c r="G180" s="108">
        <f t="shared" si="8"/>
        <v>1090379.5900000001</v>
      </c>
      <c r="H180" s="71">
        <f t="shared" si="7"/>
        <v>99.999870687401938</v>
      </c>
    </row>
    <row r="181" spans="1:8" s="72" customFormat="1" ht="99" x14ac:dyDescent="0.25">
      <c r="A181" s="2" t="s">
        <v>390</v>
      </c>
      <c r="B181" s="69"/>
      <c r="C181" s="192"/>
      <c r="D181" s="192"/>
      <c r="E181" s="69" t="s">
        <v>391</v>
      </c>
      <c r="F181" s="107">
        <v>1090381</v>
      </c>
      <c r="G181" s="108">
        <v>1090379.5900000001</v>
      </c>
      <c r="H181" s="71">
        <f t="shared" si="7"/>
        <v>99.999870687401938</v>
      </c>
    </row>
    <row r="182" spans="1:8" s="72" customFormat="1" x14ac:dyDescent="0.25">
      <c r="A182" s="1" t="s">
        <v>185</v>
      </c>
      <c r="B182" s="73"/>
      <c r="C182" s="197"/>
      <c r="D182" s="198"/>
      <c r="E182" s="73"/>
      <c r="F182" s="128">
        <f>F177+F7</f>
        <v>583292016</v>
      </c>
      <c r="G182" s="128">
        <f>G177+G7</f>
        <v>563504073.71000004</v>
      </c>
      <c r="H182" s="71">
        <f t="shared" si="7"/>
        <v>96.607541034815057</v>
      </c>
    </row>
    <row r="183" spans="1:8" s="72" customFormat="1" x14ac:dyDescent="0.25">
      <c r="A183" s="77" t="s">
        <v>392</v>
      </c>
      <c r="B183" s="78"/>
      <c r="C183" s="201"/>
      <c r="D183" s="201"/>
      <c r="E183" s="78"/>
      <c r="F183" s="135">
        <f>Пр1!B16</f>
        <v>-41403936</v>
      </c>
      <c r="G183" s="135">
        <f>Пр1!C16</f>
        <v>-6779442.7899999619</v>
      </c>
      <c r="H183" s="71"/>
    </row>
  </sheetData>
  <mergeCells count="183">
    <mergeCell ref="C157:D157"/>
    <mergeCell ref="C158:D158"/>
    <mergeCell ref="C159:D159"/>
    <mergeCell ref="C160:D160"/>
    <mergeCell ref="C151:D151"/>
    <mergeCell ref="C169:D169"/>
    <mergeCell ref="C170:D170"/>
    <mergeCell ref="C161:D161"/>
    <mergeCell ref="C162:D162"/>
    <mergeCell ref="C165:D165"/>
    <mergeCell ref="C166:D166"/>
    <mergeCell ref="C167:D167"/>
    <mergeCell ref="C168:D168"/>
    <mergeCell ref="C163:D163"/>
    <mergeCell ref="C164:D164"/>
    <mergeCell ref="C152:D152"/>
    <mergeCell ref="C183:D183"/>
    <mergeCell ref="C177:D177"/>
    <mergeCell ref="C178:D178"/>
    <mergeCell ref="C179:D179"/>
    <mergeCell ref="C180:D180"/>
    <mergeCell ref="C171:D171"/>
    <mergeCell ref="C172:D172"/>
    <mergeCell ref="C175:D175"/>
    <mergeCell ref="C176:D176"/>
    <mergeCell ref="C173:D173"/>
    <mergeCell ref="C174:D174"/>
    <mergeCell ref="C181:D181"/>
    <mergeCell ref="C182:D182"/>
    <mergeCell ref="C149:D149"/>
    <mergeCell ref="C150:D150"/>
    <mergeCell ref="C153:D153"/>
    <mergeCell ref="C154:D154"/>
    <mergeCell ref="C155:D155"/>
    <mergeCell ref="C156:D156"/>
    <mergeCell ref="C145:D145"/>
    <mergeCell ref="C146:D146"/>
    <mergeCell ref="C147:D147"/>
    <mergeCell ref="C148:D148"/>
    <mergeCell ref="C141:D141"/>
    <mergeCell ref="C142:D142"/>
    <mergeCell ref="C143:D143"/>
    <mergeCell ref="C144:D144"/>
    <mergeCell ref="C139:D139"/>
    <mergeCell ref="C140:D140"/>
    <mergeCell ref="C137:D137"/>
    <mergeCell ref="C138:D138"/>
    <mergeCell ref="C131:D131"/>
    <mergeCell ref="C132:D132"/>
    <mergeCell ref="C133:D133"/>
    <mergeCell ref="C134:D134"/>
    <mergeCell ref="C135:D135"/>
    <mergeCell ref="C136:D136"/>
    <mergeCell ref="C125:D125"/>
    <mergeCell ref="C126:D126"/>
    <mergeCell ref="C127:D127"/>
    <mergeCell ref="C128:D128"/>
    <mergeCell ref="C129:D129"/>
    <mergeCell ref="C130:D130"/>
    <mergeCell ref="C119:D119"/>
    <mergeCell ref="C120:D120"/>
    <mergeCell ref="C123:D123"/>
    <mergeCell ref="C124:D124"/>
    <mergeCell ref="C118:D118"/>
    <mergeCell ref="C121:D121"/>
    <mergeCell ref="C122:D122"/>
    <mergeCell ref="C107:D107"/>
    <mergeCell ref="C108:D108"/>
    <mergeCell ref="C109:D109"/>
    <mergeCell ref="C104:D104"/>
    <mergeCell ref="C105:D105"/>
    <mergeCell ref="C106:D106"/>
    <mergeCell ref="C114:D114"/>
    <mergeCell ref="C115:D115"/>
    <mergeCell ref="C116:D116"/>
    <mergeCell ref="C117:D117"/>
    <mergeCell ref="C110:D110"/>
    <mergeCell ref="C111:D111"/>
    <mergeCell ref="C112:D112"/>
    <mergeCell ref="C113:D113"/>
    <mergeCell ref="C100:D100"/>
    <mergeCell ref="C101:D101"/>
    <mergeCell ref="C102:D102"/>
    <mergeCell ref="C103:D103"/>
    <mergeCell ref="C95:D95"/>
    <mergeCell ref="C96:D96"/>
    <mergeCell ref="C97:D97"/>
    <mergeCell ref="C98:D98"/>
    <mergeCell ref="C99:D99"/>
    <mergeCell ref="C94:D94"/>
    <mergeCell ref="C91:D91"/>
    <mergeCell ref="C92:D92"/>
    <mergeCell ref="C77:D77"/>
    <mergeCell ref="C78:D78"/>
    <mergeCell ref="C79:D79"/>
    <mergeCell ref="C80:D80"/>
    <mergeCell ref="C81:D81"/>
    <mergeCell ref="C82:D82"/>
    <mergeCell ref="C83:D83"/>
    <mergeCell ref="C84:D84"/>
    <mergeCell ref="C85:D85"/>
    <mergeCell ref="C86:D86"/>
    <mergeCell ref="C87:D87"/>
    <mergeCell ref="C88:D88"/>
    <mergeCell ref="C89:D89"/>
    <mergeCell ref="C90:D90"/>
    <mergeCell ref="C93:D93"/>
    <mergeCell ref="C67:D67"/>
    <mergeCell ref="C68:D68"/>
    <mergeCell ref="C69:D69"/>
    <mergeCell ref="C70:D70"/>
    <mergeCell ref="C71:D71"/>
    <mergeCell ref="C76:D76"/>
    <mergeCell ref="C57:D57"/>
    <mergeCell ref="C58:D58"/>
    <mergeCell ref="C59:D59"/>
    <mergeCell ref="C64:D64"/>
    <mergeCell ref="C65:D65"/>
    <mergeCell ref="C66:D66"/>
    <mergeCell ref="C60:D60"/>
    <mergeCell ref="C61:D61"/>
    <mergeCell ref="C62:D62"/>
    <mergeCell ref="C63:D63"/>
    <mergeCell ref="C72:D72"/>
    <mergeCell ref="C73:D73"/>
    <mergeCell ref="C74:D74"/>
    <mergeCell ref="C75:D75"/>
    <mergeCell ref="C46:D46"/>
    <mergeCell ref="C47:D47"/>
    <mergeCell ref="C48:D48"/>
    <mergeCell ref="C49:D49"/>
    <mergeCell ref="C50:D50"/>
    <mergeCell ref="C51:D51"/>
    <mergeCell ref="C52:D52"/>
    <mergeCell ref="C55:D55"/>
    <mergeCell ref="C56:D56"/>
    <mergeCell ref="C53:D53"/>
    <mergeCell ref="C54:D54"/>
    <mergeCell ref="C45:D45"/>
    <mergeCell ref="C37:D37"/>
    <mergeCell ref="C42:D42"/>
    <mergeCell ref="C43:D43"/>
    <mergeCell ref="C44:D44"/>
    <mergeCell ref="C38:D38"/>
    <mergeCell ref="C39:D39"/>
    <mergeCell ref="C40:D40"/>
    <mergeCell ref="C41:D41"/>
    <mergeCell ref="C31:D31"/>
    <mergeCell ref="C32:D32"/>
    <mergeCell ref="C33:D33"/>
    <mergeCell ref="C34:D34"/>
    <mergeCell ref="C35:D35"/>
    <mergeCell ref="C36:D36"/>
    <mergeCell ref="C25:D25"/>
    <mergeCell ref="C28:D28"/>
    <mergeCell ref="C29:D29"/>
    <mergeCell ref="C30:D30"/>
    <mergeCell ref="C26:D26"/>
    <mergeCell ref="C27:D27"/>
    <mergeCell ref="C12:D12"/>
    <mergeCell ref="C6:D6"/>
    <mergeCell ref="A5:G5"/>
    <mergeCell ref="C19:D19"/>
    <mergeCell ref="C20:D20"/>
    <mergeCell ref="C21:D21"/>
    <mergeCell ref="C22:D22"/>
    <mergeCell ref="C23:D23"/>
    <mergeCell ref="C24:D24"/>
    <mergeCell ref="C13:D13"/>
    <mergeCell ref="C14:D14"/>
    <mergeCell ref="C15:D15"/>
    <mergeCell ref="C16:D16"/>
    <mergeCell ref="C17:D17"/>
    <mergeCell ref="C18:D18"/>
    <mergeCell ref="A1:G1"/>
    <mergeCell ref="A2:G2"/>
    <mergeCell ref="A3:G3"/>
    <mergeCell ref="A4:G4"/>
    <mergeCell ref="C7:D7"/>
    <mergeCell ref="C8:D8"/>
    <mergeCell ref="C9:D9"/>
    <mergeCell ref="C10:D10"/>
    <mergeCell ref="C11:D11"/>
  </mergeCells>
  <pageMargins left="0.51181102362204722" right="0.31496062992125984" top="0.35433070866141736" bottom="0.35433070866141736" header="0" footer="0"/>
  <pageSetup paperSize="9" scale="5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9"/>
  <sheetViews>
    <sheetView tabSelected="1" zoomScale="87" zoomScaleNormal="87" workbookViewId="0">
      <selection activeCell="A2" sqref="A2:F2"/>
    </sheetView>
  </sheetViews>
  <sheetFormatPr defaultColWidth="9.140625" defaultRowHeight="16.5" x14ac:dyDescent="0.25"/>
  <cols>
    <col min="1" max="1" width="56.7109375" style="7" customWidth="1"/>
    <col min="2" max="2" width="11.28515625" style="7" customWidth="1"/>
    <col min="3" max="3" width="10.7109375" style="7" customWidth="1"/>
    <col min="4" max="4" width="13.140625" style="7" customWidth="1"/>
    <col min="5" max="5" width="25.7109375" style="8" hidden="1" customWidth="1"/>
    <col min="6" max="6" width="29.85546875" style="8" customWidth="1"/>
    <col min="7" max="8" width="21.7109375" style="42" customWidth="1"/>
    <col min="9" max="16384" width="9.140625" style="42"/>
  </cols>
  <sheetData>
    <row r="1" spans="1:8" s="7" customFormat="1" ht="16.5" customHeight="1" x14ac:dyDescent="0.25">
      <c r="A1" s="188" t="s">
        <v>560</v>
      </c>
      <c r="B1" s="188"/>
      <c r="C1" s="188"/>
      <c r="D1" s="188"/>
      <c r="E1" s="188"/>
      <c r="F1" s="188"/>
      <c r="G1" s="98"/>
      <c r="H1" s="50"/>
    </row>
    <row r="2" spans="1:8" s="85" customFormat="1" x14ac:dyDescent="0.25">
      <c r="A2" s="205" t="s">
        <v>548</v>
      </c>
      <c r="B2" s="205"/>
      <c r="C2" s="205"/>
      <c r="D2" s="205"/>
      <c r="E2" s="205"/>
      <c r="F2" s="205"/>
      <c r="G2" s="35"/>
    </row>
    <row r="3" spans="1:8" s="85" customFormat="1" x14ac:dyDescent="0.25">
      <c r="A3" s="206" t="s">
        <v>564</v>
      </c>
      <c r="B3" s="206"/>
      <c r="C3" s="206"/>
      <c r="D3" s="206"/>
      <c r="E3" s="206"/>
      <c r="F3" s="206"/>
      <c r="G3" s="18"/>
    </row>
    <row r="4" spans="1:8" s="7" customFormat="1" ht="18" customHeight="1" x14ac:dyDescent="0.25">
      <c r="A4" s="207" t="s">
        <v>565</v>
      </c>
      <c r="B4" s="207"/>
      <c r="C4" s="207"/>
      <c r="D4" s="207"/>
      <c r="E4" s="207"/>
      <c r="F4" s="207"/>
      <c r="G4" s="98"/>
      <c r="H4" s="50"/>
    </row>
    <row r="5" spans="1:8" s="7" customFormat="1" ht="56.25" customHeight="1" thickBot="1" x14ac:dyDescent="0.3">
      <c r="A5" s="208" t="s">
        <v>553</v>
      </c>
      <c r="B5" s="208"/>
      <c r="C5" s="208"/>
      <c r="D5" s="208"/>
      <c r="E5" s="208"/>
      <c r="F5" s="208"/>
      <c r="G5" s="98"/>
      <c r="H5" s="50"/>
    </row>
    <row r="6" spans="1:8" s="114" customFormat="1" ht="67.7" customHeight="1" x14ac:dyDescent="0.2">
      <c r="A6" s="15" t="s">
        <v>130</v>
      </c>
      <c r="B6" s="209" t="s">
        <v>196</v>
      </c>
      <c r="C6" s="209"/>
      <c r="D6" s="36" t="s">
        <v>197</v>
      </c>
      <c r="E6" s="112" t="s">
        <v>421</v>
      </c>
      <c r="F6" s="113" t="s">
        <v>563</v>
      </c>
    </row>
    <row r="7" spans="1:8" s="116" customFormat="1" ht="17.25" x14ac:dyDescent="0.25">
      <c r="A7" s="115" t="s">
        <v>562</v>
      </c>
      <c r="B7" s="210"/>
      <c r="C7" s="210"/>
      <c r="D7" s="102"/>
      <c r="E7" s="103">
        <f>E8+E57+E95</f>
        <v>499670382</v>
      </c>
      <c r="F7" s="103">
        <f>F8+F57+F95</f>
        <v>480817291.69000006</v>
      </c>
    </row>
    <row r="8" spans="1:8" ht="49.5" x14ac:dyDescent="0.25">
      <c r="A8" s="117" t="s">
        <v>200</v>
      </c>
      <c r="B8" s="203" t="s">
        <v>201</v>
      </c>
      <c r="C8" s="203"/>
      <c r="D8" s="118"/>
      <c r="E8" s="119">
        <f>E9+E24+E51</f>
        <v>390919306</v>
      </c>
      <c r="F8" s="119">
        <f>F9+F24+F51</f>
        <v>376902306.02000004</v>
      </c>
    </row>
    <row r="9" spans="1:8" ht="53.25" customHeight="1" x14ac:dyDescent="0.25">
      <c r="A9" s="120" t="s">
        <v>202</v>
      </c>
      <c r="B9" s="204" t="s">
        <v>203</v>
      </c>
      <c r="C9" s="204"/>
      <c r="D9" s="121"/>
      <c r="E9" s="122">
        <f>E10+E15+E18+E21</f>
        <v>59289318</v>
      </c>
      <c r="F9" s="122">
        <f>F10+F15+F18+F21</f>
        <v>55480074.870000005</v>
      </c>
    </row>
    <row r="10" spans="1:8" x14ac:dyDescent="0.25">
      <c r="A10" s="123" t="s">
        <v>204</v>
      </c>
      <c r="B10" s="191" t="s">
        <v>205</v>
      </c>
      <c r="C10" s="191"/>
      <c r="D10" s="76"/>
      <c r="E10" s="124">
        <f>E11+E13</f>
        <v>8193000</v>
      </c>
      <c r="F10" s="124">
        <f>F11+F13</f>
        <v>4383758.5199999996</v>
      </c>
    </row>
    <row r="11" spans="1:8" ht="49.5" x14ac:dyDescent="0.25">
      <c r="A11" s="93" t="s">
        <v>210</v>
      </c>
      <c r="B11" s="192" t="s">
        <v>207</v>
      </c>
      <c r="C11" s="192"/>
      <c r="D11" s="70"/>
      <c r="E11" s="107">
        <f>E12</f>
        <v>6396000</v>
      </c>
      <c r="F11" s="108">
        <f>F12</f>
        <v>2586758.52</v>
      </c>
    </row>
    <row r="12" spans="1:8" x14ac:dyDescent="0.25">
      <c r="A12" s="93" t="s">
        <v>208</v>
      </c>
      <c r="B12" s="192"/>
      <c r="C12" s="192"/>
      <c r="D12" s="70" t="s">
        <v>209</v>
      </c>
      <c r="E12" s="107">
        <f>Пр6!F12</f>
        <v>6396000</v>
      </c>
      <c r="F12" s="107">
        <f>Пр6!G12</f>
        <v>2586758.52</v>
      </c>
    </row>
    <row r="13" spans="1:8" ht="49.5" x14ac:dyDescent="0.25">
      <c r="A13" s="93" t="s">
        <v>210</v>
      </c>
      <c r="B13" s="192" t="s">
        <v>211</v>
      </c>
      <c r="C13" s="192"/>
      <c r="D13" s="70"/>
      <c r="E13" s="107">
        <f>E14</f>
        <v>1797000</v>
      </c>
      <c r="F13" s="108">
        <f>F14</f>
        <v>1797000</v>
      </c>
    </row>
    <row r="14" spans="1:8" x14ac:dyDescent="0.25">
      <c r="A14" s="93" t="s">
        <v>208</v>
      </c>
      <c r="B14" s="192"/>
      <c r="C14" s="192"/>
      <c r="D14" s="70" t="s">
        <v>209</v>
      </c>
      <c r="E14" s="107">
        <f>Пр6!F14</f>
        <v>1797000</v>
      </c>
      <c r="F14" s="107">
        <f>Пр6!G14</f>
        <v>1797000</v>
      </c>
    </row>
    <row r="15" spans="1:8" x14ac:dyDescent="0.25">
      <c r="A15" s="123" t="s">
        <v>212</v>
      </c>
      <c r="B15" s="191" t="s">
        <v>213</v>
      </c>
      <c r="C15" s="191"/>
      <c r="D15" s="76"/>
      <c r="E15" s="124">
        <f>E16</f>
        <v>19891434</v>
      </c>
      <c r="F15" s="124">
        <f>F16</f>
        <v>19891434</v>
      </c>
    </row>
    <row r="16" spans="1:8" ht="49.5" x14ac:dyDescent="0.25">
      <c r="A16" s="93" t="s">
        <v>206</v>
      </c>
      <c r="B16" s="192" t="s">
        <v>215</v>
      </c>
      <c r="C16" s="192"/>
      <c r="D16" s="70"/>
      <c r="E16" s="107">
        <f>E17</f>
        <v>19891434</v>
      </c>
      <c r="F16" s="108">
        <f>F17</f>
        <v>19891434</v>
      </c>
    </row>
    <row r="17" spans="1:6" x14ac:dyDescent="0.25">
      <c r="A17" s="93" t="s">
        <v>208</v>
      </c>
      <c r="B17" s="192"/>
      <c r="C17" s="192"/>
      <c r="D17" s="70" t="s">
        <v>209</v>
      </c>
      <c r="E17" s="107">
        <f>Пр6!F17</f>
        <v>19891434</v>
      </c>
      <c r="F17" s="107">
        <f>Пр6!G17</f>
        <v>19891434</v>
      </c>
    </row>
    <row r="18" spans="1:6" ht="33" x14ac:dyDescent="0.25">
      <c r="A18" s="123" t="s">
        <v>220</v>
      </c>
      <c r="B18" s="191" t="s">
        <v>221</v>
      </c>
      <c r="C18" s="191"/>
      <c r="D18" s="76"/>
      <c r="E18" s="124">
        <f>E19</f>
        <v>22095774</v>
      </c>
      <c r="F18" s="124">
        <f>F19</f>
        <v>22095772.350000001</v>
      </c>
    </row>
    <row r="19" spans="1:6" ht="49.5" x14ac:dyDescent="0.25">
      <c r="A19" s="93" t="s">
        <v>206</v>
      </c>
      <c r="B19" s="192" t="s">
        <v>223</v>
      </c>
      <c r="C19" s="192"/>
      <c r="D19" s="70"/>
      <c r="E19" s="107">
        <f>E20</f>
        <v>22095774</v>
      </c>
      <c r="F19" s="108">
        <f>F20</f>
        <v>22095772.350000001</v>
      </c>
    </row>
    <row r="20" spans="1:6" x14ac:dyDescent="0.25">
      <c r="A20" s="93" t="s">
        <v>208</v>
      </c>
      <c r="B20" s="192"/>
      <c r="C20" s="192"/>
      <c r="D20" s="70" t="s">
        <v>209</v>
      </c>
      <c r="E20" s="107">
        <f>Пр6!F23</f>
        <v>22095774</v>
      </c>
      <c r="F20" s="107">
        <f>Пр6!G23</f>
        <v>22095772.350000001</v>
      </c>
    </row>
    <row r="21" spans="1:6" x14ac:dyDescent="0.25">
      <c r="A21" s="123" t="s">
        <v>216</v>
      </c>
      <c r="B21" s="191" t="s">
        <v>217</v>
      </c>
      <c r="C21" s="191"/>
      <c r="D21" s="76"/>
      <c r="E21" s="124">
        <f>E22</f>
        <v>9109110</v>
      </c>
      <c r="F21" s="124">
        <f>F22</f>
        <v>9109110</v>
      </c>
    </row>
    <row r="22" spans="1:6" ht="49.5" x14ac:dyDescent="0.25">
      <c r="A22" s="93" t="s">
        <v>218</v>
      </c>
      <c r="B22" s="192" t="s">
        <v>219</v>
      </c>
      <c r="C22" s="192"/>
      <c r="D22" s="70"/>
      <c r="E22" s="107">
        <f>E23</f>
        <v>9109110</v>
      </c>
      <c r="F22" s="108">
        <f>F23</f>
        <v>9109110</v>
      </c>
    </row>
    <row r="23" spans="1:6" x14ac:dyDescent="0.25">
      <c r="A23" s="93" t="s">
        <v>208</v>
      </c>
      <c r="B23" s="192"/>
      <c r="C23" s="192"/>
      <c r="D23" s="70" t="s">
        <v>209</v>
      </c>
      <c r="E23" s="107">
        <f>Пр6!F20</f>
        <v>9109110</v>
      </c>
      <c r="F23" s="107">
        <f>Пр6!G20</f>
        <v>9109110</v>
      </c>
    </row>
    <row r="24" spans="1:6" ht="51.75" x14ac:dyDescent="0.25">
      <c r="A24" s="120" t="s">
        <v>224</v>
      </c>
      <c r="B24" s="204" t="s">
        <v>225</v>
      </c>
      <c r="C24" s="204"/>
      <c r="D24" s="121"/>
      <c r="E24" s="122">
        <f>E25+E46</f>
        <v>323446188</v>
      </c>
      <c r="F24" s="122">
        <f>F25+F46</f>
        <v>313238431.15000004</v>
      </c>
    </row>
    <row r="25" spans="1:6" ht="33" x14ac:dyDescent="0.25">
      <c r="A25" s="123" t="s">
        <v>226</v>
      </c>
      <c r="B25" s="191" t="s">
        <v>227</v>
      </c>
      <c r="C25" s="191"/>
      <c r="D25" s="76"/>
      <c r="E25" s="124">
        <f>E26+E28+E30+E32+E34+E36+E38+E40+E42+E44</f>
        <v>248076672</v>
      </c>
      <c r="F25" s="124">
        <f>F26+F28+F30+F32+F34+F36+F38+F40+F42+F44</f>
        <v>238429961.55000001</v>
      </c>
    </row>
    <row r="26" spans="1:6" ht="66" x14ac:dyDescent="0.25">
      <c r="A26" s="93" t="s">
        <v>228</v>
      </c>
      <c r="B26" s="192" t="s">
        <v>229</v>
      </c>
      <c r="C26" s="192"/>
      <c r="D26" s="70"/>
      <c r="E26" s="107">
        <f>E27</f>
        <v>504480</v>
      </c>
      <c r="F26" s="108">
        <f>F27</f>
        <v>504479.17</v>
      </c>
    </row>
    <row r="27" spans="1:6" x14ac:dyDescent="0.25">
      <c r="A27" s="93" t="s">
        <v>208</v>
      </c>
      <c r="B27" s="192"/>
      <c r="C27" s="192"/>
      <c r="D27" s="70" t="s">
        <v>209</v>
      </c>
      <c r="E27" s="107">
        <f>Пр6!F27</f>
        <v>504480</v>
      </c>
      <c r="F27" s="107">
        <f>Пр6!G27</f>
        <v>504479.17</v>
      </c>
    </row>
    <row r="28" spans="1:6" ht="49.5" x14ac:dyDescent="0.25">
      <c r="A28" s="93" t="s">
        <v>230</v>
      </c>
      <c r="B28" s="192" t="s">
        <v>231</v>
      </c>
      <c r="C28" s="192"/>
      <c r="D28" s="70"/>
      <c r="E28" s="107">
        <f>E29</f>
        <v>7656747</v>
      </c>
      <c r="F28" s="107">
        <f>F29</f>
        <v>7635538.5899999999</v>
      </c>
    </row>
    <row r="29" spans="1:6" x14ac:dyDescent="0.25">
      <c r="A29" s="93" t="s">
        <v>208</v>
      </c>
      <c r="B29" s="192"/>
      <c r="C29" s="192"/>
      <c r="D29" s="70" t="s">
        <v>209</v>
      </c>
      <c r="E29" s="107">
        <f>Пр6!F29</f>
        <v>7656747</v>
      </c>
      <c r="F29" s="107">
        <f>Пр6!G29</f>
        <v>7635538.5899999999</v>
      </c>
    </row>
    <row r="30" spans="1:6" ht="82.5" x14ac:dyDescent="0.25">
      <c r="A30" s="93" t="s">
        <v>232</v>
      </c>
      <c r="B30" s="192" t="s">
        <v>233</v>
      </c>
      <c r="C30" s="192"/>
      <c r="D30" s="70"/>
      <c r="E30" s="107">
        <f>E31</f>
        <v>1178789</v>
      </c>
      <c r="F30" s="107">
        <f>F31</f>
        <v>1178788.18</v>
      </c>
    </row>
    <row r="31" spans="1:6" x14ac:dyDescent="0.25">
      <c r="A31" s="93" t="s">
        <v>208</v>
      </c>
      <c r="B31" s="192"/>
      <c r="C31" s="192"/>
      <c r="D31" s="70" t="s">
        <v>209</v>
      </c>
      <c r="E31" s="107">
        <f>Пр6!F31</f>
        <v>1178789</v>
      </c>
      <c r="F31" s="107">
        <f>Пр6!G31</f>
        <v>1178788.18</v>
      </c>
    </row>
    <row r="32" spans="1:6" ht="49.5" x14ac:dyDescent="0.25">
      <c r="A32" s="93" t="s">
        <v>234</v>
      </c>
      <c r="B32" s="192" t="s">
        <v>235</v>
      </c>
      <c r="C32" s="192"/>
      <c r="D32" s="70"/>
      <c r="E32" s="107">
        <f>E33</f>
        <v>30473082</v>
      </c>
      <c r="F32" s="108">
        <f>F33</f>
        <v>23050925.100000001</v>
      </c>
    </row>
    <row r="33" spans="1:6" x14ac:dyDescent="0.25">
      <c r="A33" s="93" t="s">
        <v>208</v>
      </c>
      <c r="B33" s="192"/>
      <c r="C33" s="192"/>
      <c r="D33" s="70" t="s">
        <v>209</v>
      </c>
      <c r="E33" s="107">
        <f>Пр6!F33</f>
        <v>30473082</v>
      </c>
      <c r="F33" s="107">
        <f>Пр6!G33</f>
        <v>23050925.100000001</v>
      </c>
    </row>
    <row r="34" spans="1:6" ht="49.5" x14ac:dyDescent="0.25">
      <c r="A34" s="93" t="s">
        <v>236</v>
      </c>
      <c r="B34" s="192" t="s">
        <v>237</v>
      </c>
      <c r="C34" s="192"/>
      <c r="D34" s="70"/>
      <c r="E34" s="107">
        <f>E35</f>
        <v>3000000</v>
      </c>
      <c r="F34" s="108">
        <f>F35</f>
        <v>2354654.77</v>
      </c>
    </row>
    <row r="35" spans="1:6" x14ac:dyDescent="0.25">
      <c r="A35" s="93" t="s">
        <v>208</v>
      </c>
      <c r="B35" s="192"/>
      <c r="C35" s="192"/>
      <c r="D35" s="70" t="s">
        <v>209</v>
      </c>
      <c r="E35" s="107">
        <f>Пр6!F35</f>
        <v>3000000</v>
      </c>
      <c r="F35" s="107">
        <f>Пр6!G35</f>
        <v>2354654.77</v>
      </c>
    </row>
    <row r="36" spans="1:6" ht="49.5" x14ac:dyDescent="0.25">
      <c r="A36" s="93" t="s">
        <v>238</v>
      </c>
      <c r="B36" s="192" t="s">
        <v>239</v>
      </c>
      <c r="C36" s="192"/>
      <c r="D36" s="70"/>
      <c r="E36" s="107">
        <f>E37</f>
        <v>24743321</v>
      </c>
      <c r="F36" s="108">
        <f>F37</f>
        <v>23588263.09</v>
      </c>
    </row>
    <row r="37" spans="1:6" x14ac:dyDescent="0.25">
      <c r="A37" s="93" t="s">
        <v>208</v>
      </c>
      <c r="B37" s="192"/>
      <c r="C37" s="192"/>
      <c r="D37" s="70" t="s">
        <v>209</v>
      </c>
      <c r="E37" s="107">
        <f>Пр6!F37</f>
        <v>24743321</v>
      </c>
      <c r="F37" s="107">
        <f>Пр6!G37</f>
        <v>23588263.09</v>
      </c>
    </row>
    <row r="38" spans="1:6" ht="33" x14ac:dyDescent="0.25">
      <c r="A38" s="93" t="s">
        <v>240</v>
      </c>
      <c r="B38" s="192" t="s">
        <v>241</v>
      </c>
      <c r="C38" s="192"/>
      <c r="D38" s="70"/>
      <c r="E38" s="107">
        <f>E39</f>
        <v>9585105</v>
      </c>
      <c r="F38" s="108">
        <f>F39</f>
        <v>9585104.1600000001</v>
      </c>
    </row>
    <row r="39" spans="1:6" x14ac:dyDescent="0.25">
      <c r="A39" s="93" t="s">
        <v>208</v>
      </c>
      <c r="B39" s="192"/>
      <c r="C39" s="192"/>
      <c r="D39" s="70" t="s">
        <v>209</v>
      </c>
      <c r="E39" s="107">
        <f>Пр6!F39</f>
        <v>9585105</v>
      </c>
      <c r="F39" s="107">
        <f>Пр6!G39</f>
        <v>9585104.1600000001</v>
      </c>
    </row>
    <row r="40" spans="1:6" ht="49.5" x14ac:dyDescent="0.25">
      <c r="A40" s="93" t="s">
        <v>439</v>
      </c>
      <c r="B40" s="192" t="s">
        <v>438</v>
      </c>
      <c r="C40" s="192"/>
      <c r="D40" s="70"/>
      <c r="E40" s="107">
        <f>E41</f>
        <v>3060000</v>
      </c>
      <c r="F40" s="108">
        <f>F41</f>
        <v>3060000</v>
      </c>
    </row>
    <row r="41" spans="1:6" x14ac:dyDescent="0.25">
      <c r="A41" s="93" t="s">
        <v>208</v>
      </c>
      <c r="B41" s="192"/>
      <c r="C41" s="192"/>
      <c r="D41" s="70" t="s">
        <v>209</v>
      </c>
      <c r="E41" s="107">
        <f>Пр6!F41</f>
        <v>3060000</v>
      </c>
      <c r="F41" s="107">
        <f>Пр6!G41</f>
        <v>3060000</v>
      </c>
    </row>
    <row r="42" spans="1:6" ht="49.5" x14ac:dyDescent="0.25">
      <c r="A42" s="93" t="s">
        <v>242</v>
      </c>
      <c r="B42" s="192" t="s">
        <v>243</v>
      </c>
      <c r="C42" s="192"/>
      <c r="D42" s="70"/>
      <c r="E42" s="107">
        <f>E43</f>
        <v>145478172</v>
      </c>
      <c r="F42" s="108">
        <f>F43</f>
        <v>145075233.13</v>
      </c>
    </row>
    <row r="43" spans="1:6" x14ac:dyDescent="0.25">
      <c r="A43" s="93" t="s">
        <v>208</v>
      </c>
      <c r="B43" s="192"/>
      <c r="C43" s="192"/>
      <c r="D43" s="70" t="s">
        <v>209</v>
      </c>
      <c r="E43" s="107">
        <f>Пр6!F43</f>
        <v>145478172</v>
      </c>
      <c r="F43" s="107">
        <f>Пр6!G43</f>
        <v>145075233.13</v>
      </c>
    </row>
    <row r="44" spans="1:6" ht="66" x14ac:dyDescent="0.25">
      <c r="A44" s="93" t="s">
        <v>244</v>
      </c>
      <c r="B44" s="192" t="s">
        <v>245</v>
      </c>
      <c r="C44" s="192"/>
      <c r="D44" s="70"/>
      <c r="E44" s="107">
        <f>E45</f>
        <v>22396976</v>
      </c>
      <c r="F44" s="108">
        <f>F45</f>
        <v>22396975.359999999</v>
      </c>
    </row>
    <row r="45" spans="1:6" x14ac:dyDescent="0.25">
      <c r="A45" s="93" t="s">
        <v>208</v>
      </c>
      <c r="B45" s="192"/>
      <c r="C45" s="192"/>
      <c r="D45" s="70" t="s">
        <v>209</v>
      </c>
      <c r="E45" s="107">
        <f>Пр6!F45</f>
        <v>22396976</v>
      </c>
      <c r="F45" s="107">
        <f>Пр6!G45</f>
        <v>22396975.359999999</v>
      </c>
    </row>
    <row r="46" spans="1:6" x14ac:dyDescent="0.25">
      <c r="A46" s="123" t="s">
        <v>246</v>
      </c>
      <c r="B46" s="191" t="s">
        <v>247</v>
      </c>
      <c r="C46" s="191"/>
      <c r="D46" s="76"/>
      <c r="E46" s="124">
        <f>E47+E49</f>
        <v>75369516</v>
      </c>
      <c r="F46" s="124">
        <f>F47+F49</f>
        <v>74808469.600000009</v>
      </c>
    </row>
    <row r="47" spans="1:6" ht="66" x14ac:dyDescent="0.25">
      <c r="A47" s="93" t="s">
        <v>248</v>
      </c>
      <c r="B47" s="192" t="s">
        <v>249</v>
      </c>
      <c r="C47" s="192"/>
      <c r="D47" s="70"/>
      <c r="E47" s="107">
        <f>E48</f>
        <v>3768476</v>
      </c>
      <c r="F47" s="107">
        <f>F48</f>
        <v>3740423.48</v>
      </c>
    </row>
    <row r="48" spans="1:6" x14ac:dyDescent="0.25">
      <c r="A48" s="93" t="s">
        <v>208</v>
      </c>
      <c r="B48" s="192"/>
      <c r="C48" s="192"/>
      <c r="D48" s="70" t="s">
        <v>209</v>
      </c>
      <c r="E48" s="107">
        <f>Пр6!F48</f>
        <v>3768476</v>
      </c>
      <c r="F48" s="107">
        <f>Пр6!G48</f>
        <v>3740423.48</v>
      </c>
    </row>
    <row r="49" spans="1:6" ht="49.5" x14ac:dyDescent="0.25">
      <c r="A49" s="93" t="s">
        <v>250</v>
      </c>
      <c r="B49" s="192" t="s">
        <v>251</v>
      </c>
      <c r="C49" s="192"/>
      <c r="D49" s="70"/>
      <c r="E49" s="107">
        <f>E50</f>
        <v>71601040</v>
      </c>
      <c r="F49" s="107">
        <f>F50</f>
        <v>71068046.120000005</v>
      </c>
    </row>
    <row r="50" spans="1:6" x14ac:dyDescent="0.25">
      <c r="A50" s="93" t="s">
        <v>208</v>
      </c>
      <c r="B50" s="192"/>
      <c r="C50" s="192"/>
      <c r="D50" s="70" t="s">
        <v>209</v>
      </c>
      <c r="E50" s="107">
        <f>Пр6!F50</f>
        <v>71601040</v>
      </c>
      <c r="F50" s="107">
        <f>Пр6!G50</f>
        <v>71068046.120000005</v>
      </c>
    </row>
    <row r="51" spans="1:6" ht="51.75" x14ac:dyDescent="0.25">
      <c r="A51" s="120" t="s">
        <v>252</v>
      </c>
      <c r="B51" s="204" t="s">
        <v>253</v>
      </c>
      <c r="C51" s="204"/>
      <c r="D51" s="121"/>
      <c r="E51" s="122">
        <f>E52</f>
        <v>8183800</v>
      </c>
      <c r="F51" s="122">
        <f>F52</f>
        <v>8183800</v>
      </c>
    </row>
    <row r="52" spans="1:6" ht="49.5" x14ac:dyDescent="0.25">
      <c r="A52" s="123" t="s">
        <v>254</v>
      </c>
      <c r="B52" s="191" t="s">
        <v>255</v>
      </c>
      <c r="C52" s="191"/>
      <c r="D52" s="76"/>
      <c r="E52" s="124">
        <f>E55+E53</f>
        <v>8183800</v>
      </c>
      <c r="F52" s="124">
        <f>F53+F56</f>
        <v>8183800</v>
      </c>
    </row>
    <row r="53" spans="1:6" ht="66" x14ac:dyDescent="0.25">
      <c r="A53" s="93" t="s">
        <v>256</v>
      </c>
      <c r="B53" s="192" t="s">
        <v>257</v>
      </c>
      <c r="C53" s="192"/>
      <c r="D53" s="70"/>
      <c r="E53" s="107">
        <f>E54</f>
        <v>4725000</v>
      </c>
      <c r="F53" s="108">
        <f>F54</f>
        <v>4725000</v>
      </c>
    </row>
    <row r="54" spans="1:6" x14ac:dyDescent="0.25">
      <c r="A54" s="93" t="s">
        <v>208</v>
      </c>
      <c r="B54" s="192"/>
      <c r="C54" s="192"/>
      <c r="D54" s="70" t="s">
        <v>209</v>
      </c>
      <c r="E54" s="107">
        <f>Пр6!F54</f>
        <v>4725000</v>
      </c>
      <c r="F54" s="108">
        <f>Пр6!G54</f>
        <v>4725000</v>
      </c>
    </row>
    <row r="55" spans="1:6" ht="49.5" x14ac:dyDescent="0.25">
      <c r="A55" s="93" t="s">
        <v>258</v>
      </c>
      <c r="B55" s="192" t="s">
        <v>259</v>
      </c>
      <c r="C55" s="192"/>
      <c r="D55" s="70"/>
      <c r="E55" s="107">
        <f>E56</f>
        <v>3458800</v>
      </c>
      <c r="F55" s="108">
        <f>F56</f>
        <v>3458800</v>
      </c>
    </row>
    <row r="56" spans="1:6" x14ac:dyDescent="0.25">
      <c r="A56" s="93" t="s">
        <v>208</v>
      </c>
      <c r="B56" s="192"/>
      <c r="C56" s="192"/>
      <c r="D56" s="70" t="s">
        <v>209</v>
      </c>
      <c r="E56" s="107">
        <f>Пр6!F56</f>
        <v>3458800</v>
      </c>
      <c r="F56" s="108">
        <f>Пр6!G56</f>
        <v>3458800</v>
      </c>
    </row>
    <row r="57" spans="1:6" ht="49.5" x14ac:dyDescent="0.25">
      <c r="A57" s="117" t="s">
        <v>260</v>
      </c>
      <c r="B57" s="203" t="s">
        <v>261</v>
      </c>
      <c r="C57" s="203"/>
      <c r="D57" s="118"/>
      <c r="E57" s="119">
        <f>E58+E81+E85+E89</f>
        <v>101955165</v>
      </c>
      <c r="F57" s="119">
        <f>F58+F81+F85+F89</f>
        <v>97123829.820000008</v>
      </c>
    </row>
    <row r="58" spans="1:6" ht="51.75" x14ac:dyDescent="0.25">
      <c r="A58" s="120" t="s">
        <v>262</v>
      </c>
      <c r="B58" s="204" t="s">
        <v>263</v>
      </c>
      <c r="C58" s="204"/>
      <c r="D58" s="121"/>
      <c r="E58" s="122">
        <f>E59+E76</f>
        <v>78504987</v>
      </c>
      <c r="F58" s="122">
        <f>F59+F76</f>
        <v>73803282.760000005</v>
      </c>
    </row>
    <row r="59" spans="1:6" ht="33" x14ac:dyDescent="0.25">
      <c r="A59" s="123" t="s">
        <v>264</v>
      </c>
      <c r="B59" s="191" t="s">
        <v>265</v>
      </c>
      <c r="C59" s="191"/>
      <c r="D59" s="76"/>
      <c r="E59" s="124">
        <f>E60+E62+E64+E66+E68+E70+E72+E74</f>
        <v>77918853</v>
      </c>
      <c r="F59" s="124">
        <f>F60+F62+F64+F66+F68+F70+F72+F74</f>
        <v>73414149</v>
      </c>
    </row>
    <row r="60" spans="1:6" ht="49.5" hidden="1" x14ac:dyDescent="0.25">
      <c r="A60" s="125" t="s">
        <v>450</v>
      </c>
      <c r="B60" s="192" t="s">
        <v>448</v>
      </c>
      <c r="C60" s="192"/>
      <c r="D60" s="70"/>
      <c r="E60" s="107">
        <f>E61</f>
        <v>393409</v>
      </c>
      <c r="F60" s="107">
        <f>F61</f>
        <v>376007.78</v>
      </c>
    </row>
    <row r="61" spans="1:6" hidden="1" x14ac:dyDescent="0.25">
      <c r="A61" s="93" t="s">
        <v>208</v>
      </c>
      <c r="B61" s="192"/>
      <c r="C61" s="192"/>
      <c r="D61" s="70" t="s">
        <v>209</v>
      </c>
      <c r="E61" s="107">
        <f>Пр6!F61</f>
        <v>393409</v>
      </c>
      <c r="F61" s="107">
        <f>Пр6!G61</f>
        <v>376007.78</v>
      </c>
    </row>
    <row r="62" spans="1:6" ht="49.5" hidden="1" x14ac:dyDescent="0.25">
      <c r="A62" s="125" t="s">
        <v>451</v>
      </c>
      <c r="B62" s="192" t="s">
        <v>449</v>
      </c>
      <c r="C62" s="192"/>
      <c r="D62" s="70"/>
      <c r="E62" s="107">
        <f>E63</f>
        <v>88790</v>
      </c>
      <c r="F62" s="107">
        <f>F63</f>
        <v>88790</v>
      </c>
    </row>
    <row r="63" spans="1:6" hidden="1" x14ac:dyDescent="0.25">
      <c r="A63" s="93" t="s">
        <v>208</v>
      </c>
      <c r="B63" s="192"/>
      <c r="C63" s="192"/>
      <c r="D63" s="70" t="s">
        <v>209</v>
      </c>
      <c r="E63" s="107">
        <f>Пр6!F63</f>
        <v>88790</v>
      </c>
      <c r="F63" s="107">
        <f>Пр6!G63</f>
        <v>88790</v>
      </c>
    </row>
    <row r="64" spans="1:6" ht="66" x14ac:dyDescent="0.25">
      <c r="A64" s="93" t="s">
        <v>266</v>
      </c>
      <c r="B64" s="192" t="s">
        <v>267</v>
      </c>
      <c r="C64" s="192"/>
      <c r="D64" s="70"/>
      <c r="E64" s="107">
        <f>E65</f>
        <v>4852258</v>
      </c>
      <c r="F64" s="107">
        <f>F65</f>
        <v>4799896.87</v>
      </c>
    </row>
    <row r="65" spans="1:6" x14ac:dyDescent="0.25">
      <c r="A65" s="93" t="s">
        <v>208</v>
      </c>
      <c r="B65" s="192"/>
      <c r="C65" s="192"/>
      <c r="D65" s="70" t="s">
        <v>209</v>
      </c>
      <c r="E65" s="107">
        <f>Пр6!F65</f>
        <v>4852258</v>
      </c>
      <c r="F65" s="107">
        <f>Пр6!G65</f>
        <v>4799896.87</v>
      </c>
    </row>
    <row r="66" spans="1:6" ht="49.5" x14ac:dyDescent="0.25">
      <c r="A66" s="93" t="s">
        <v>268</v>
      </c>
      <c r="B66" s="192" t="s">
        <v>269</v>
      </c>
      <c r="C66" s="192"/>
      <c r="D66" s="70"/>
      <c r="E66" s="107">
        <f>E67</f>
        <v>43287750</v>
      </c>
      <c r="F66" s="107">
        <f>F67</f>
        <v>41555123.420000002</v>
      </c>
    </row>
    <row r="67" spans="1:6" x14ac:dyDescent="0.25">
      <c r="A67" s="93" t="s">
        <v>208</v>
      </c>
      <c r="B67" s="192"/>
      <c r="C67" s="192"/>
      <c r="D67" s="70" t="s">
        <v>209</v>
      </c>
      <c r="E67" s="107">
        <f>Пр6!F67</f>
        <v>43287750</v>
      </c>
      <c r="F67" s="107">
        <f>Пр6!G67</f>
        <v>41555123.420000002</v>
      </c>
    </row>
    <row r="68" spans="1:6" ht="49.5" x14ac:dyDescent="0.25">
      <c r="A68" s="93" t="s">
        <v>270</v>
      </c>
      <c r="B68" s="192" t="s">
        <v>271</v>
      </c>
      <c r="C68" s="192"/>
      <c r="D68" s="70"/>
      <c r="E68" s="107">
        <f>E69</f>
        <v>24548331</v>
      </c>
      <c r="F68" s="107">
        <f>F69</f>
        <v>21977610.07</v>
      </c>
    </row>
    <row r="69" spans="1:6" x14ac:dyDescent="0.25">
      <c r="A69" s="93" t="s">
        <v>208</v>
      </c>
      <c r="B69" s="192"/>
      <c r="C69" s="192"/>
      <c r="D69" s="70" t="s">
        <v>209</v>
      </c>
      <c r="E69" s="107">
        <f>Пр6!F69</f>
        <v>24548331</v>
      </c>
      <c r="F69" s="107">
        <f>Пр6!G69</f>
        <v>21977610.07</v>
      </c>
    </row>
    <row r="70" spans="1:6" ht="49.5" hidden="1" x14ac:dyDescent="0.25">
      <c r="A70" s="125" t="s">
        <v>459</v>
      </c>
      <c r="B70" s="192" t="s">
        <v>457</v>
      </c>
      <c r="C70" s="192"/>
      <c r="D70" s="70"/>
      <c r="E70" s="107">
        <f>E71</f>
        <v>2974829</v>
      </c>
      <c r="F70" s="107">
        <f>F71</f>
        <v>2843236.82</v>
      </c>
    </row>
    <row r="71" spans="1:6" hidden="1" x14ac:dyDescent="0.25">
      <c r="A71" s="93" t="s">
        <v>208</v>
      </c>
      <c r="B71" s="192"/>
      <c r="C71" s="192"/>
      <c r="D71" s="70" t="s">
        <v>209</v>
      </c>
      <c r="E71" s="107">
        <f>Пр6!F73</f>
        <v>2974829</v>
      </c>
      <c r="F71" s="107">
        <f>Пр6!G73</f>
        <v>2843236.82</v>
      </c>
    </row>
    <row r="72" spans="1:6" ht="49.5" hidden="1" x14ac:dyDescent="0.25">
      <c r="A72" s="125" t="s">
        <v>460</v>
      </c>
      <c r="B72" s="192" t="s">
        <v>458</v>
      </c>
      <c r="C72" s="192"/>
      <c r="D72" s="70"/>
      <c r="E72" s="107">
        <f>E73</f>
        <v>1687000</v>
      </c>
      <c r="F72" s="107">
        <f>F73</f>
        <v>1687000</v>
      </c>
    </row>
    <row r="73" spans="1:6" hidden="1" x14ac:dyDescent="0.25">
      <c r="A73" s="93" t="s">
        <v>208</v>
      </c>
      <c r="B73" s="192"/>
      <c r="C73" s="192"/>
      <c r="D73" s="70" t="s">
        <v>209</v>
      </c>
      <c r="E73" s="107">
        <f>Пр6!F75</f>
        <v>1687000</v>
      </c>
      <c r="F73" s="107">
        <f>Пр6!G75</f>
        <v>1687000</v>
      </c>
    </row>
    <row r="74" spans="1:6" ht="51" customHeight="1" x14ac:dyDescent="0.25">
      <c r="A74" s="93" t="s">
        <v>272</v>
      </c>
      <c r="B74" s="192" t="s">
        <v>456</v>
      </c>
      <c r="C74" s="192"/>
      <c r="D74" s="70"/>
      <c r="E74" s="107">
        <f>E75</f>
        <v>86486</v>
      </c>
      <c r="F74" s="107">
        <f>F75</f>
        <v>86484.040000000008</v>
      </c>
    </row>
    <row r="75" spans="1:6" x14ac:dyDescent="0.25">
      <c r="A75" s="93" t="s">
        <v>208</v>
      </c>
      <c r="B75" s="192"/>
      <c r="C75" s="192"/>
      <c r="D75" s="70" t="s">
        <v>209</v>
      </c>
      <c r="E75" s="107">
        <f>Пр6!F71</f>
        <v>86486</v>
      </c>
      <c r="F75" s="107">
        <f>Пр6!G71</f>
        <v>86484.040000000008</v>
      </c>
    </row>
    <row r="76" spans="1:6" ht="33" x14ac:dyDescent="0.25">
      <c r="A76" s="123" t="s">
        <v>274</v>
      </c>
      <c r="B76" s="191" t="s">
        <v>275</v>
      </c>
      <c r="C76" s="191"/>
      <c r="D76" s="76"/>
      <c r="E76" s="124">
        <f>E77+E79</f>
        <v>586134</v>
      </c>
      <c r="F76" s="124">
        <f>F77+F79</f>
        <v>389133.76</v>
      </c>
    </row>
    <row r="77" spans="1:6" ht="33" x14ac:dyDescent="0.25">
      <c r="A77" s="93" t="s">
        <v>276</v>
      </c>
      <c r="B77" s="192" t="s">
        <v>277</v>
      </c>
      <c r="C77" s="192"/>
      <c r="D77" s="70"/>
      <c r="E77" s="107">
        <f>E78</f>
        <v>495000</v>
      </c>
      <c r="F77" s="108">
        <f>F78</f>
        <v>313801.96000000002</v>
      </c>
    </row>
    <row r="78" spans="1:6" x14ac:dyDescent="0.25">
      <c r="A78" s="93" t="s">
        <v>208</v>
      </c>
      <c r="B78" s="192"/>
      <c r="C78" s="192"/>
      <c r="D78" s="70" t="s">
        <v>209</v>
      </c>
      <c r="E78" s="107">
        <f>Пр6!F78</f>
        <v>495000</v>
      </c>
      <c r="F78" s="107">
        <f>Пр6!G78</f>
        <v>313801.96000000002</v>
      </c>
    </row>
    <row r="79" spans="1:6" ht="33" x14ac:dyDescent="0.25">
      <c r="A79" s="93" t="s">
        <v>278</v>
      </c>
      <c r="B79" s="192" t="s">
        <v>279</v>
      </c>
      <c r="C79" s="192"/>
      <c r="D79" s="70"/>
      <c r="E79" s="107">
        <f>E80</f>
        <v>91134</v>
      </c>
      <c r="F79" s="108">
        <f>F80</f>
        <v>75331.8</v>
      </c>
    </row>
    <row r="80" spans="1:6" x14ac:dyDescent="0.25">
      <c r="A80" s="93" t="s">
        <v>208</v>
      </c>
      <c r="B80" s="192"/>
      <c r="C80" s="192"/>
      <c r="D80" s="70" t="s">
        <v>209</v>
      </c>
      <c r="E80" s="107">
        <f>Пр6!F80</f>
        <v>91134</v>
      </c>
      <c r="F80" s="107">
        <f>Пр6!G80</f>
        <v>75331.8</v>
      </c>
    </row>
    <row r="81" spans="1:6" ht="103.5" x14ac:dyDescent="0.25">
      <c r="A81" s="120" t="s">
        <v>280</v>
      </c>
      <c r="B81" s="204" t="s">
        <v>281</v>
      </c>
      <c r="C81" s="204"/>
      <c r="D81" s="121"/>
      <c r="E81" s="122">
        <f t="shared" ref="E81:F83" si="0">E82</f>
        <v>20611637</v>
      </c>
      <c r="F81" s="126">
        <f t="shared" si="0"/>
        <v>20524516.800000001</v>
      </c>
    </row>
    <row r="82" spans="1:6" ht="49.5" x14ac:dyDescent="0.25">
      <c r="A82" s="123" t="s">
        <v>282</v>
      </c>
      <c r="B82" s="191" t="s">
        <v>283</v>
      </c>
      <c r="C82" s="191"/>
      <c r="D82" s="76"/>
      <c r="E82" s="124">
        <f t="shared" si="0"/>
        <v>20611637</v>
      </c>
      <c r="F82" s="108">
        <f t="shared" si="0"/>
        <v>20524516.800000001</v>
      </c>
    </row>
    <row r="83" spans="1:6" ht="33" x14ac:dyDescent="0.25">
      <c r="A83" s="93" t="s">
        <v>284</v>
      </c>
      <c r="B83" s="192" t="s">
        <v>285</v>
      </c>
      <c r="C83" s="192"/>
      <c r="D83" s="70"/>
      <c r="E83" s="107">
        <f t="shared" si="0"/>
        <v>20611637</v>
      </c>
      <c r="F83" s="108">
        <f t="shared" si="0"/>
        <v>20524516.800000001</v>
      </c>
    </row>
    <row r="84" spans="1:6" x14ac:dyDescent="0.25">
      <c r="A84" s="93" t="s">
        <v>208</v>
      </c>
      <c r="B84" s="192"/>
      <c r="C84" s="192"/>
      <c r="D84" s="70" t="s">
        <v>209</v>
      </c>
      <c r="E84" s="107">
        <f>Пр6!F84</f>
        <v>20611637</v>
      </c>
      <c r="F84" s="107">
        <f>Пр6!G84</f>
        <v>20524516.800000001</v>
      </c>
    </row>
    <row r="85" spans="1:6" ht="51.75" x14ac:dyDescent="0.25">
      <c r="A85" s="120" t="s">
        <v>286</v>
      </c>
      <c r="B85" s="204" t="s">
        <v>287</v>
      </c>
      <c r="C85" s="204"/>
      <c r="D85" s="121"/>
      <c r="E85" s="122">
        <f t="shared" ref="E85:F87" si="1">E86</f>
        <v>2666541</v>
      </c>
      <c r="F85" s="126">
        <f t="shared" si="1"/>
        <v>2624030.2599999998</v>
      </c>
    </row>
    <row r="86" spans="1:6" ht="66" x14ac:dyDescent="0.25">
      <c r="A86" s="123" t="s">
        <v>288</v>
      </c>
      <c r="B86" s="191" t="s">
        <v>289</v>
      </c>
      <c r="C86" s="191"/>
      <c r="D86" s="76"/>
      <c r="E86" s="124">
        <f t="shared" si="1"/>
        <v>2666541</v>
      </c>
      <c r="F86" s="108">
        <f t="shared" si="1"/>
        <v>2624030.2599999998</v>
      </c>
    </row>
    <row r="87" spans="1:6" ht="49.5" x14ac:dyDescent="0.25">
      <c r="A87" s="93" t="s">
        <v>290</v>
      </c>
      <c r="B87" s="192" t="s">
        <v>291</v>
      </c>
      <c r="C87" s="192"/>
      <c r="D87" s="70"/>
      <c r="E87" s="107">
        <f t="shared" si="1"/>
        <v>2666541</v>
      </c>
      <c r="F87" s="108">
        <f t="shared" si="1"/>
        <v>2624030.2599999998</v>
      </c>
    </row>
    <row r="88" spans="1:6" x14ac:dyDescent="0.25">
      <c r="A88" s="93" t="s">
        <v>208</v>
      </c>
      <c r="B88" s="192"/>
      <c r="C88" s="192"/>
      <c r="D88" s="70" t="s">
        <v>209</v>
      </c>
      <c r="E88" s="107">
        <f>Пр6!F88</f>
        <v>2666541</v>
      </c>
      <c r="F88" s="107">
        <f>Пр6!G88</f>
        <v>2624030.2599999998</v>
      </c>
    </row>
    <row r="89" spans="1:6" ht="34.5" x14ac:dyDescent="0.25">
      <c r="A89" s="120" t="s">
        <v>444</v>
      </c>
      <c r="B89" s="204" t="s">
        <v>440</v>
      </c>
      <c r="C89" s="204"/>
      <c r="D89" s="121"/>
      <c r="E89" s="122">
        <f>E90</f>
        <v>172000</v>
      </c>
      <c r="F89" s="122">
        <f>F90</f>
        <v>172000</v>
      </c>
    </row>
    <row r="90" spans="1:6" ht="82.5" x14ac:dyDescent="0.25">
      <c r="A90" s="123" t="s">
        <v>445</v>
      </c>
      <c r="B90" s="191" t="s">
        <v>441</v>
      </c>
      <c r="C90" s="191"/>
      <c r="D90" s="76"/>
      <c r="E90" s="124">
        <f>E91++E93</f>
        <v>172000</v>
      </c>
      <c r="F90" s="124">
        <f>F91++F93</f>
        <v>172000</v>
      </c>
    </row>
    <row r="91" spans="1:6" ht="82.5" x14ac:dyDescent="0.25">
      <c r="A91" s="93" t="s">
        <v>446</v>
      </c>
      <c r="B91" s="192" t="s">
        <v>442</v>
      </c>
      <c r="C91" s="192"/>
      <c r="D91" s="70"/>
      <c r="E91" s="107">
        <f>E92</f>
        <v>17200</v>
      </c>
      <c r="F91" s="108">
        <f>F92</f>
        <v>17200</v>
      </c>
    </row>
    <row r="92" spans="1:6" x14ac:dyDescent="0.25">
      <c r="A92" s="93" t="s">
        <v>208</v>
      </c>
      <c r="B92" s="192"/>
      <c r="C92" s="192"/>
      <c r="D92" s="70" t="s">
        <v>209</v>
      </c>
      <c r="E92" s="107">
        <f>Пр6!F92</f>
        <v>17200</v>
      </c>
      <c r="F92" s="107">
        <f>Пр6!G92</f>
        <v>17200</v>
      </c>
    </row>
    <row r="93" spans="1:6" ht="82.5" x14ac:dyDescent="0.25">
      <c r="A93" s="93" t="s">
        <v>447</v>
      </c>
      <c r="B93" s="192" t="s">
        <v>443</v>
      </c>
      <c r="C93" s="192"/>
      <c r="D93" s="70"/>
      <c r="E93" s="107">
        <f>E94</f>
        <v>154800</v>
      </c>
      <c r="F93" s="108">
        <f>F94</f>
        <v>154800</v>
      </c>
    </row>
    <row r="94" spans="1:6" x14ac:dyDescent="0.25">
      <c r="A94" s="93" t="s">
        <v>208</v>
      </c>
      <c r="B94" s="192"/>
      <c r="C94" s="192"/>
      <c r="D94" s="70" t="s">
        <v>209</v>
      </c>
      <c r="E94" s="107">
        <f>Пр6!F94</f>
        <v>154800</v>
      </c>
      <c r="F94" s="107">
        <f>Пр6!G94</f>
        <v>154800</v>
      </c>
    </row>
    <row r="95" spans="1:6" ht="49.5" x14ac:dyDescent="0.25">
      <c r="A95" s="117" t="s">
        <v>292</v>
      </c>
      <c r="B95" s="203" t="s">
        <v>293</v>
      </c>
      <c r="C95" s="203"/>
      <c r="D95" s="118"/>
      <c r="E95" s="119">
        <f>E96+E100+E104+E110</f>
        <v>6795911</v>
      </c>
      <c r="F95" s="119">
        <f>F96+F100+F104+F110</f>
        <v>6791155.8500000006</v>
      </c>
    </row>
    <row r="96" spans="1:6" ht="51.75" x14ac:dyDescent="0.25">
      <c r="A96" s="120" t="s">
        <v>294</v>
      </c>
      <c r="B96" s="204" t="s">
        <v>295</v>
      </c>
      <c r="C96" s="204"/>
      <c r="D96" s="121"/>
      <c r="E96" s="122">
        <f t="shared" ref="E96:F98" si="2">E97</f>
        <v>819500</v>
      </c>
      <c r="F96" s="122">
        <f t="shared" si="2"/>
        <v>819500</v>
      </c>
    </row>
    <row r="97" spans="1:6" ht="49.5" x14ac:dyDescent="0.25">
      <c r="A97" s="123" t="s">
        <v>296</v>
      </c>
      <c r="B97" s="191" t="s">
        <v>297</v>
      </c>
      <c r="C97" s="191"/>
      <c r="D97" s="76"/>
      <c r="E97" s="124">
        <f t="shared" si="2"/>
        <v>819500</v>
      </c>
      <c r="F97" s="124">
        <f t="shared" si="2"/>
        <v>819500</v>
      </c>
    </row>
    <row r="98" spans="1:6" ht="49.5" x14ac:dyDescent="0.25">
      <c r="A98" s="93" t="s">
        <v>298</v>
      </c>
      <c r="B98" s="192" t="s">
        <v>461</v>
      </c>
      <c r="C98" s="192"/>
      <c r="D98" s="70"/>
      <c r="E98" s="107">
        <f t="shared" si="2"/>
        <v>819500</v>
      </c>
      <c r="F98" s="107">
        <f t="shared" si="2"/>
        <v>819500</v>
      </c>
    </row>
    <row r="99" spans="1:6" x14ac:dyDescent="0.25">
      <c r="A99" s="93" t="s">
        <v>208</v>
      </c>
      <c r="B99" s="192"/>
      <c r="C99" s="192"/>
      <c r="D99" s="70">
        <v>500</v>
      </c>
      <c r="E99" s="107">
        <f>Пр6!F99</f>
        <v>819500</v>
      </c>
      <c r="F99" s="107">
        <f>Пр6!G99</f>
        <v>819500</v>
      </c>
    </row>
    <row r="100" spans="1:6" ht="69" x14ac:dyDescent="0.25">
      <c r="A100" s="120" t="s">
        <v>300</v>
      </c>
      <c r="B100" s="204" t="s">
        <v>301</v>
      </c>
      <c r="C100" s="204"/>
      <c r="D100" s="121"/>
      <c r="E100" s="122">
        <f t="shared" ref="E100:F102" si="3">E101</f>
        <v>1224385</v>
      </c>
      <c r="F100" s="122">
        <f t="shared" si="3"/>
        <v>1224379.8</v>
      </c>
    </row>
    <row r="101" spans="1:6" ht="49.5" x14ac:dyDescent="0.25">
      <c r="A101" s="123" t="s">
        <v>302</v>
      </c>
      <c r="B101" s="191" t="s">
        <v>303</v>
      </c>
      <c r="C101" s="191"/>
      <c r="D101" s="76"/>
      <c r="E101" s="124">
        <f t="shared" si="3"/>
        <v>1224385</v>
      </c>
      <c r="F101" s="108">
        <f t="shared" si="3"/>
        <v>1224379.8</v>
      </c>
    </row>
    <row r="102" spans="1:6" ht="33" x14ac:dyDescent="0.25">
      <c r="A102" s="93" t="s">
        <v>312</v>
      </c>
      <c r="B102" s="192" t="s">
        <v>305</v>
      </c>
      <c r="C102" s="192"/>
      <c r="D102" s="70"/>
      <c r="E102" s="107">
        <f t="shared" si="3"/>
        <v>1224385</v>
      </c>
      <c r="F102" s="108">
        <f t="shared" si="3"/>
        <v>1224379.8</v>
      </c>
    </row>
    <row r="103" spans="1:6" x14ac:dyDescent="0.25">
      <c r="A103" s="93" t="s">
        <v>306</v>
      </c>
      <c r="B103" s="192"/>
      <c r="C103" s="192"/>
      <c r="D103" s="70" t="s">
        <v>307</v>
      </c>
      <c r="E103" s="107">
        <f>Пр6!F103</f>
        <v>1224385</v>
      </c>
      <c r="F103" s="107">
        <f>Пр6!G103</f>
        <v>1224379.8</v>
      </c>
    </row>
    <row r="104" spans="1:6" ht="86.25" x14ac:dyDescent="0.25">
      <c r="A104" s="120" t="s">
        <v>308</v>
      </c>
      <c r="B104" s="204" t="s">
        <v>309</v>
      </c>
      <c r="C104" s="204"/>
      <c r="D104" s="121"/>
      <c r="E104" s="122">
        <f t="shared" ref="E104:F106" si="4">E105</f>
        <v>23740</v>
      </c>
      <c r="F104" s="122">
        <f t="shared" si="4"/>
        <v>18990.690000000002</v>
      </c>
    </row>
    <row r="105" spans="1:6" ht="49.5" x14ac:dyDescent="0.25">
      <c r="A105" s="123" t="s">
        <v>310</v>
      </c>
      <c r="B105" s="191" t="s">
        <v>311</v>
      </c>
      <c r="C105" s="191"/>
      <c r="D105" s="76"/>
      <c r="E105" s="124">
        <f>E106+E108</f>
        <v>23740</v>
      </c>
      <c r="F105" s="124">
        <f>F106+F108</f>
        <v>18990.690000000002</v>
      </c>
    </row>
    <row r="106" spans="1:6" ht="33" x14ac:dyDescent="0.25">
      <c r="A106" s="93" t="s">
        <v>312</v>
      </c>
      <c r="B106" s="192" t="s">
        <v>313</v>
      </c>
      <c r="C106" s="192"/>
      <c r="D106" s="70"/>
      <c r="E106" s="107">
        <f t="shared" si="4"/>
        <v>11870</v>
      </c>
      <c r="F106" s="107">
        <f t="shared" si="4"/>
        <v>9495.33</v>
      </c>
    </row>
    <row r="107" spans="1:6" x14ac:dyDescent="0.25">
      <c r="A107" s="93" t="s">
        <v>306</v>
      </c>
      <c r="B107" s="192"/>
      <c r="C107" s="192"/>
      <c r="D107" s="70" t="s">
        <v>307</v>
      </c>
      <c r="E107" s="107">
        <f>Пр6!F107</f>
        <v>11870</v>
      </c>
      <c r="F107" s="107">
        <f>Пр6!G107</f>
        <v>9495.33</v>
      </c>
    </row>
    <row r="108" spans="1:6" ht="49.5" x14ac:dyDescent="0.25">
      <c r="A108" s="93" t="s">
        <v>314</v>
      </c>
      <c r="B108" s="192" t="s">
        <v>315</v>
      </c>
      <c r="C108" s="192"/>
      <c r="D108" s="70"/>
      <c r="E108" s="107">
        <f>E109</f>
        <v>11870</v>
      </c>
      <c r="F108" s="107">
        <f>F109</f>
        <v>9495.36</v>
      </c>
    </row>
    <row r="109" spans="1:6" ht="17.25" customHeight="1" x14ac:dyDescent="0.25">
      <c r="A109" s="93" t="s">
        <v>306</v>
      </c>
      <c r="B109" s="192"/>
      <c r="C109" s="192"/>
      <c r="D109" s="70">
        <v>300</v>
      </c>
      <c r="E109" s="107">
        <f>Пр6!F109</f>
        <v>11870</v>
      </c>
      <c r="F109" s="107">
        <f>Пр6!G109</f>
        <v>9495.36</v>
      </c>
    </row>
    <row r="110" spans="1:6" ht="103.5" x14ac:dyDescent="0.25">
      <c r="A110" s="120" t="s">
        <v>316</v>
      </c>
      <c r="B110" s="204" t="s">
        <v>317</v>
      </c>
      <c r="C110" s="204"/>
      <c r="D110" s="121"/>
      <c r="E110" s="122">
        <f>E111</f>
        <v>4728286</v>
      </c>
      <c r="F110" s="122">
        <f t="shared" ref="E110:F112" si="5">F111</f>
        <v>4728285.3600000003</v>
      </c>
    </row>
    <row r="111" spans="1:6" ht="82.5" x14ac:dyDescent="0.25">
      <c r="A111" s="123" t="s">
        <v>318</v>
      </c>
      <c r="B111" s="191" t="s">
        <v>319</v>
      </c>
      <c r="C111" s="191"/>
      <c r="D111" s="76"/>
      <c r="E111" s="124">
        <f t="shared" si="5"/>
        <v>4728286</v>
      </c>
      <c r="F111" s="124">
        <f t="shared" si="5"/>
        <v>4728285.3600000003</v>
      </c>
    </row>
    <row r="112" spans="1:6" ht="49.5" x14ac:dyDescent="0.25">
      <c r="A112" s="93" t="s">
        <v>320</v>
      </c>
      <c r="B112" s="192" t="s">
        <v>321</v>
      </c>
      <c r="C112" s="192"/>
      <c r="D112" s="70"/>
      <c r="E112" s="107">
        <f t="shared" si="5"/>
        <v>4728286</v>
      </c>
      <c r="F112" s="107">
        <f t="shared" si="5"/>
        <v>4728285.3600000003</v>
      </c>
    </row>
    <row r="113" spans="1:6" x14ac:dyDescent="0.25">
      <c r="A113" s="93" t="s">
        <v>208</v>
      </c>
      <c r="B113" s="192"/>
      <c r="C113" s="192"/>
      <c r="D113" s="70">
        <v>500</v>
      </c>
      <c r="E113" s="107">
        <f>Пр6!F113</f>
        <v>4728286</v>
      </c>
      <c r="F113" s="107">
        <f>Пр6!G113</f>
        <v>4728285.3600000003</v>
      </c>
    </row>
    <row r="114" spans="1:6" ht="17.25" x14ac:dyDescent="0.25">
      <c r="A114" s="142" t="s">
        <v>324</v>
      </c>
      <c r="B114" s="211" t="s">
        <v>323</v>
      </c>
      <c r="C114" s="211"/>
      <c r="D114" s="143"/>
      <c r="E114" s="144">
        <f>E115</f>
        <v>83621634</v>
      </c>
      <c r="F114" s="144">
        <f>F115</f>
        <v>82686782.019999996</v>
      </c>
    </row>
    <row r="115" spans="1:6" x14ac:dyDescent="0.25">
      <c r="A115" s="104" t="s">
        <v>324</v>
      </c>
      <c r="B115" s="212" t="s">
        <v>325</v>
      </c>
      <c r="C115" s="212"/>
      <c r="D115" s="105"/>
      <c r="E115" s="106">
        <f>E116+E118+E121+E123+E125+E127+E129+E131+E133+E135+E137+E139+E141+E143+E145+E147+E149+E153+E157+E159+E161+E163+E165+E167+E169+E171+E173+E175+E177+E155+E151</f>
        <v>83621634</v>
      </c>
      <c r="F115" s="106">
        <f>F116+F118+F121+F123+F125+F127+F129+F131+F133+F135+F137+F139+F141+F143+F145+F147+F149+F153+F157+F159+F161+F163+F165+F167+F169+F171+F173+F175+F177+F155+F151</f>
        <v>82686782.019999996</v>
      </c>
    </row>
    <row r="116" spans="1:6" ht="33" x14ac:dyDescent="0.25">
      <c r="A116" s="93" t="s">
        <v>388</v>
      </c>
      <c r="B116" s="192" t="s">
        <v>389</v>
      </c>
      <c r="C116" s="192"/>
      <c r="D116" s="70"/>
      <c r="E116" s="107">
        <f>E117</f>
        <v>1090381</v>
      </c>
      <c r="F116" s="108">
        <f>F117</f>
        <v>1090379.5900000001</v>
      </c>
    </row>
    <row r="117" spans="1:6" ht="82.5" x14ac:dyDescent="0.25">
      <c r="A117" s="93" t="s">
        <v>390</v>
      </c>
      <c r="B117" s="192"/>
      <c r="C117" s="192"/>
      <c r="D117" s="70" t="s">
        <v>391</v>
      </c>
      <c r="E117" s="107">
        <f>Пр6!F181</f>
        <v>1090381</v>
      </c>
      <c r="F117" s="107">
        <f>Пр6!G181</f>
        <v>1090379.5900000001</v>
      </c>
    </row>
    <row r="118" spans="1:6" ht="33" x14ac:dyDescent="0.25">
      <c r="A118" s="2" t="s">
        <v>326</v>
      </c>
      <c r="B118" s="192" t="s">
        <v>327</v>
      </c>
      <c r="C118" s="192"/>
      <c r="D118" s="70"/>
      <c r="E118" s="107">
        <f>E119+E120</f>
        <v>193893</v>
      </c>
      <c r="F118" s="109">
        <f>F119+F120</f>
        <v>193892.56</v>
      </c>
    </row>
    <row r="119" spans="1:6" x14ac:dyDescent="0.25">
      <c r="A119" s="2" t="s">
        <v>306</v>
      </c>
      <c r="B119" s="192"/>
      <c r="C119" s="192"/>
      <c r="D119" s="70" t="s">
        <v>307</v>
      </c>
      <c r="E119" s="107">
        <f>Пр6!F117</f>
        <v>72000</v>
      </c>
      <c r="F119" s="107">
        <f>Пр6!G117</f>
        <v>72000</v>
      </c>
    </row>
    <row r="120" spans="1:6" x14ac:dyDescent="0.25">
      <c r="A120" s="2" t="s">
        <v>328</v>
      </c>
      <c r="B120" s="192"/>
      <c r="C120" s="192"/>
      <c r="D120" s="70">
        <v>800</v>
      </c>
      <c r="E120" s="107">
        <f>Пр6!F118</f>
        <v>121893</v>
      </c>
      <c r="F120" s="107">
        <f>Пр6!G118</f>
        <v>121892.56</v>
      </c>
    </row>
    <row r="121" spans="1:6" ht="33" x14ac:dyDescent="0.25">
      <c r="A121" s="2" t="s">
        <v>330</v>
      </c>
      <c r="B121" s="192" t="s">
        <v>331</v>
      </c>
      <c r="C121" s="192"/>
      <c r="D121" s="70"/>
      <c r="E121" s="107">
        <v>4300000</v>
      </c>
      <c r="F121" s="109">
        <f>F122</f>
        <v>4211987.53</v>
      </c>
    </row>
    <row r="122" spans="1:6" ht="33" x14ac:dyDescent="0.25">
      <c r="A122" s="2" t="s">
        <v>332</v>
      </c>
      <c r="B122" s="192"/>
      <c r="C122" s="192"/>
      <c r="D122" s="70" t="s">
        <v>333</v>
      </c>
      <c r="E122" s="107">
        <f>Пр6!F120</f>
        <v>4300000</v>
      </c>
      <c r="F122" s="107">
        <f>Пр6!G120</f>
        <v>4211987.53</v>
      </c>
    </row>
    <row r="123" spans="1:6" ht="33" x14ac:dyDescent="0.25">
      <c r="A123" s="2" t="s">
        <v>334</v>
      </c>
      <c r="B123" s="192" t="s">
        <v>335</v>
      </c>
      <c r="C123" s="192"/>
      <c r="D123" s="70"/>
      <c r="E123" s="107">
        <f>E124</f>
        <v>120000</v>
      </c>
      <c r="F123" s="109">
        <f>F124</f>
        <v>120000</v>
      </c>
    </row>
    <row r="124" spans="1:6" x14ac:dyDescent="0.25">
      <c r="A124" s="2" t="s">
        <v>306</v>
      </c>
      <c r="B124" s="192"/>
      <c r="C124" s="192"/>
      <c r="D124" s="70">
        <v>300</v>
      </c>
      <c r="E124" s="107">
        <f>Пр6!F122</f>
        <v>120000</v>
      </c>
      <c r="F124" s="107">
        <f>Пр6!G122</f>
        <v>120000</v>
      </c>
    </row>
    <row r="125" spans="1:6" ht="33" x14ac:dyDescent="0.25">
      <c r="A125" s="2" t="s">
        <v>336</v>
      </c>
      <c r="B125" s="192" t="s">
        <v>337</v>
      </c>
      <c r="C125" s="192"/>
      <c r="D125" s="70"/>
      <c r="E125" s="107">
        <f>E126</f>
        <v>3351640</v>
      </c>
      <c r="F125" s="109">
        <f>F126</f>
        <v>3334601.2399999998</v>
      </c>
    </row>
    <row r="126" spans="1:6" x14ac:dyDescent="0.25">
      <c r="A126" s="2" t="s">
        <v>328</v>
      </c>
      <c r="B126" s="192"/>
      <c r="C126" s="192"/>
      <c r="D126" s="70" t="s">
        <v>329</v>
      </c>
      <c r="E126" s="107">
        <f>Пр6!F124</f>
        <v>3351640</v>
      </c>
      <c r="F126" s="107">
        <f>Пр6!G124</f>
        <v>3334601.2399999998</v>
      </c>
    </row>
    <row r="127" spans="1:6" ht="33" x14ac:dyDescent="0.25">
      <c r="A127" s="2" t="s">
        <v>338</v>
      </c>
      <c r="B127" s="192" t="s">
        <v>339</v>
      </c>
      <c r="C127" s="192"/>
      <c r="D127" s="70"/>
      <c r="E127" s="107">
        <f>E128</f>
        <v>34432987</v>
      </c>
      <c r="F127" s="109">
        <f>F128</f>
        <v>34432987</v>
      </c>
    </row>
    <row r="128" spans="1:6" x14ac:dyDescent="0.25">
      <c r="A128" s="2" t="s">
        <v>208</v>
      </c>
      <c r="B128" s="192"/>
      <c r="C128" s="192"/>
      <c r="D128" s="70" t="s">
        <v>209</v>
      </c>
      <c r="E128" s="107">
        <f>Пр6!F126</f>
        <v>34432987</v>
      </c>
      <c r="F128" s="107">
        <f>Пр6!G126</f>
        <v>34432987</v>
      </c>
    </row>
    <row r="129" spans="1:6" ht="82.5" x14ac:dyDescent="0.25">
      <c r="A129" s="2" t="s">
        <v>340</v>
      </c>
      <c r="B129" s="192" t="s">
        <v>341</v>
      </c>
      <c r="C129" s="192"/>
      <c r="D129" s="70"/>
      <c r="E129" s="107">
        <f>E130</f>
        <v>191690</v>
      </c>
      <c r="F129" s="109">
        <f>F130</f>
        <v>121690</v>
      </c>
    </row>
    <row r="130" spans="1:6" x14ac:dyDescent="0.25">
      <c r="A130" s="2" t="s">
        <v>208</v>
      </c>
      <c r="B130" s="192"/>
      <c r="C130" s="192"/>
      <c r="D130" s="70" t="s">
        <v>209</v>
      </c>
      <c r="E130" s="107">
        <f>Пр6!F128</f>
        <v>191690</v>
      </c>
      <c r="F130" s="107">
        <f>Пр6!G128</f>
        <v>121690</v>
      </c>
    </row>
    <row r="131" spans="1:6" ht="49.5" x14ac:dyDescent="0.25">
      <c r="A131" s="2" t="s">
        <v>342</v>
      </c>
      <c r="B131" s="192" t="s">
        <v>343</v>
      </c>
      <c r="C131" s="192"/>
      <c r="D131" s="70"/>
      <c r="E131" s="107">
        <f>E132</f>
        <v>12663020</v>
      </c>
      <c r="F131" s="109">
        <f>F132</f>
        <v>12237128.33</v>
      </c>
    </row>
    <row r="132" spans="1:6" x14ac:dyDescent="0.25">
      <c r="A132" s="2" t="s">
        <v>208</v>
      </c>
      <c r="B132" s="192"/>
      <c r="C132" s="192"/>
      <c r="D132" s="70" t="s">
        <v>209</v>
      </c>
      <c r="E132" s="107">
        <f>Пр6!F130</f>
        <v>12663020</v>
      </c>
      <c r="F132" s="107">
        <f>Пр6!G130</f>
        <v>12237128.33</v>
      </c>
    </row>
    <row r="133" spans="1:6" ht="49.5" x14ac:dyDescent="0.25">
      <c r="A133" s="2" t="s">
        <v>344</v>
      </c>
      <c r="B133" s="192" t="s">
        <v>345</v>
      </c>
      <c r="C133" s="192"/>
      <c r="D133" s="70"/>
      <c r="E133" s="107">
        <f>E134</f>
        <v>1226508</v>
      </c>
      <c r="F133" s="109">
        <f>F134</f>
        <v>1107597.6100000001</v>
      </c>
    </row>
    <row r="134" spans="1:6" x14ac:dyDescent="0.25">
      <c r="A134" s="2" t="s">
        <v>208</v>
      </c>
      <c r="B134" s="192"/>
      <c r="C134" s="192"/>
      <c r="D134" s="70" t="s">
        <v>209</v>
      </c>
      <c r="E134" s="107">
        <f>Пр6!F132</f>
        <v>1226508</v>
      </c>
      <c r="F134" s="107">
        <f>Пр6!G132</f>
        <v>1107597.6100000001</v>
      </c>
    </row>
    <row r="135" spans="1:6" ht="33" x14ac:dyDescent="0.25">
      <c r="A135" s="2" t="s">
        <v>346</v>
      </c>
      <c r="B135" s="192" t="s">
        <v>347</v>
      </c>
      <c r="C135" s="192"/>
      <c r="D135" s="70"/>
      <c r="E135" s="107">
        <f>E136</f>
        <v>4600000</v>
      </c>
      <c r="F135" s="109">
        <f>F136</f>
        <v>4600000</v>
      </c>
    </row>
    <row r="136" spans="1:6" x14ac:dyDescent="0.25">
      <c r="A136" s="2" t="s">
        <v>208</v>
      </c>
      <c r="B136" s="192"/>
      <c r="C136" s="192"/>
      <c r="D136" s="70" t="s">
        <v>209</v>
      </c>
      <c r="E136" s="107">
        <f>Пр6!F134</f>
        <v>4600000</v>
      </c>
      <c r="F136" s="107">
        <f>Пр6!G134</f>
        <v>4600000</v>
      </c>
    </row>
    <row r="137" spans="1:6" ht="33" x14ac:dyDescent="0.25">
      <c r="A137" s="2" t="s">
        <v>348</v>
      </c>
      <c r="B137" s="192" t="s">
        <v>349</v>
      </c>
      <c r="C137" s="192"/>
      <c r="D137" s="70"/>
      <c r="E137" s="107">
        <f>E138</f>
        <v>1100000</v>
      </c>
      <c r="F137" s="109">
        <f>F138</f>
        <v>1100000</v>
      </c>
    </row>
    <row r="138" spans="1:6" x14ac:dyDescent="0.25">
      <c r="A138" s="2" t="s">
        <v>208</v>
      </c>
      <c r="B138" s="192"/>
      <c r="C138" s="192"/>
      <c r="D138" s="70" t="s">
        <v>209</v>
      </c>
      <c r="E138" s="107">
        <f>Пр6!F136</f>
        <v>1100000</v>
      </c>
      <c r="F138" s="107">
        <f>Пр6!G136</f>
        <v>1100000</v>
      </c>
    </row>
    <row r="139" spans="1:6" ht="82.5" hidden="1" x14ac:dyDescent="0.25">
      <c r="A139" s="2" t="s">
        <v>350</v>
      </c>
      <c r="B139" s="192" t="s">
        <v>351</v>
      </c>
      <c r="C139" s="192"/>
      <c r="D139" s="70"/>
      <c r="E139" s="107">
        <f>E140</f>
        <v>100000</v>
      </c>
      <c r="F139" s="109">
        <f>F140</f>
        <v>98580</v>
      </c>
    </row>
    <row r="140" spans="1:6" hidden="1" x14ac:dyDescent="0.25">
      <c r="A140" s="2" t="s">
        <v>208</v>
      </c>
      <c r="B140" s="192"/>
      <c r="C140" s="192"/>
      <c r="D140" s="70" t="s">
        <v>209</v>
      </c>
      <c r="E140" s="107">
        <f>Пр6!F138</f>
        <v>100000</v>
      </c>
      <c r="F140" s="107">
        <f>Пр6!G138</f>
        <v>98580</v>
      </c>
    </row>
    <row r="141" spans="1:6" ht="49.5" x14ac:dyDescent="0.25">
      <c r="A141" s="2" t="s">
        <v>352</v>
      </c>
      <c r="B141" s="192" t="s">
        <v>353</v>
      </c>
      <c r="C141" s="192"/>
      <c r="D141" s="70"/>
      <c r="E141" s="107">
        <f>E142</f>
        <v>75000</v>
      </c>
      <c r="F141" s="109">
        <f>F142</f>
        <v>75000</v>
      </c>
    </row>
    <row r="142" spans="1:6" x14ac:dyDescent="0.25">
      <c r="A142" s="2" t="s">
        <v>208</v>
      </c>
      <c r="B142" s="192"/>
      <c r="C142" s="192"/>
      <c r="D142" s="70" t="s">
        <v>209</v>
      </c>
      <c r="E142" s="107">
        <f>Пр6!F140</f>
        <v>75000</v>
      </c>
      <c r="F142" s="107">
        <f>Пр6!G140</f>
        <v>75000</v>
      </c>
    </row>
    <row r="143" spans="1:6" ht="33" x14ac:dyDescent="0.25">
      <c r="A143" s="2" t="s">
        <v>354</v>
      </c>
      <c r="B143" s="192" t="s">
        <v>355</v>
      </c>
      <c r="C143" s="192"/>
      <c r="D143" s="70"/>
      <c r="E143" s="107">
        <f>E144</f>
        <v>591900</v>
      </c>
      <c r="F143" s="109">
        <f>F144</f>
        <v>591900</v>
      </c>
    </row>
    <row r="144" spans="1:6" x14ac:dyDescent="0.25">
      <c r="A144" s="2" t="s">
        <v>208</v>
      </c>
      <c r="B144" s="192"/>
      <c r="C144" s="192"/>
      <c r="D144" s="70" t="s">
        <v>209</v>
      </c>
      <c r="E144" s="107">
        <f>Пр6!F142</f>
        <v>591900</v>
      </c>
      <c r="F144" s="107">
        <f>Пр6!G142</f>
        <v>591900</v>
      </c>
    </row>
    <row r="145" spans="1:6" ht="66" x14ac:dyDescent="0.25">
      <c r="A145" s="2" t="s">
        <v>356</v>
      </c>
      <c r="B145" s="192" t="s">
        <v>357</v>
      </c>
      <c r="C145" s="192"/>
      <c r="D145" s="70"/>
      <c r="E145" s="107">
        <f>E146</f>
        <v>3157122</v>
      </c>
      <c r="F145" s="109">
        <f>F146</f>
        <v>3136982.13</v>
      </c>
    </row>
    <row r="146" spans="1:6" x14ac:dyDescent="0.25">
      <c r="A146" s="2" t="s">
        <v>208</v>
      </c>
      <c r="B146" s="192"/>
      <c r="C146" s="192"/>
      <c r="D146" s="70" t="s">
        <v>209</v>
      </c>
      <c r="E146" s="107">
        <f>Пр6!F144</f>
        <v>3157122</v>
      </c>
      <c r="F146" s="107">
        <f>Пр6!G144</f>
        <v>3136982.13</v>
      </c>
    </row>
    <row r="147" spans="1:6" ht="49.5" x14ac:dyDescent="0.25">
      <c r="A147" s="2" t="s">
        <v>358</v>
      </c>
      <c r="B147" s="192" t="s">
        <v>359</v>
      </c>
      <c r="C147" s="192"/>
      <c r="D147" s="70"/>
      <c r="E147" s="107">
        <f>E148</f>
        <v>70891</v>
      </c>
      <c r="F147" s="109">
        <f>F148</f>
        <v>70891</v>
      </c>
    </row>
    <row r="148" spans="1:6" x14ac:dyDescent="0.25">
      <c r="A148" s="2" t="s">
        <v>208</v>
      </c>
      <c r="B148" s="192"/>
      <c r="C148" s="192"/>
      <c r="D148" s="70" t="s">
        <v>209</v>
      </c>
      <c r="E148" s="107">
        <f>Пр6!F146</f>
        <v>70891</v>
      </c>
      <c r="F148" s="107">
        <f>Пр6!G146</f>
        <v>70891</v>
      </c>
    </row>
    <row r="149" spans="1:6" ht="49.5" x14ac:dyDescent="0.25">
      <c r="A149" s="2" t="s">
        <v>360</v>
      </c>
      <c r="B149" s="192" t="s">
        <v>361</v>
      </c>
      <c r="C149" s="192"/>
      <c r="D149" s="70"/>
      <c r="E149" s="107">
        <f>E150</f>
        <v>318000</v>
      </c>
      <c r="F149" s="107">
        <f>F150</f>
        <v>306773.23</v>
      </c>
    </row>
    <row r="150" spans="1:6" x14ac:dyDescent="0.25">
      <c r="A150" s="2" t="s">
        <v>208</v>
      </c>
      <c r="B150" s="192"/>
      <c r="C150" s="192"/>
      <c r="D150" s="70" t="s">
        <v>209</v>
      </c>
      <c r="E150" s="107">
        <f>Пр6!F148</f>
        <v>318000</v>
      </c>
      <c r="F150" s="107">
        <f>Пр6!G148</f>
        <v>306773.23</v>
      </c>
    </row>
    <row r="151" spans="1:6" ht="84.75" customHeight="1" x14ac:dyDescent="0.25">
      <c r="A151" s="2" t="s">
        <v>362</v>
      </c>
      <c r="B151" s="192" t="s">
        <v>363</v>
      </c>
      <c r="C151" s="192"/>
      <c r="D151" s="70"/>
      <c r="E151" s="107">
        <f>E152</f>
        <v>80000</v>
      </c>
      <c r="F151" s="107">
        <f>F152</f>
        <v>17771.259999999998</v>
      </c>
    </row>
    <row r="152" spans="1:6" x14ac:dyDescent="0.25">
      <c r="A152" s="2" t="s">
        <v>208</v>
      </c>
      <c r="B152" s="192"/>
      <c r="C152" s="192"/>
      <c r="D152" s="70" t="s">
        <v>209</v>
      </c>
      <c r="E152" s="107">
        <f>Пр6!F150</f>
        <v>80000</v>
      </c>
      <c r="F152" s="109">
        <v>17771.259999999998</v>
      </c>
    </row>
    <row r="153" spans="1:6" ht="33" x14ac:dyDescent="0.25">
      <c r="A153" s="2" t="s">
        <v>364</v>
      </c>
      <c r="B153" s="192" t="s">
        <v>365</v>
      </c>
      <c r="C153" s="192"/>
      <c r="D153" s="70"/>
      <c r="E153" s="107">
        <f>E154</f>
        <v>200000</v>
      </c>
      <c r="F153" s="109">
        <f>F154</f>
        <v>200000</v>
      </c>
    </row>
    <row r="154" spans="1:6" x14ac:dyDescent="0.25">
      <c r="A154" s="2" t="s">
        <v>208</v>
      </c>
      <c r="B154" s="192"/>
      <c r="C154" s="192"/>
      <c r="D154" s="70" t="s">
        <v>209</v>
      </c>
      <c r="E154" s="107">
        <f>Пр6!F152</f>
        <v>200000</v>
      </c>
      <c r="F154" s="107">
        <f>Пр6!G152</f>
        <v>200000</v>
      </c>
    </row>
    <row r="155" spans="1:6" ht="49.5" x14ac:dyDescent="0.25">
      <c r="A155" s="2" t="s">
        <v>366</v>
      </c>
      <c r="B155" s="192" t="s">
        <v>367</v>
      </c>
      <c r="C155" s="192"/>
      <c r="D155" s="70"/>
      <c r="E155" s="107">
        <f>E156</f>
        <v>836000</v>
      </c>
      <c r="F155" s="109">
        <f>F156</f>
        <v>836000</v>
      </c>
    </row>
    <row r="156" spans="1:6" x14ac:dyDescent="0.25">
      <c r="A156" s="2" t="s">
        <v>208</v>
      </c>
      <c r="B156" s="192"/>
      <c r="C156" s="192"/>
      <c r="D156" s="70" t="s">
        <v>209</v>
      </c>
      <c r="E156" s="107">
        <f>Пр6!F154</f>
        <v>836000</v>
      </c>
      <c r="F156" s="107">
        <f>Пр6!G154</f>
        <v>836000</v>
      </c>
    </row>
    <row r="157" spans="1:6" ht="49.5" x14ac:dyDescent="0.25">
      <c r="A157" s="2" t="s">
        <v>368</v>
      </c>
      <c r="B157" s="192" t="s">
        <v>369</v>
      </c>
      <c r="C157" s="192"/>
      <c r="D157" s="70"/>
      <c r="E157" s="107">
        <f>E158</f>
        <v>100000</v>
      </c>
      <c r="F157" s="109">
        <f>F158</f>
        <v>100000</v>
      </c>
    </row>
    <row r="158" spans="1:6" x14ac:dyDescent="0.25">
      <c r="A158" s="2" t="s">
        <v>208</v>
      </c>
      <c r="B158" s="192"/>
      <c r="C158" s="192"/>
      <c r="D158" s="70" t="s">
        <v>209</v>
      </c>
      <c r="E158" s="107">
        <f>Пр6!F156</f>
        <v>100000</v>
      </c>
      <c r="F158" s="107">
        <f>Пр6!G156</f>
        <v>100000</v>
      </c>
    </row>
    <row r="159" spans="1:6" ht="66" x14ac:dyDescent="0.25">
      <c r="A159" s="2" t="s">
        <v>370</v>
      </c>
      <c r="B159" s="192" t="s">
        <v>371</v>
      </c>
      <c r="C159" s="192"/>
      <c r="D159" s="70"/>
      <c r="E159" s="107">
        <f>E160</f>
        <v>795200</v>
      </c>
      <c r="F159" s="109">
        <f>F160</f>
        <v>757965.47</v>
      </c>
    </row>
    <row r="160" spans="1:6" x14ac:dyDescent="0.25">
      <c r="A160" s="2" t="s">
        <v>208</v>
      </c>
      <c r="B160" s="192"/>
      <c r="C160" s="192"/>
      <c r="D160" s="70" t="s">
        <v>209</v>
      </c>
      <c r="E160" s="107">
        <f>Пр6!F158</f>
        <v>795200</v>
      </c>
      <c r="F160" s="107">
        <f>Пр6!G158</f>
        <v>757965.47</v>
      </c>
    </row>
    <row r="161" spans="1:6" ht="49.5" x14ac:dyDescent="0.25">
      <c r="A161" s="2" t="s">
        <v>372</v>
      </c>
      <c r="B161" s="192" t="s">
        <v>373</v>
      </c>
      <c r="C161" s="192"/>
      <c r="D161" s="70"/>
      <c r="E161" s="107">
        <f>E162</f>
        <v>3168443</v>
      </c>
      <c r="F161" s="109">
        <f>F162</f>
        <v>3166571.79</v>
      </c>
    </row>
    <row r="162" spans="1:6" x14ac:dyDescent="0.25">
      <c r="A162" s="2" t="s">
        <v>208</v>
      </c>
      <c r="B162" s="192"/>
      <c r="C162" s="192"/>
      <c r="D162" s="70" t="s">
        <v>209</v>
      </c>
      <c r="E162" s="107">
        <f>Пр6!F160</f>
        <v>3168443</v>
      </c>
      <c r="F162" s="107">
        <f>Пр6!G160</f>
        <v>3166571.79</v>
      </c>
    </row>
    <row r="163" spans="1:6" ht="49.5" x14ac:dyDescent="0.25">
      <c r="A163" s="2" t="s">
        <v>374</v>
      </c>
      <c r="B163" s="192" t="s">
        <v>375</v>
      </c>
      <c r="C163" s="192"/>
      <c r="D163" s="70"/>
      <c r="E163" s="107">
        <f>E164</f>
        <v>125373</v>
      </c>
      <c r="F163" s="109">
        <f>F164</f>
        <v>125372.3</v>
      </c>
    </row>
    <row r="164" spans="1:6" x14ac:dyDescent="0.25">
      <c r="A164" s="2" t="s">
        <v>208</v>
      </c>
      <c r="B164" s="192"/>
      <c r="C164" s="192"/>
      <c r="D164" s="70" t="s">
        <v>209</v>
      </c>
      <c r="E164" s="107">
        <f>Пр6!F162</f>
        <v>125373</v>
      </c>
      <c r="F164" s="107">
        <f>Пр6!G162</f>
        <v>125372.3</v>
      </c>
    </row>
    <row r="165" spans="1:6" ht="49.5" x14ac:dyDescent="0.25">
      <c r="A165" s="2" t="s">
        <v>376</v>
      </c>
      <c r="B165" s="192" t="s">
        <v>377</v>
      </c>
      <c r="C165" s="192"/>
      <c r="D165" s="70"/>
      <c r="E165" s="107">
        <f>E166</f>
        <v>11078</v>
      </c>
      <c r="F165" s="109">
        <f>F166</f>
        <v>11077.84</v>
      </c>
    </row>
    <row r="166" spans="1:6" x14ac:dyDescent="0.25">
      <c r="A166" s="2" t="s">
        <v>208</v>
      </c>
      <c r="B166" s="192"/>
      <c r="C166" s="192"/>
      <c r="D166" s="70" t="s">
        <v>209</v>
      </c>
      <c r="E166" s="107">
        <f>Пр6!F164</f>
        <v>11078</v>
      </c>
      <c r="F166" s="107">
        <f>Пр6!G164</f>
        <v>11077.84</v>
      </c>
    </row>
    <row r="167" spans="1:6" ht="33" x14ac:dyDescent="0.25">
      <c r="A167" s="2" t="s">
        <v>378</v>
      </c>
      <c r="B167" s="192" t="s">
        <v>379</v>
      </c>
      <c r="C167" s="192"/>
      <c r="D167" s="70"/>
      <c r="E167" s="107">
        <f>E168</f>
        <v>638849</v>
      </c>
      <c r="F167" s="109">
        <f>F168</f>
        <v>638848.07999999996</v>
      </c>
    </row>
    <row r="168" spans="1:6" x14ac:dyDescent="0.25">
      <c r="A168" s="2" t="s">
        <v>208</v>
      </c>
      <c r="B168" s="192"/>
      <c r="C168" s="192"/>
      <c r="D168" s="70" t="s">
        <v>209</v>
      </c>
      <c r="E168" s="107">
        <f>Пр6!F166</f>
        <v>638849</v>
      </c>
      <c r="F168" s="107">
        <f>Пр6!G166</f>
        <v>638848.07999999996</v>
      </c>
    </row>
    <row r="169" spans="1:6" ht="33" x14ac:dyDescent="0.25">
      <c r="A169" s="2" t="s">
        <v>380</v>
      </c>
      <c r="B169" s="192" t="s">
        <v>381</v>
      </c>
      <c r="C169" s="192"/>
      <c r="D169" s="70"/>
      <c r="E169" s="107">
        <f>E170</f>
        <v>1150945</v>
      </c>
      <c r="F169" s="109">
        <f>F170</f>
        <v>1070124.3600000001</v>
      </c>
    </row>
    <row r="170" spans="1:6" x14ac:dyDescent="0.25">
      <c r="A170" s="2" t="s">
        <v>208</v>
      </c>
      <c r="B170" s="192"/>
      <c r="C170" s="192"/>
      <c r="D170" s="70" t="s">
        <v>209</v>
      </c>
      <c r="E170" s="107">
        <f>Пр6!F168</f>
        <v>1150945</v>
      </c>
      <c r="F170" s="107">
        <f>Пр6!G168</f>
        <v>1070124.3600000001</v>
      </c>
    </row>
    <row r="171" spans="1:6" ht="49.5" x14ac:dyDescent="0.25">
      <c r="A171" s="2" t="s">
        <v>298</v>
      </c>
      <c r="B171" s="192" t="s">
        <v>382</v>
      </c>
      <c r="C171" s="192"/>
      <c r="D171" s="70"/>
      <c r="E171" s="107">
        <f>E172</f>
        <v>2326145</v>
      </c>
      <c r="F171" s="109">
        <f>F172</f>
        <v>2326092.3199999998</v>
      </c>
    </row>
    <row r="172" spans="1:6" x14ac:dyDescent="0.25">
      <c r="A172" s="2" t="s">
        <v>208</v>
      </c>
      <c r="B172" s="192"/>
      <c r="C172" s="192"/>
      <c r="D172" s="70" t="s">
        <v>209</v>
      </c>
      <c r="E172" s="107">
        <f>Пр6!F170</f>
        <v>2326145</v>
      </c>
      <c r="F172" s="107">
        <f>Пр6!G170</f>
        <v>2326092.3199999998</v>
      </c>
    </row>
    <row r="173" spans="1:6" ht="33" x14ac:dyDescent="0.25">
      <c r="A173" s="2" t="s">
        <v>383</v>
      </c>
      <c r="B173" s="192" t="s">
        <v>384</v>
      </c>
      <c r="C173" s="192"/>
      <c r="D173" s="70"/>
      <c r="E173" s="107">
        <f>E174</f>
        <v>2000000</v>
      </c>
      <c r="F173" s="109">
        <f>F174</f>
        <v>2000000</v>
      </c>
    </row>
    <row r="174" spans="1:6" x14ac:dyDescent="0.25">
      <c r="A174" s="2" t="s">
        <v>208</v>
      </c>
      <c r="B174" s="192"/>
      <c r="C174" s="192"/>
      <c r="D174" s="70" t="s">
        <v>209</v>
      </c>
      <c r="E174" s="107">
        <f>Пр6!F172</f>
        <v>2000000</v>
      </c>
      <c r="F174" s="107">
        <f>Пр6!G172</f>
        <v>2000000</v>
      </c>
    </row>
    <row r="175" spans="1:6" ht="33" x14ac:dyDescent="0.25">
      <c r="A175" s="2" t="s">
        <v>385</v>
      </c>
      <c r="B175" s="192" t="s">
        <v>521</v>
      </c>
      <c r="C175" s="192"/>
      <c r="D175" s="70"/>
      <c r="E175" s="107">
        <f>E176</f>
        <v>4518569</v>
      </c>
      <c r="F175" s="109">
        <f>F176</f>
        <v>4518568.38</v>
      </c>
    </row>
    <row r="176" spans="1:6" x14ac:dyDescent="0.25">
      <c r="A176" s="2" t="s">
        <v>208</v>
      </c>
      <c r="B176" s="192"/>
      <c r="C176" s="192"/>
      <c r="D176" s="70" t="s">
        <v>209</v>
      </c>
      <c r="E176" s="107">
        <f>Пр6!F174</f>
        <v>4518569</v>
      </c>
      <c r="F176" s="107">
        <f>Пр6!G174</f>
        <v>4518568.38</v>
      </c>
    </row>
    <row r="177" spans="1:6" ht="49.5" x14ac:dyDescent="0.25">
      <c r="A177" s="2" t="s">
        <v>455</v>
      </c>
      <c r="B177" s="192" t="s">
        <v>454</v>
      </c>
      <c r="C177" s="192"/>
      <c r="D177" s="70"/>
      <c r="E177" s="107">
        <f>E178</f>
        <v>88000</v>
      </c>
      <c r="F177" s="109">
        <f>F178</f>
        <v>88000</v>
      </c>
    </row>
    <row r="178" spans="1:6" x14ac:dyDescent="0.25">
      <c r="A178" s="2" t="s">
        <v>208</v>
      </c>
      <c r="B178" s="192"/>
      <c r="C178" s="192"/>
      <c r="D178" s="70" t="s">
        <v>209</v>
      </c>
      <c r="E178" s="107">
        <f>Пр6!F176</f>
        <v>88000</v>
      </c>
      <c r="F178" s="107">
        <f>Пр6!G176</f>
        <v>88000</v>
      </c>
    </row>
    <row r="179" spans="1:6" x14ac:dyDescent="0.25">
      <c r="A179" s="91" t="s">
        <v>185</v>
      </c>
      <c r="B179" s="202"/>
      <c r="C179" s="202"/>
      <c r="D179" s="110"/>
      <c r="E179" s="111">
        <f>E7+E114</f>
        <v>583292016</v>
      </c>
      <c r="F179" s="111">
        <f>F7+F114</f>
        <v>563504073.71000004</v>
      </c>
    </row>
  </sheetData>
  <autoFilter ref="D1:D179"/>
  <mergeCells count="179">
    <mergeCell ref="B133:C133"/>
    <mergeCell ref="B134:C134"/>
    <mergeCell ref="B135:C135"/>
    <mergeCell ref="B105:C105"/>
    <mergeCell ref="B106:C106"/>
    <mergeCell ref="B107:C107"/>
    <mergeCell ref="B110:C110"/>
    <mergeCell ref="B116:C116"/>
    <mergeCell ref="B117:C117"/>
    <mergeCell ref="B114:C114"/>
    <mergeCell ref="B115:C115"/>
    <mergeCell ref="B125:C125"/>
    <mergeCell ref="B121:C121"/>
    <mergeCell ref="B122:C122"/>
    <mergeCell ref="B123:C123"/>
    <mergeCell ref="B124:C124"/>
    <mergeCell ref="B111:C111"/>
    <mergeCell ref="B112:C112"/>
    <mergeCell ref="B113:C113"/>
    <mergeCell ref="B108:C108"/>
    <mergeCell ref="B109:C109"/>
    <mergeCell ref="B96:C96"/>
    <mergeCell ref="B97:C97"/>
    <mergeCell ref="B98:C98"/>
    <mergeCell ref="B99:C99"/>
    <mergeCell ref="B101:C101"/>
    <mergeCell ref="B103:C103"/>
    <mergeCell ref="B104:C104"/>
    <mergeCell ref="B100:C100"/>
    <mergeCell ref="B102:C102"/>
    <mergeCell ref="B90:C90"/>
    <mergeCell ref="B93:C93"/>
    <mergeCell ref="B94:C94"/>
    <mergeCell ref="B95:C95"/>
    <mergeCell ref="B80:C80"/>
    <mergeCell ref="B81:C81"/>
    <mergeCell ref="B82:C82"/>
    <mergeCell ref="B83:C83"/>
    <mergeCell ref="B84:C84"/>
    <mergeCell ref="B89:C89"/>
    <mergeCell ref="B91:C91"/>
    <mergeCell ref="B92:C92"/>
    <mergeCell ref="B85:C85"/>
    <mergeCell ref="B86:C86"/>
    <mergeCell ref="B87:C87"/>
    <mergeCell ref="B88:C88"/>
    <mergeCell ref="B76:C76"/>
    <mergeCell ref="B77:C77"/>
    <mergeCell ref="B78:C78"/>
    <mergeCell ref="B79:C79"/>
    <mergeCell ref="B64:C64"/>
    <mergeCell ref="B65:C65"/>
    <mergeCell ref="B66:C66"/>
    <mergeCell ref="B67:C67"/>
    <mergeCell ref="B68:C68"/>
    <mergeCell ref="B69:C69"/>
    <mergeCell ref="B74:C74"/>
    <mergeCell ref="B75:C75"/>
    <mergeCell ref="B70:C70"/>
    <mergeCell ref="B71:C71"/>
    <mergeCell ref="B72:C72"/>
    <mergeCell ref="B73:C73"/>
    <mergeCell ref="B58:C58"/>
    <mergeCell ref="B59:C59"/>
    <mergeCell ref="B48:C48"/>
    <mergeCell ref="B49:C49"/>
    <mergeCell ref="B50:C50"/>
    <mergeCell ref="B51:C51"/>
    <mergeCell ref="B52:C52"/>
    <mergeCell ref="B55:C55"/>
    <mergeCell ref="B56:C56"/>
    <mergeCell ref="B57:C57"/>
    <mergeCell ref="B53:C53"/>
    <mergeCell ref="B54:C54"/>
    <mergeCell ref="B46:C46"/>
    <mergeCell ref="B47:C47"/>
    <mergeCell ref="B34:C34"/>
    <mergeCell ref="B35:C35"/>
    <mergeCell ref="B36:C36"/>
    <mergeCell ref="B37:C37"/>
    <mergeCell ref="B38:C38"/>
    <mergeCell ref="B39:C39"/>
    <mergeCell ref="B40:C40"/>
    <mergeCell ref="B41:C41"/>
    <mergeCell ref="B13:C13"/>
    <mergeCell ref="B14:C14"/>
    <mergeCell ref="B28:C28"/>
    <mergeCell ref="B29:C29"/>
    <mergeCell ref="B30:C30"/>
    <mergeCell ref="B31:C31"/>
    <mergeCell ref="B32:C32"/>
    <mergeCell ref="B33:C33"/>
    <mergeCell ref="B24:C24"/>
    <mergeCell ref="B25:C25"/>
    <mergeCell ref="B26:C26"/>
    <mergeCell ref="B27:C27"/>
    <mergeCell ref="B19:C19"/>
    <mergeCell ref="B20:C20"/>
    <mergeCell ref="B21:C21"/>
    <mergeCell ref="B22:C22"/>
    <mergeCell ref="B23:C23"/>
    <mergeCell ref="B16:C16"/>
    <mergeCell ref="B17:C17"/>
    <mergeCell ref="B15:C15"/>
    <mergeCell ref="B18:C18"/>
    <mergeCell ref="B8:C8"/>
    <mergeCell ref="B9:C9"/>
    <mergeCell ref="A2:F2"/>
    <mergeCell ref="B11:C11"/>
    <mergeCell ref="B12:C12"/>
    <mergeCell ref="B10:C10"/>
    <mergeCell ref="A1:F1"/>
    <mergeCell ref="A3:F3"/>
    <mergeCell ref="A4:F4"/>
    <mergeCell ref="A5:F5"/>
    <mergeCell ref="B6:C6"/>
    <mergeCell ref="B7:C7"/>
    <mergeCell ref="B60:C60"/>
    <mergeCell ref="B61:C61"/>
    <mergeCell ref="B62:C62"/>
    <mergeCell ref="B63:C63"/>
    <mergeCell ref="B42:C42"/>
    <mergeCell ref="B43:C43"/>
    <mergeCell ref="B44:C44"/>
    <mergeCell ref="B45:C45"/>
    <mergeCell ref="B163:C163"/>
    <mergeCell ref="B162:C162"/>
    <mergeCell ref="B161:C161"/>
    <mergeCell ref="B160:C160"/>
    <mergeCell ref="B159:C159"/>
    <mergeCell ref="B158:C158"/>
    <mergeCell ref="B118:C118"/>
    <mergeCell ref="B119:C119"/>
    <mergeCell ref="B120:C120"/>
    <mergeCell ref="B126:C126"/>
    <mergeCell ref="B127:C127"/>
    <mergeCell ref="B128:C128"/>
    <mergeCell ref="B129:C129"/>
    <mergeCell ref="B130:C130"/>
    <mergeCell ref="B131:C131"/>
    <mergeCell ref="B132:C132"/>
    <mergeCell ref="B179:C179"/>
    <mergeCell ref="B174:C174"/>
    <mergeCell ref="B175:C175"/>
    <mergeCell ref="B176:C176"/>
    <mergeCell ref="B177:C177"/>
    <mergeCell ref="B178:C178"/>
    <mergeCell ref="B169:C169"/>
    <mergeCell ref="B170:C170"/>
    <mergeCell ref="B171:C171"/>
    <mergeCell ref="B172:C172"/>
    <mergeCell ref="B173:C173"/>
    <mergeCell ref="B166:C166"/>
    <mergeCell ref="B167:C167"/>
    <mergeCell ref="B168:C168"/>
    <mergeCell ref="B143:C143"/>
    <mergeCell ref="B144:C144"/>
    <mergeCell ref="B145:C145"/>
    <mergeCell ref="B146:C146"/>
    <mergeCell ref="B153:C153"/>
    <mergeCell ref="B154:C154"/>
    <mergeCell ref="B149:C149"/>
    <mergeCell ref="B150:C150"/>
    <mergeCell ref="B147:C147"/>
    <mergeCell ref="B148:C148"/>
    <mergeCell ref="B155:C155"/>
    <mergeCell ref="B156:C156"/>
    <mergeCell ref="B157:C157"/>
    <mergeCell ref="B151:C151"/>
    <mergeCell ref="B152:C152"/>
    <mergeCell ref="B136:C136"/>
    <mergeCell ref="B137:C137"/>
    <mergeCell ref="B138:C138"/>
    <mergeCell ref="B139:C139"/>
    <mergeCell ref="B140:C140"/>
    <mergeCell ref="B141:C141"/>
    <mergeCell ref="B142:C142"/>
    <mergeCell ref="B164:C164"/>
    <mergeCell ref="B165:C165"/>
  </mergeCells>
  <pageMargins left="0.70866141732283472" right="0.31496062992125984" top="0.55118110236220474" bottom="0.55118110236220474" header="0" footer="0"/>
  <pageSetup paperSize="9" scale="7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29"/>
  <sheetViews>
    <sheetView workbookViewId="0">
      <selection activeCell="H6" sqref="H6"/>
    </sheetView>
  </sheetViews>
  <sheetFormatPr defaultColWidth="9.140625" defaultRowHeight="16.5" x14ac:dyDescent="0.25"/>
  <cols>
    <col min="1" max="1" width="48.5703125" style="14" customWidth="1"/>
    <col min="2" max="2" width="26.5703125" style="14" customWidth="1"/>
    <col min="3" max="3" width="25.42578125" style="149" hidden="1" customWidth="1"/>
    <col min="4" max="4" width="25.7109375" style="149" customWidth="1"/>
    <col min="5" max="5" width="15" style="6" hidden="1" customWidth="1"/>
    <col min="6" max="16384" width="9.140625" style="7"/>
  </cols>
  <sheetData>
    <row r="1" spans="1:8" ht="16.5" customHeight="1" x14ac:dyDescent="0.25">
      <c r="A1" s="188" t="s">
        <v>561</v>
      </c>
      <c r="B1" s="188"/>
      <c r="C1" s="188"/>
      <c r="D1" s="188"/>
      <c r="E1" s="188"/>
      <c r="F1" s="98"/>
      <c r="G1" s="98"/>
      <c r="H1" s="50"/>
    </row>
    <row r="2" spans="1:8" s="85" customFormat="1" ht="15.75" x14ac:dyDescent="0.25">
      <c r="A2" s="189" t="s">
        <v>548</v>
      </c>
      <c r="B2" s="189"/>
      <c r="C2" s="189"/>
      <c r="D2" s="189"/>
      <c r="E2" s="189"/>
      <c r="F2" s="35"/>
      <c r="G2" s="35"/>
    </row>
    <row r="3" spans="1:8" s="85" customFormat="1" ht="15.75" x14ac:dyDescent="0.25">
      <c r="A3" s="154" t="s">
        <v>564</v>
      </c>
      <c r="B3" s="154"/>
      <c r="C3" s="154"/>
      <c r="D3" s="154"/>
      <c r="E3" s="154"/>
      <c r="F3" s="18"/>
      <c r="G3" s="18"/>
    </row>
    <row r="4" spans="1:8" ht="18" customHeight="1" x14ac:dyDescent="0.25">
      <c r="A4" s="222" t="s">
        <v>565</v>
      </c>
      <c r="B4" s="207"/>
      <c r="C4" s="207"/>
      <c r="D4" s="207"/>
      <c r="E4" s="207"/>
      <c r="F4" s="99"/>
      <c r="G4" s="98"/>
      <c r="H4" s="50"/>
    </row>
    <row r="5" spans="1:8" ht="51.75" customHeight="1" x14ac:dyDescent="0.25">
      <c r="A5" s="150" t="s">
        <v>547</v>
      </c>
      <c r="B5" s="150"/>
      <c r="C5" s="150"/>
      <c r="D5" s="150"/>
      <c r="E5" s="150"/>
    </row>
    <row r="6" spans="1:8" s="51" customFormat="1" ht="72.599999999999994" customHeight="1" x14ac:dyDescent="0.25">
      <c r="A6" s="213" t="s">
        <v>130</v>
      </c>
      <c r="B6" s="213"/>
      <c r="C6" s="84" t="s">
        <v>421</v>
      </c>
      <c r="D6" s="84" t="s">
        <v>539</v>
      </c>
      <c r="E6" s="74" t="s">
        <v>10</v>
      </c>
    </row>
    <row r="7" spans="1:8" ht="38.1" customHeight="1" x14ac:dyDescent="0.25">
      <c r="A7" s="214" t="s">
        <v>393</v>
      </c>
      <c r="B7" s="214"/>
      <c r="C7" s="145">
        <f>C8</f>
        <v>6396000</v>
      </c>
      <c r="D7" s="146">
        <f>D8</f>
        <v>2586758.52</v>
      </c>
      <c r="E7" s="127">
        <f>D7/C7*100</f>
        <v>40.44337898686679</v>
      </c>
      <c r="F7" s="52"/>
    </row>
    <row r="8" spans="1:8" x14ac:dyDescent="0.25">
      <c r="A8" s="215" t="s">
        <v>394</v>
      </c>
      <c r="B8" s="215"/>
      <c r="C8" s="79">
        <f>Пр7!E12</f>
        <v>6396000</v>
      </c>
      <c r="D8" s="79">
        <f>Пр7!F12</f>
        <v>2586758.52</v>
      </c>
      <c r="E8" s="127">
        <f t="shared" ref="E8:E85" si="0">D8/C8*100</f>
        <v>40.44337898686679</v>
      </c>
    </row>
    <row r="9" spans="1:8" ht="58.5" customHeight="1" x14ac:dyDescent="0.25">
      <c r="A9" s="216" t="s">
        <v>395</v>
      </c>
      <c r="B9" s="216"/>
      <c r="C9" s="80">
        <f>C10</f>
        <v>1797000</v>
      </c>
      <c r="D9" s="81">
        <f>D10</f>
        <v>1797000</v>
      </c>
      <c r="E9" s="127">
        <f t="shared" si="0"/>
        <v>100</v>
      </c>
    </row>
    <row r="10" spans="1:8" x14ac:dyDescent="0.25">
      <c r="A10" s="215" t="s">
        <v>394</v>
      </c>
      <c r="B10" s="215"/>
      <c r="C10" s="79">
        <f>Пр7!E14</f>
        <v>1797000</v>
      </c>
      <c r="D10" s="79">
        <f>Пр7!F14</f>
        <v>1797000</v>
      </c>
      <c r="E10" s="127">
        <f t="shared" si="0"/>
        <v>100</v>
      </c>
    </row>
    <row r="11" spans="1:8" ht="51.75" hidden="1" customHeight="1" x14ac:dyDescent="0.25">
      <c r="A11" s="216" t="s">
        <v>396</v>
      </c>
      <c r="B11" s="216"/>
      <c r="C11" s="80">
        <f>C12</f>
        <v>19891434</v>
      </c>
      <c r="D11" s="81">
        <f>D12</f>
        <v>19891434</v>
      </c>
      <c r="E11" s="127">
        <f t="shared" si="0"/>
        <v>100</v>
      </c>
    </row>
    <row r="12" spans="1:8" hidden="1" x14ac:dyDescent="0.25">
      <c r="A12" s="215" t="s">
        <v>394</v>
      </c>
      <c r="B12" s="215"/>
      <c r="C12" s="79">
        <f>Пр7!E17</f>
        <v>19891434</v>
      </c>
      <c r="D12" s="79">
        <f>Пр7!F17</f>
        <v>19891434</v>
      </c>
      <c r="E12" s="127">
        <f t="shared" si="0"/>
        <v>100</v>
      </c>
    </row>
    <row r="13" spans="1:8" ht="41.25" hidden="1" customHeight="1" x14ac:dyDescent="0.25">
      <c r="A13" s="216" t="s">
        <v>397</v>
      </c>
      <c r="B13" s="216"/>
      <c r="C13" s="80">
        <f>C14</f>
        <v>9109110</v>
      </c>
      <c r="D13" s="81">
        <f>D14</f>
        <v>9109110</v>
      </c>
      <c r="E13" s="127">
        <f t="shared" si="0"/>
        <v>100</v>
      </c>
    </row>
    <row r="14" spans="1:8" hidden="1" x14ac:dyDescent="0.25">
      <c r="A14" s="215" t="s">
        <v>394</v>
      </c>
      <c r="B14" s="215"/>
      <c r="C14" s="79">
        <f>Пр7!E23</f>
        <v>9109110</v>
      </c>
      <c r="D14" s="79">
        <f>Пр7!F23</f>
        <v>9109110</v>
      </c>
      <c r="E14" s="127">
        <f t="shared" si="0"/>
        <v>100</v>
      </c>
    </row>
    <row r="15" spans="1:8" ht="36.950000000000003" customHeight="1" x14ac:dyDescent="0.25">
      <c r="A15" s="216" t="s">
        <v>398</v>
      </c>
      <c r="B15" s="216"/>
      <c r="C15" s="80">
        <f>C16</f>
        <v>22095774</v>
      </c>
      <c r="D15" s="81">
        <f>D16</f>
        <v>22095772.350000001</v>
      </c>
      <c r="E15" s="127">
        <f t="shared" si="0"/>
        <v>99.999992532508713</v>
      </c>
    </row>
    <row r="16" spans="1:8" x14ac:dyDescent="0.25">
      <c r="A16" s="215" t="s">
        <v>394</v>
      </c>
      <c r="B16" s="215"/>
      <c r="C16" s="79">
        <f>Пр7!E20</f>
        <v>22095774</v>
      </c>
      <c r="D16" s="79">
        <f>Пр7!F20</f>
        <v>22095772.350000001</v>
      </c>
      <c r="E16" s="127">
        <f t="shared" si="0"/>
        <v>99.999992532508713</v>
      </c>
    </row>
    <row r="17" spans="1:5" ht="54.95" customHeight="1" x14ac:dyDescent="0.25">
      <c r="A17" s="216" t="s">
        <v>399</v>
      </c>
      <c r="B17" s="216"/>
      <c r="C17" s="80">
        <f>C18</f>
        <v>504480</v>
      </c>
      <c r="D17" s="81">
        <f>D18</f>
        <v>504479.17</v>
      </c>
      <c r="E17" s="127">
        <f t="shared" si="0"/>
        <v>99.999835474151595</v>
      </c>
    </row>
    <row r="18" spans="1:5" ht="31.7" customHeight="1" x14ac:dyDescent="0.25">
      <c r="A18" s="215" t="s">
        <v>394</v>
      </c>
      <c r="B18" s="215"/>
      <c r="C18" s="79">
        <f>Пр7!E27</f>
        <v>504480</v>
      </c>
      <c r="D18" s="79">
        <f>Пр7!F27</f>
        <v>504479.17</v>
      </c>
      <c r="E18" s="127">
        <f t="shared" si="0"/>
        <v>99.999835474151595</v>
      </c>
    </row>
    <row r="19" spans="1:5" ht="51" customHeight="1" x14ac:dyDescent="0.25">
      <c r="A19" s="216" t="s">
        <v>400</v>
      </c>
      <c r="B19" s="216"/>
      <c r="C19" s="80">
        <f>C20</f>
        <v>7656747</v>
      </c>
      <c r="D19" s="81">
        <f>D20</f>
        <v>7635538.5899999999</v>
      </c>
      <c r="E19" s="127">
        <f t="shared" si="0"/>
        <v>99.723010176514904</v>
      </c>
    </row>
    <row r="20" spans="1:5" x14ac:dyDescent="0.25">
      <c r="A20" s="215" t="s">
        <v>394</v>
      </c>
      <c r="B20" s="215"/>
      <c r="C20" s="79">
        <f>Пр7!E29</f>
        <v>7656747</v>
      </c>
      <c r="D20" s="79">
        <f>Пр7!F29</f>
        <v>7635538.5899999999</v>
      </c>
      <c r="E20" s="127">
        <f t="shared" si="0"/>
        <v>99.723010176514904</v>
      </c>
    </row>
    <row r="21" spans="1:5" ht="73.349999999999994" customHeight="1" x14ac:dyDescent="0.25">
      <c r="A21" s="216" t="s">
        <v>401</v>
      </c>
      <c r="B21" s="216"/>
      <c r="C21" s="80">
        <f>C22</f>
        <v>1178789</v>
      </c>
      <c r="D21" s="81">
        <f>D22</f>
        <v>1178788.18</v>
      </c>
      <c r="E21" s="127">
        <f t="shared" si="0"/>
        <v>99.999930437084146</v>
      </c>
    </row>
    <row r="22" spans="1:5" x14ac:dyDescent="0.25">
      <c r="A22" s="215" t="s">
        <v>394</v>
      </c>
      <c r="B22" s="215"/>
      <c r="C22" s="79">
        <f>Пр7!E31</f>
        <v>1178789</v>
      </c>
      <c r="D22" s="79">
        <f>Пр7!F31</f>
        <v>1178788.18</v>
      </c>
      <c r="E22" s="127">
        <f t="shared" si="0"/>
        <v>99.999930437084146</v>
      </c>
    </row>
    <row r="23" spans="1:5" ht="44.25" customHeight="1" x14ac:dyDescent="0.25">
      <c r="A23" s="216" t="s">
        <v>402</v>
      </c>
      <c r="B23" s="216"/>
      <c r="C23" s="80">
        <f>C24</f>
        <v>30473082</v>
      </c>
      <c r="D23" s="81">
        <f>D24</f>
        <v>23050925.100000001</v>
      </c>
      <c r="E23" s="127">
        <f t="shared" si="0"/>
        <v>75.643563391454791</v>
      </c>
    </row>
    <row r="24" spans="1:5" x14ac:dyDescent="0.25">
      <c r="A24" s="215" t="s">
        <v>394</v>
      </c>
      <c r="B24" s="215"/>
      <c r="C24" s="79">
        <f>Пр7!E33</f>
        <v>30473082</v>
      </c>
      <c r="D24" s="79">
        <f>Пр7!F33</f>
        <v>23050925.100000001</v>
      </c>
      <c r="E24" s="127">
        <f t="shared" si="0"/>
        <v>75.643563391454791</v>
      </c>
    </row>
    <row r="25" spans="1:5" ht="42.75" customHeight="1" x14ac:dyDescent="0.25">
      <c r="A25" s="216" t="s">
        <v>403</v>
      </c>
      <c r="B25" s="216"/>
      <c r="C25" s="80">
        <f>C26</f>
        <v>3000000</v>
      </c>
      <c r="D25" s="81">
        <f>D26</f>
        <v>2354654.77</v>
      </c>
      <c r="E25" s="127">
        <f t="shared" si="0"/>
        <v>78.48849233333334</v>
      </c>
    </row>
    <row r="26" spans="1:5" x14ac:dyDescent="0.25">
      <c r="A26" s="215" t="s">
        <v>394</v>
      </c>
      <c r="B26" s="215"/>
      <c r="C26" s="79">
        <f>Пр7!E35</f>
        <v>3000000</v>
      </c>
      <c r="D26" s="79">
        <f>Пр7!F35</f>
        <v>2354654.77</v>
      </c>
      <c r="E26" s="127">
        <f t="shared" si="0"/>
        <v>78.48849233333334</v>
      </c>
    </row>
    <row r="27" spans="1:5" ht="32.25" customHeight="1" x14ac:dyDescent="0.25">
      <c r="A27" s="216" t="s">
        <v>404</v>
      </c>
      <c r="B27" s="216"/>
      <c r="C27" s="80">
        <f>C28</f>
        <v>24743321</v>
      </c>
      <c r="D27" s="81">
        <f>D28</f>
        <v>23588263.09</v>
      </c>
      <c r="E27" s="127">
        <f t="shared" si="0"/>
        <v>95.331839610374047</v>
      </c>
    </row>
    <row r="28" spans="1:5" x14ac:dyDescent="0.25">
      <c r="A28" s="215" t="s">
        <v>394</v>
      </c>
      <c r="B28" s="215"/>
      <c r="C28" s="79">
        <f>Пр7!E37</f>
        <v>24743321</v>
      </c>
      <c r="D28" s="79">
        <f>Пр7!F37</f>
        <v>23588263.09</v>
      </c>
      <c r="E28" s="127">
        <f t="shared" si="0"/>
        <v>95.331839610374047</v>
      </c>
    </row>
    <row r="29" spans="1:5" ht="33" customHeight="1" x14ac:dyDescent="0.25">
      <c r="A29" s="216" t="s">
        <v>405</v>
      </c>
      <c r="B29" s="216"/>
      <c r="C29" s="80">
        <f>C30</f>
        <v>9585105</v>
      </c>
      <c r="D29" s="81">
        <f>D30</f>
        <v>9585104.1600000001</v>
      </c>
      <c r="E29" s="127">
        <f t="shared" si="0"/>
        <v>99.999991236402735</v>
      </c>
    </row>
    <row r="30" spans="1:5" x14ac:dyDescent="0.25">
      <c r="A30" s="215" t="s">
        <v>394</v>
      </c>
      <c r="B30" s="215"/>
      <c r="C30" s="79">
        <f>Пр7!E39</f>
        <v>9585105</v>
      </c>
      <c r="D30" s="79">
        <f>Пр7!F39</f>
        <v>9585104.1600000001</v>
      </c>
      <c r="E30" s="127">
        <f t="shared" si="0"/>
        <v>99.999991236402735</v>
      </c>
    </row>
    <row r="31" spans="1:5" ht="35.25" customHeight="1" x14ac:dyDescent="0.25">
      <c r="A31" s="217" t="s">
        <v>462</v>
      </c>
      <c r="B31" s="218"/>
      <c r="C31" s="80">
        <f>C32</f>
        <v>3060000</v>
      </c>
      <c r="D31" s="81">
        <f>D32</f>
        <v>3060000</v>
      </c>
      <c r="E31" s="127">
        <f t="shared" ref="E31:E32" si="1">D31/C31*100</f>
        <v>100</v>
      </c>
    </row>
    <row r="32" spans="1:5" x14ac:dyDescent="0.25">
      <c r="A32" s="215" t="s">
        <v>394</v>
      </c>
      <c r="B32" s="215"/>
      <c r="C32" s="79">
        <f>Пр7!E41</f>
        <v>3060000</v>
      </c>
      <c r="D32" s="79">
        <f>Пр7!F41</f>
        <v>3060000</v>
      </c>
      <c r="E32" s="127">
        <f t="shared" si="1"/>
        <v>100</v>
      </c>
    </row>
    <row r="33" spans="1:5" ht="42.75" customHeight="1" x14ac:dyDescent="0.25">
      <c r="A33" s="216" t="s">
        <v>522</v>
      </c>
      <c r="B33" s="216"/>
      <c r="C33" s="80">
        <f>C34</f>
        <v>145478172</v>
      </c>
      <c r="D33" s="81">
        <f>D34</f>
        <v>145075233.13</v>
      </c>
      <c r="E33" s="127">
        <f t="shared" si="0"/>
        <v>99.72302451669519</v>
      </c>
    </row>
    <row r="34" spans="1:5" x14ac:dyDescent="0.25">
      <c r="A34" s="215" t="s">
        <v>394</v>
      </c>
      <c r="B34" s="215"/>
      <c r="C34" s="79">
        <f>Пр7!E43</f>
        <v>145478172</v>
      </c>
      <c r="D34" s="79">
        <f>Пр7!F43</f>
        <v>145075233.13</v>
      </c>
      <c r="E34" s="127">
        <f t="shared" si="0"/>
        <v>99.72302451669519</v>
      </c>
    </row>
    <row r="35" spans="1:5" ht="56.25" customHeight="1" x14ac:dyDescent="0.25">
      <c r="A35" s="216" t="s">
        <v>463</v>
      </c>
      <c r="B35" s="216"/>
      <c r="C35" s="80">
        <f>C36</f>
        <v>22396976</v>
      </c>
      <c r="D35" s="81">
        <f>D36</f>
        <v>22396975.359999999</v>
      </c>
      <c r="E35" s="127">
        <f t="shared" si="0"/>
        <v>99.999997142471372</v>
      </c>
    </row>
    <row r="36" spans="1:5" x14ac:dyDescent="0.25">
      <c r="A36" s="215" t="s">
        <v>394</v>
      </c>
      <c r="B36" s="215"/>
      <c r="C36" s="79">
        <f>Пр7!E45</f>
        <v>22396976</v>
      </c>
      <c r="D36" s="79">
        <f>Пр7!F45</f>
        <v>22396975.359999999</v>
      </c>
      <c r="E36" s="127">
        <f t="shared" si="0"/>
        <v>99.999997142471372</v>
      </c>
    </row>
    <row r="37" spans="1:5" ht="57" customHeight="1" x14ac:dyDescent="0.25">
      <c r="A37" s="216" t="s">
        <v>464</v>
      </c>
      <c r="B37" s="216"/>
      <c r="C37" s="80">
        <f>C38</f>
        <v>3768476</v>
      </c>
      <c r="D37" s="81">
        <f>D38</f>
        <v>3740423.48</v>
      </c>
      <c r="E37" s="127">
        <f t="shared" si="0"/>
        <v>99.25560040716725</v>
      </c>
    </row>
    <row r="38" spans="1:5" x14ac:dyDescent="0.25">
      <c r="A38" s="215" t="s">
        <v>394</v>
      </c>
      <c r="B38" s="215"/>
      <c r="C38" s="79">
        <f>Пр7!E48</f>
        <v>3768476</v>
      </c>
      <c r="D38" s="79">
        <f>Пр7!F48</f>
        <v>3740423.48</v>
      </c>
      <c r="E38" s="127">
        <f t="shared" si="0"/>
        <v>99.25560040716725</v>
      </c>
    </row>
    <row r="39" spans="1:5" ht="49.7" customHeight="1" x14ac:dyDescent="0.25">
      <c r="A39" s="216" t="s">
        <v>465</v>
      </c>
      <c r="B39" s="216"/>
      <c r="C39" s="80">
        <f>C40</f>
        <v>71601040</v>
      </c>
      <c r="D39" s="81">
        <f>D40</f>
        <v>71068046.120000005</v>
      </c>
      <c r="E39" s="127">
        <f t="shared" si="0"/>
        <v>99.255605952092324</v>
      </c>
    </row>
    <row r="40" spans="1:5" x14ac:dyDescent="0.25">
      <c r="A40" s="215" t="s">
        <v>394</v>
      </c>
      <c r="B40" s="215"/>
      <c r="C40" s="79">
        <f>Пр7!E50</f>
        <v>71601040</v>
      </c>
      <c r="D40" s="79">
        <f>Пр7!F50</f>
        <v>71068046.120000005</v>
      </c>
      <c r="E40" s="127">
        <f t="shared" si="0"/>
        <v>99.255605952092324</v>
      </c>
    </row>
    <row r="41" spans="1:5" ht="51.75" customHeight="1" x14ac:dyDescent="0.25">
      <c r="A41" s="216" t="s">
        <v>466</v>
      </c>
      <c r="B41" s="216"/>
      <c r="C41" s="80">
        <f>C42</f>
        <v>4725000</v>
      </c>
      <c r="D41" s="81">
        <f>D42</f>
        <v>4725000</v>
      </c>
      <c r="E41" s="127">
        <f t="shared" si="0"/>
        <v>100</v>
      </c>
    </row>
    <row r="42" spans="1:5" x14ac:dyDescent="0.25">
      <c r="A42" s="215" t="s">
        <v>394</v>
      </c>
      <c r="B42" s="215"/>
      <c r="C42" s="79">
        <f>Пр7!E54</f>
        <v>4725000</v>
      </c>
      <c r="D42" s="79">
        <f>Пр7!F54</f>
        <v>4725000</v>
      </c>
      <c r="E42" s="127">
        <f t="shared" si="0"/>
        <v>100</v>
      </c>
    </row>
    <row r="43" spans="1:5" ht="33.75" hidden="1" customHeight="1" x14ac:dyDescent="0.25">
      <c r="A43" s="216" t="s">
        <v>467</v>
      </c>
      <c r="B43" s="216"/>
      <c r="C43" s="80">
        <f>C44</f>
        <v>3458800</v>
      </c>
      <c r="D43" s="81">
        <f>D44</f>
        <v>3458800</v>
      </c>
      <c r="E43" s="127">
        <f t="shared" si="0"/>
        <v>100</v>
      </c>
    </row>
    <row r="44" spans="1:5" hidden="1" x14ac:dyDescent="0.25">
      <c r="A44" s="215" t="s">
        <v>394</v>
      </c>
      <c r="B44" s="215"/>
      <c r="C44" s="79">
        <f>Пр7!E56</f>
        <v>3458800</v>
      </c>
      <c r="D44" s="79">
        <f>Пр7!F56</f>
        <v>3458800</v>
      </c>
      <c r="E44" s="127">
        <f t="shared" si="0"/>
        <v>100</v>
      </c>
    </row>
    <row r="45" spans="1:5" ht="52.35" hidden="1" customHeight="1" x14ac:dyDescent="0.25">
      <c r="A45" s="216" t="s">
        <v>468</v>
      </c>
      <c r="B45" s="216"/>
      <c r="C45" s="80">
        <f>C46</f>
        <v>393409</v>
      </c>
      <c r="D45" s="81">
        <f>D46</f>
        <v>376007.78</v>
      </c>
      <c r="E45" s="127">
        <f t="shared" ref="E45:E48" si="2">D45/C45*100</f>
        <v>95.576811918385189</v>
      </c>
    </row>
    <row r="46" spans="1:5" hidden="1" x14ac:dyDescent="0.25">
      <c r="A46" s="215" t="s">
        <v>394</v>
      </c>
      <c r="B46" s="215"/>
      <c r="C46" s="79">
        <f>Пр7!E61</f>
        <v>393409</v>
      </c>
      <c r="D46" s="79">
        <f>Пр7!F61</f>
        <v>376007.78</v>
      </c>
      <c r="E46" s="127">
        <f t="shared" si="2"/>
        <v>95.576811918385189</v>
      </c>
    </row>
    <row r="47" spans="1:5" ht="53.65" hidden="1" customHeight="1" x14ac:dyDescent="0.25">
      <c r="A47" s="216" t="s">
        <v>469</v>
      </c>
      <c r="B47" s="216"/>
      <c r="C47" s="80">
        <f>C48</f>
        <v>88790</v>
      </c>
      <c r="D47" s="81">
        <f>D48</f>
        <v>88790</v>
      </c>
      <c r="E47" s="127">
        <f t="shared" si="2"/>
        <v>100</v>
      </c>
    </row>
    <row r="48" spans="1:5" hidden="1" x14ac:dyDescent="0.25">
      <c r="A48" s="215" t="s">
        <v>394</v>
      </c>
      <c r="B48" s="215"/>
      <c r="C48" s="79">
        <f>Пр7!E63</f>
        <v>88790</v>
      </c>
      <c r="D48" s="79">
        <f>Пр7!F63</f>
        <v>88790</v>
      </c>
      <c r="E48" s="127">
        <f t="shared" si="2"/>
        <v>100</v>
      </c>
    </row>
    <row r="49" spans="1:5" ht="58.35" customHeight="1" x14ac:dyDescent="0.25">
      <c r="A49" s="216" t="s">
        <v>470</v>
      </c>
      <c r="B49" s="216"/>
      <c r="C49" s="80">
        <f>C50</f>
        <v>4852258</v>
      </c>
      <c r="D49" s="81">
        <f>D50</f>
        <v>4799896.87</v>
      </c>
      <c r="E49" s="127">
        <f t="shared" si="0"/>
        <v>98.920891469497292</v>
      </c>
    </row>
    <row r="50" spans="1:5" x14ac:dyDescent="0.25">
      <c r="A50" s="215" t="s">
        <v>394</v>
      </c>
      <c r="B50" s="215"/>
      <c r="C50" s="79">
        <f>Пр7!E65</f>
        <v>4852258</v>
      </c>
      <c r="D50" s="79">
        <f>Пр7!F65</f>
        <v>4799896.87</v>
      </c>
      <c r="E50" s="127">
        <f t="shared" si="0"/>
        <v>98.920891469497292</v>
      </c>
    </row>
    <row r="51" spans="1:5" ht="35.450000000000003" customHeight="1" x14ac:dyDescent="0.25">
      <c r="A51" s="216" t="s">
        <v>471</v>
      </c>
      <c r="B51" s="216"/>
      <c r="C51" s="80">
        <f>C52</f>
        <v>43287750</v>
      </c>
      <c r="D51" s="81">
        <f>D52</f>
        <v>41555123.420000002</v>
      </c>
      <c r="E51" s="127">
        <f t="shared" si="0"/>
        <v>95.997420563554357</v>
      </c>
    </row>
    <row r="52" spans="1:5" x14ac:dyDescent="0.25">
      <c r="A52" s="215" t="s">
        <v>394</v>
      </c>
      <c r="B52" s="215"/>
      <c r="C52" s="79">
        <f>Пр7!E67</f>
        <v>43287750</v>
      </c>
      <c r="D52" s="79">
        <f>Пр7!F67</f>
        <v>41555123.420000002</v>
      </c>
      <c r="E52" s="127">
        <f t="shared" si="0"/>
        <v>95.997420563554357</v>
      </c>
    </row>
    <row r="53" spans="1:5" ht="36.950000000000003" customHeight="1" x14ac:dyDescent="0.25">
      <c r="A53" s="216" t="s">
        <v>472</v>
      </c>
      <c r="B53" s="216"/>
      <c r="C53" s="80">
        <f>C54</f>
        <v>24548331</v>
      </c>
      <c r="D53" s="81">
        <f>D54</f>
        <v>21977610.07</v>
      </c>
      <c r="E53" s="127">
        <f t="shared" si="0"/>
        <v>89.527919718859906</v>
      </c>
    </row>
    <row r="54" spans="1:5" x14ac:dyDescent="0.25">
      <c r="A54" s="215" t="s">
        <v>394</v>
      </c>
      <c r="B54" s="215"/>
      <c r="C54" s="79">
        <f>Пр7!E69</f>
        <v>24548331</v>
      </c>
      <c r="D54" s="79">
        <f>Пр7!F69</f>
        <v>21977610.07</v>
      </c>
      <c r="E54" s="127">
        <f t="shared" si="0"/>
        <v>89.527919718859906</v>
      </c>
    </row>
    <row r="55" spans="1:5" ht="33.75" hidden="1" customHeight="1" x14ac:dyDescent="0.25">
      <c r="A55" s="216" t="s">
        <v>473</v>
      </c>
      <c r="B55" s="216"/>
      <c r="C55" s="80">
        <f>C56</f>
        <v>2974829</v>
      </c>
      <c r="D55" s="81">
        <f>D56</f>
        <v>2843236.82</v>
      </c>
      <c r="E55" s="127">
        <f t="shared" ref="E55:E58" si="3">D55/C55*100</f>
        <v>95.576479185862439</v>
      </c>
    </row>
    <row r="56" spans="1:5" hidden="1" x14ac:dyDescent="0.25">
      <c r="A56" s="215" t="s">
        <v>394</v>
      </c>
      <c r="B56" s="215"/>
      <c r="C56" s="79">
        <f>Пр7!E71</f>
        <v>2974829</v>
      </c>
      <c r="D56" s="79">
        <f>Пр7!F71</f>
        <v>2843236.82</v>
      </c>
      <c r="E56" s="127">
        <f>D56/C56*100</f>
        <v>95.576479185862439</v>
      </c>
    </row>
    <row r="57" spans="1:5" ht="39.75" hidden="1" customHeight="1" x14ac:dyDescent="0.25">
      <c r="A57" s="216" t="s">
        <v>474</v>
      </c>
      <c r="B57" s="216"/>
      <c r="C57" s="80">
        <f>C58</f>
        <v>1687000</v>
      </c>
      <c r="D57" s="81">
        <f>D58</f>
        <v>1687000</v>
      </c>
      <c r="E57" s="127">
        <f t="shared" si="3"/>
        <v>100</v>
      </c>
    </row>
    <row r="58" spans="1:5" hidden="1" x14ac:dyDescent="0.25">
      <c r="A58" s="215" t="s">
        <v>394</v>
      </c>
      <c r="B58" s="215"/>
      <c r="C58" s="79">
        <f>Пр7!E73</f>
        <v>1687000</v>
      </c>
      <c r="D58" s="79">
        <f>Пр7!F73</f>
        <v>1687000</v>
      </c>
      <c r="E58" s="127">
        <f t="shared" si="3"/>
        <v>100</v>
      </c>
    </row>
    <row r="59" spans="1:5" ht="39.75" customHeight="1" x14ac:dyDescent="0.25">
      <c r="A59" s="216" t="s">
        <v>523</v>
      </c>
      <c r="B59" s="216"/>
      <c r="C59" s="80">
        <f>C60</f>
        <v>86486</v>
      </c>
      <c r="D59" s="81">
        <f>D60</f>
        <v>86484.040000000008</v>
      </c>
      <c r="E59" s="127">
        <f t="shared" si="0"/>
        <v>99.997733737252275</v>
      </c>
    </row>
    <row r="60" spans="1:5" x14ac:dyDescent="0.25">
      <c r="A60" s="215" t="s">
        <v>394</v>
      </c>
      <c r="B60" s="215"/>
      <c r="C60" s="79">
        <f>Пр7!E75</f>
        <v>86486</v>
      </c>
      <c r="D60" s="79">
        <f>Пр7!F75</f>
        <v>86484.040000000008</v>
      </c>
      <c r="E60" s="127">
        <f t="shared" si="0"/>
        <v>99.997733737252275</v>
      </c>
    </row>
    <row r="61" spans="1:5" ht="36" customHeight="1" x14ac:dyDescent="0.25">
      <c r="A61" s="216" t="s">
        <v>524</v>
      </c>
      <c r="B61" s="216"/>
      <c r="C61" s="80">
        <f>C62</f>
        <v>495000</v>
      </c>
      <c r="D61" s="81">
        <f>D62</f>
        <v>313801.96000000002</v>
      </c>
      <c r="E61" s="127">
        <f t="shared" si="0"/>
        <v>63.394335353535361</v>
      </c>
    </row>
    <row r="62" spans="1:5" x14ac:dyDescent="0.25">
      <c r="A62" s="215" t="s">
        <v>394</v>
      </c>
      <c r="B62" s="215"/>
      <c r="C62" s="79">
        <f>Пр7!E78</f>
        <v>495000</v>
      </c>
      <c r="D62" s="79">
        <f>Пр7!F78</f>
        <v>313801.96000000002</v>
      </c>
      <c r="E62" s="127">
        <f t="shared" si="0"/>
        <v>63.394335353535361</v>
      </c>
    </row>
    <row r="63" spans="1:5" ht="32.25" customHeight="1" x14ac:dyDescent="0.25">
      <c r="A63" s="216" t="s">
        <v>475</v>
      </c>
      <c r="B63" s="216"/>
      <c r="C63" s="80">
        <f>C64</f>
        <v>91134</v>
      </c>
      <c r="D63" s="81">
        <f>D64</f>
        <v>75331.8</v>
      </c>
      <c r="E63" s="127">
        <f t="shared" si="0"/>
        <v>82.660477977483708</v>
      </c>
    </row>
    <row r="64" spans="1:5" x14ac:dyDescent="0.25">
      <c r="A64" s="215" t="s">
        <v>394</v>
      </c>
      <c r="B64" s="215"/>
      <c r="C64" s="79">
        <f>Пр7!E80</f>
        <v>91134</v>
      </c>
      <c r="D64" s="79">
        <f>Пр7!F80</f>
        <v>75331.8</v>
      </c>
      <c r="E64" s="127">
        <f t="shared" si="0"/>
        <v>82.660477977483708</v>
      </c>
    </row>
    <row r="65" spans="1:5" ht="40.700000000000003" customHeight="1" x14ac:dyDescent="0.25">
      <c r="A65" s="216" t="s">
        <v>476</v>
      </c>
      <c r="B65" s="216"/>
      <c r="C65" s="80">
        <f>C66</f>
        <v>20611637</v>
      </c>
      <c r="D65" s="81">
        <f>D66</f>
        <v>20524516.800000001</v>
      </c>
      <c r="E65" s="127">
        <f t="shared" si="0"/>
        <v>99.577325178005026</v>
      </c>
    </row>
    <row r="66" spans="1:5" x14ac:dyDescent="0.25">
      <c r="A66" s="215" t="s">
        <v>394</v>
      </c>
      <c r="B66" s="215"/>
      <c r="C66" s="79">
        <f>Пр7!E84</f>
        <v>20611637</v>
      </c>
      <c r="D66" s="79">
        <f>Пр7!F84</f>
        <v>20524516.800000001</v>
      </c>
      <c r="E66" s="127">
        <f t="shared" si="0"/>
        <v>99.577325178005026</v>
      </c>
    </row>
    <row r="67" spans="1:5" ht="42.75" customHeight="1" x14ac:dyDescent="0.25">
      <c r="A67" s="216" t="s">
        <v>477</v>
      </c>
      <c r="B67" s="216"/>
      <c r="C67" s="80">
        <f>C68</f>
        <v>2666541</v>
      </c>
      <c r="D67" s="81">
        <f>D68</f>
        <v>2624030.2599999998</v>
      </c>
      <c r="E67" s="127">
        <f t="shared" si="0"/>
        <v>98.405772122011243</v>
      </c>
    </row>
    <row r="68" spans="1:5" x14ac:dyDescent="0.25">
      <c r="A68" s="215" t="s">
        <v>394</v>
      </c>
      <c r="B68" s="215"/>
      <c r="C68" s="79">
        <f>Пр7!E88</f>
        <v>2666541</v>
      </c>
      <c r="D68" s="79">
        <f>Пр7!F88</f>
        <v>2624030.2599999998</v>
      </c>
      <c r="E68" s="127">
        <f t="shared" si="0"/>
        <v>98.405772122011243</v>
      </c>
    </row>
    <row r="69" spans="1:5" ht="61.5" customHeight="1" x14ac:dyDescent="0.25">
      <c r="A69" s="216" t="s">
        <v>478</v>
      </c>
      <c r="B69" s="216"/>
      <c r="C69" s="80">
        <f>C70</f>
        <v>17200</v>
      </c>
      <c r="D69" s="81">
        <f>D70</f>
        <v>17200</v>
      </c>
      <c r="E69" s="127">
        <f t="shared" ref="E69:E72" si="4">D69/C69*100</f>
        <v>100</v>
      </c>
    </row>
    <row r="70" spans="1:5" x14ac:dyDescent="0.25">
      <c r="A70" s="215" t="s">
        <v>394</v>
      </c>
      <c r="B70" s="215"/>
      <c r="C70" s="79">
        <f>Пр7!E92</f>
        <v>17200</v>
      </c>
      <c r="D70" s="79">
        <f>Пр7!F92</f>
        <v>17200</v>
      </c>
      <c r="E70" s="127">
        <f t="shared" si="4"/>
        <v>100</v>
      </c>
    </row>
    <row r="71" spans="1:5" ht="67.7" customHeight="1" x14ac:dyDescent="0.25">
      <c r="A71" s="216" t="s">
        <v>479</v>
      </c>
      <c r="B71" s="216"/>
      <c r="C71" s="80">
        <f>C72</f>
        <v>154800</v>
      </c>
      <c r="D71" s="81">
        <f>D72</f>
        <v>154800</v>
      </c>
      <c r="E71" s="127">
        <f t="shared" si="4"/>
        <v>100</v>
      </c>
    </row>
    <row r="72" spans="1:5" x14ac:dyDescent="0.25">
      <c r="A72" s="215" t="s">
        <v>394</v>
      </c>
      <c r="B72" s="215"/>
      <c r="C72" s="79">
        <f>Пр7!E94</f>
        <v>154800</v>
      </c>
      <c r="D72" s="79">
        <f>Пр7!F94</f>
        <v>154800</v>
      </c>
      <c r="E72" s="127">
        <f t="shared" si="4"/>
        <v>100</v>
      </c>
    </row>
    <row r="73" spans="1:5" ht="37.5" customHeight="1" x14ac:dyDescent="0.25">
      <c r="A73" s="216" t="s">
        <v>480</v>
      </c>
      <c r="B73" s="216"/>
      <c r="C73" s="80">
        <f>C74</f>
        <v>819500</v>
      </c>
      <c r="D73" s="81">
        <f>D74</f>
        <v>819500</v>
      </c>
      <c r="E73" s="127">
        <f t="shared" si="0"/>
        <v>100</v>
      </c>
    </row>
    <row r="74" spans="1:5" x14ac:dyDescent="0.25">
      <c r="A74" s="215" t="s">
        <v>394</v>
      </c>
      <c r="B74" s="215"/>
      <c r="C74" s="79">
        <f>Пр7!E99</f>
        <v>819500</v>
      </c>
      <c r="D74" s="79">
        <f>Пр7!F99</f>
        <v>819500</v>
      </c>
      <c r="E74" s="127">
        <f t="shared" si="0"/>
        <v>100</v>
      </c>
    </row>
    <row r="75" spans="1:5" ht="51" customHeight="1" x14ac:dyDescent="0.25">
      <c r="A75" s="216" t="s">
        <v>481</v>
      </c>
      <c r="B75" s="216"/>
      <c r="C75" s="80">
        <f>C76</f>
        <v>4728286</v>
      </c>
      <c r="D75" s="81">
        <f>D76</f>
        <v>4728285.3600000003</v>
      </c>
      <c r="E75" s="127">
        <f t="shared" si="0"/>
        <v>99.999986464439758</v>
      </c>
    </row>
    <row r="76" spans="1:5" x14ac:dyDescent="0.25">
      <c r="A76" s="215" t="s">
        <v>394</v>
      </c>
      <c r="B76" s="215"/>
      <c r="C76" s="79">
        <f>Пр7!E113</f>
        <v>4728286</v>
      </c>
      <c r="D76" s="79">
        <f>Пр7!F113</f>
        <v>4728285.3600000003</v>
      </c>
      <c r="E76" s="127">
        <f t="shared" si="0"/>
        <v>99.999986464439758</v>
      </c>
    </row>
    <row r="77" spans="1:5" ht="37.5" customHeight="1" x14ac:dyDescent="0.25">
      <c r="A77" s="216" t="s">
        <v>482</v>
      </c>
      <c r="B77" s="216"/>
      <c r="C77" s="80">
        <f>C78</f>
        <v>34432987</v>
      </c>
      <c r="D77" s="81">
        <f>D78</f>
        <v>34432987</v>
      </c>
      <c r="E77" s="127">
        <f t="shared" si="0"/>
        <v>100</v>
      </c>
    </row>
    <row r="78" spans="1:5" x14ac:dyDescent="0.25">
      <c r="A78" s="215" t="s">
        <v>394</v>
      </c>
      <c r="B78" s="215"/>
      <c r="C78" s="79">
        <f>Пр7!E128</f>
        <v>34432987</v>
      </c>
      <c r="D78" s="79">
        <f>Пр7!F128</f>
        <v>34432987</v>
      </c>
      <c r="E78" s="127">
        <f t="shared" si="0"/>
        <v>100</v>
      </c>
    </row>
    <row r="79" spans="1:5" ht="48" customHeight="1" x14ac:dyDescent="0.25">
      <c r="A79" s="216" t="s">
        <v>483</v>
      </c>
      <c r="B79" s="216"/>
      <c r="C79" s="80">
        <f>C80</f>
        <v>191690</v>
      </c>
      <c r="D79" s="81">
        <f>D80</f>
        <v>121690</v>
      </c>
      <c r="E79" s="127">
        <f t="shared" si="0"/>
        <v>63.482706453127449</v>
      </c>
    </row>
    <row r="80" spans="1:5" x14ac:dyDescent="0.25">
      <c r="A80" s="215" t="s">
        <v>394</v>
      </c>
      <c r="B80" s="215"/>
      <c r="C80" s="79">
        <f>Пр7!E130</f>
        <v>191690</v>
      </c>
      <c r="D80" s="79">
        <f>Пр7!F130</f>
        <v>121690</v>
      </c>
      <c r="E80" s="127">
        <f t="shared" si="0"/>
        <v>63.482706453127449</v>
      </c>
    </row>
    <row r="81" spans="1:5" ht="40.700000000000003" customHeight="1" x14ac:dyDescent="0.25">
      <c r="A81" s="216" t="s">
        <v>484</v>
      </c>
      <c r="B81" s="216"/>
      <c r="C81" s="80">
        <f>C82</f>
        <v>12663020</v>
      </c>
      <c r="D81" s="81">
        <f>D82</f>
        <v>12237128.33</v>
      </c>
      <c r="E81" s="127">
        <f t="shared" si="0"/>
        <v>96.636729074107137</v>
      </c>
    </row>
    <row r="82" spans="1:5" x14ac:dyDescent="0.25">
      <c r="A82" s="215" t="s">
        <v>394</v>
      </c>
      <c r="B82" s="215"/>
      <c r="C82" s="79">
        <f>Пр7!E132</f>
        <v>12663020</v>
      </c>
      <c r="D82" s="79">
        <f>Пр7!F132</f>
        <v>12237128.33</v>
      </c>
      <c r="E82" s="127">
        <f t="shared" si="0"/>
        <v>96.636729074107137</v>
      </c>
    </row>
    <row r="83" spans="1:5" ht="52.5" customHeight="1" x14ac:dyDescent="0.25">
      <c r="A83" s="216" t="s">
        <v>485</v>
      </c>
      <c r="B83" s="216"/>
      <c r="C83" s="80">
        <f>C84</f>
        <v>1226508</v>
      </c>
      <c r="D83" s="81">
        <f>D84</f>
        <v>1107597.6100000001</v>
      </c>
      <c r="E83" s="127">
        <f t="shared" si="0"/>
        <v>90.304964174713902</v>
      </c>
    </row>
    <row r="84" spans="1:5" x14ac:dyDescent="0.25">
      <c r="A84" s="215" t="s">
        <v>394</v>
      </c>
      <c r="B84" s="215"/>
      <c r="C84" s="79">
        <f>Пр7!E134</f>
        <v>1226508</v>
      </c>
      <c r="D84" s="79">
        <f>Пр7!F134</f>
        <v>1107597.6100000001</v>
      </c>
      <c r="E84" s="127">
        <f t="shared" si="0"/>
        <v>90.304964174713902</v>
      </c>
    </row>
    <row r="85" spans="1:5" ht="37.5" customHeight="1" x14ac:dyDescent="0.25">
      <c r="A85" s="216" t="s">
        <v>486</v>
      </c>
      <c r="B85" s="216"/>
      <c r="C85" s="80">
        <f>C86</f>
        <v>4600000</v>
      </c>
      <c r="D85" s="81">
        <f>D86</f>
        <v>4600000</v>
      </c>
      <c r="E85" s="127">
        <f t="shared" si="0"/>
        <v>100</v>
      </c>
    </row>
    <row r="86" spans="1:5" x14ac:dyDescent="0.25">
      <c r="A86" s="215" t="s">
        <v>394</v>
      </c>
      <c r="B86" s="215"/>
      <c r="C86" s="79">
        <f>Пр7!E136</f>
        <v>4600000</v>
      </c>
      <c r="D86" s="79">
        <f>Пр7!F136</f>
        <v>4600000</v>
      </c>
      <c r="E86" s="127">
        <f t="shared" ref="E86:E129" si="5">D86/C86*100</f>
        <v>100</v>
      </c>
    </row>
    <row r="87" spans="1:5" ht="42.75" customHeight="1" x14ac:dyDescent="0.25">
      <c r="A87" s="216" t="s">
        <v>487</v>
      </c>
      <c r="B87" s="216"/>
      <c r="C87" s="80">
        <f>C88</f>
        <v>1100000</v>
      </c>
      <c r="D87" s="81">
        <f>D88</f>
        <v>1100000</v>
      </c>
      <c r="E87" s="127">
        <f t="shared" si="5"/>
        <v>100</v>
      </c>
    </row>
    <row r="88" spans="1:5" x14ac:dyDescent="0.25">
      <c r="A88" s="215" t="s">
        <v>394</v>
      </c>
      <c r="B88" s="215"/>
      <c r="C88" s="79">
        <f>Пр7!E138</f>
        <v>1100000</v>
      </c>
      <c r="D88" s="79">
        <f>Пр7!F138</f>
        <v>1100000</v>
      </c>
      <c r="E88" s="127">
        <f t="shared" si="5"/>
        <v>100</v>
      </c>
    </row>
    <row r="89" spans="1:5" ht="51.75" hidden="1" customHeight="1" x14ac:dyDescent="0.25">
      <c r="A89" s="216" t="s">
        <v>488</v>
      </c>
      <c r="B89" s="216"/>
      <c r="C89" s="80">
        <f>C90</f>
        <v>100000</v>
      </c>
      <c r="D89" s="81">
        <f>D90</f>
        <v>98580</v>
      </c>
      <c r="E89" s="127">
        <f t="shared" si="5"/>
        <v>98.58</v>
      </c>
    </row>
    <row r="90" spans="1:5" hidden="1" x14ac:dyDescent="0.25">
      <c r="A90" s="215" t="s">
        <v>394</v>
      </c>
      <c r="B90" s="215"/>
      <c r="C90" s="79">
        <f>Пр7!E140</f>
        <v>100000</v>
      </c>
      <c r="D90" s="79">
        <f>Пр7!F140</f>
        <v>98580</v>
      </c>
      <c r="E90" s="127">
        <f t="shared" si="5"/>
        <v>98.58</v>
      </c>
    </row>
    <row r="91" spans="1:5" ht="42" customHeight="1" x14ac:dyDescent="0.25">
      <c r="A91" s="216" t="s">
        <v>489</v>
      </c>
      <c r="B91" s="216"/>
      <c r="C91" s="80">
        <f>C92</f>
        <v>75000</v>
      </c>
      <c r="D91" s="81">
        <f>D92</f>
        <v>75000</v>
      </c>
      <c r="E91" s="127">
        <f t="shared" si="5"/>
        <v>100</v>
      </c>
    </row>
    <row r="92" spans="1:5" x14ac:dyDescent="0.25">
      <c r="A92" s="215" t="s">
        <v>394</v>
      </c>
      <c r="B92" s="215"/>
      <c r="C92" s="79">
        <f>Пр7!E142</f>
        <v>75000</v>
      </c>
      <c r="D92" s="79">
        <f>Пр7!F142</f>
        <v>75000</v>
      </c>
      <c r="E92" s="127">
        <f t="shared" si="5"/>
        <v>100</v>
      </c>
    </row>
    <row r="93" spans="1:5" ht="35.25" customHeight="1" x14ac:dyDescent="0.25">
      <c r="A93" s="216" t="s">
        <v>490</v>
      </c>
      <c r="B93" s="216"/>
      <c r="C93" s="80">
        <f>C94</f>
        <v>591900</v>
      </c>
      <c r="D93" s="81">
        <f>D94</f>
        <v>591900</v>
      </c>
      <c r="E93" s="127">
        <f t="shared" si="5"/>
        <v>100</v>
      </c>
    </row>
    <row r="94" spans="1:5" x14ac:dyDescent="0.25">
      <c r="A94" s="215" t="s">
        <v>394</v>
      </c>
      <c r="B94" s="215"/>
      <c r="C94" s="79">
        <f>Пр7!E144</f>
        <v>591900</v>
      </c>
      <c r="D94" s="79">
        <f>Пр7!F144</f>
        <v>591900</v>
      </c>
      <c r="E94" s="127">
        <f t="shared" si="5"/>
        <v>100</v>
      </c>
    </row>
    <row r="95" spans="1:5" ht="47.25" customHeight="1" x14ac:dyDescent="0.25">
      <c r="A95" s="216" t="s">
        <v>491</v>
      </c>
      <c r="B95" s="216"/>
      <c r="C95" s="80">
        <f>C96</f>
        <v>3157122</v>
      </c>
      <c r="D95" s="81">
        <f>D96</f>
        <v>3136982.13</v>
      </c>
      <c r="E95" s="127">
        <f t="shared" si="5"/>
        <v>99.362081351306671</v>
      </c>
    </row>
    <row r="96" spans="1:5" x14ac:dyDescent="0.25">
      <c r="A96" s="215" t="s">
        <v>394</v>
      </c>
      <c r="B96" s="215"/>
      <c r="C96" s="79">
        <f>Пр7!E146</f>
        <v>3157122</v>
      </c>
      <c r="D96" s="79">
        <f>Пр7!F146</f>
        <v>3136982.13</v>
      </c>
      <c r="E96" s="127">
        <f t="shared" si="5"/>
        <v>99.362081351306671</v>
      </c>
    </row>
    <row r="97" spans="1:5" ht="36.950000000000003" customHeight="1" x14ac:dyDescent="0.25">
      <c r="A97" s="216" t="s">
        <v>492</v>
      </c>
      <c r="B97" s="216"/>
      <c r="C97" s="80">
        <f>C98</f>
        <v>70891</v>
      </c>
      <c r="D97" s="81">
        <f>D98</f>
        <v>70891</v>
      </c>
      <c r="E97" s="127">
        <f t="shared" si="5"/>
        <v>100</v>
      </c>
    </row>
    <row r="98" spans="1:5" x14ac:dyDescent="0.25">
      <c r="A98" s="215" t="s">
        <v>394</v>
      </c>
      <c r="B98" s="215"/>
      <c r="C98" s="79">
        <f>Пр7!E148</f>
        <v>70891</v>
      </c>
      <c r="D98" s="79">
        <f>Пр7!F148</f>
        <v>70891</v>
      </c>
      <c r="E98" s="127">
        <f t="shared" si="5"/>
        <v>100</v>
      </c>
    </row>
    <row r="99" spans="1:5" ht="49.7" customHeight="1" x14ac:dyDescent="0.25">
      <c r="A99" s="216" t="s">
        <v>493</v>
      </c>
      <c r="B99" s="216"/>
      <c r="C99" s="80">
        <f>C100</f>
        <v>318000</v>
      </c>
      <c r="D99" s="81">
        <f>D100</f>
        <v>306773.23</v>
      </c>
      <c r="E99" s="127">
        <f t="shared" si="5"/>
        <v>96.469569182389932</v>
      </c>
    </row>
    <row r="100" spans="1:5" x14ac:dyDescent="0.25">
      <c r="A100" s="215" t="s">
        <v>394</v>
      </c>
      <c r="B100" s="215"/>
      <c r="C100" s="79">
        <f>Пр7!E150</f>
        <v>318000</v>
      </c>
      <c r="D100" s="79">
        <f>Пр7!F150</f>
        <v>306773.23</v>
      </c>
      <c r="E100" s="127">
        <f t="shared" si="5"/>
        <v>96.469569182389932</v>
      </c>
    </row>
    <row r="101" spans="1:5" ht="48" customHeight="1" x14ac:dyDescent="0.25">
      <c r="A101" s="216" t="s">
        <v>494</v>
      </c>
      <c r="B101" s="216"/>
      <c r="C101" s="80">
        <f>C102</f>
        <v>80000</v>
      </c>
      <c r="D101" s="81">
        <f>D102</f>
        <v>17771.259999999998</v>
      </c>
      <c r="E101" s="127">
        <f t="shared" si="5"/>
        <v>22.214074999999998</v>
      </c>
    </row>
    <row r="102" spans="1:5" x14ac:dyDescent="0.25">
      <c r="A102" s="215" t="s">
        <v>394</v>
      </c>
      <c r="B102" s="215"/>
      <c r="C102" s="79">
        <f>Пр7!E152</f>
        <v>80000</v>
      </c>
      <c r="D102" s="79">
        <f>Пр7!F152</f>
        <v>17771.259999999998</v>
      </c>
      <c r="E102" s="127">
        <f t="shared" si="5"/>
        <v>22.214074999999998</v>
      </c>
    </row>
    <row r="103" spans="1:5" ht="36.950000000000003" customHeight="1" x14ac:dyDescent="0.25">
      <c r="A103" s="216" t="s">
        <v>495</v>
      </c>
      <c r="B103" s="216"/>
      <c r="C103" s="80">
        <f>C104</f>
        <v>200000</v>
      </c>
      <c r="D103" s="81">
        <f>D104</f>
        <v>200000</v>
      </c>
      <c r="E103" s="127">
        <f t="shared" si="5"/>
        <v>100</v>
      </c>
    </row>
    <row r="104" spans="1:5" x14ac:dyDescent="0.25">
      <c r="A104" s="215" t="s">
        <v>394</v>
      </c>
      <c r="B104" s="215"/>
      <c r="C104" s="79">
        <f>Пр7!E154</f>
        <v>200000</v>
      </c>
      <c r="D104" s="79">
        <f>Пр7!F154</f>
        <v>200000</v>
      </c>
      <c r="E104" s="127">
        <f t="shared" si="5"/>
        <v>100</v>
      </c>
    </row>
    <row r="105" spans="1:5" ht="30.75" customHeight="1" x14ac:dyDescent="0.25">
      <c r="A105" s="216" t="s">
        <v>496</v>
      </c>
      <c r="B105" s="216"/>
      <c r="C105" s="80">
        <f>C106</f>
        <v>88000</v>
      </c>
      <c r="D105" s="81">
        <f>D106</f>
        <v>88000</v>
      </c>
      <c r="E105" s="127">
        <f t="shared" ref="E105:E106" si="6">D105/C105*100</f>
        <v>100</v>
      </c>
    </row>
    <row r="106" spans="1:5" x14ac:dyDescent="0.25">
      <c r="A106" s="215" t="s">
        <v>394</v>
      </c>
      <c r="B106" s="215"/>
      <c r="C106" s="79">
        <f>Пр7!E178</f>
        <v>88000</v>
      </c>
      <c r="D106" s="79">
        <f>Пр7!F178</f>
        <v>88000</v>
      </c>
      <c r="E106" s="127">
        <f t="shared" si="6"/>
        <v>100</v>
      </c>
    </row>
    <row r="107" spans="1:5" ht="51" customHeight="1" x14ac:dyDescent="0.25">
      <c r="A107" s="216" t="s">
        <v>497</v>
      </c>
      <c r="B107" s="216"/>
      <c r="C107" s="80">
        <f>C108</f>
        <v>836000</v>
      </c>
      <c r="D107" s="81">
        <f>D108</f>
        <v>836000</v>
      </c>
      <c r="E107" s="127">
        <f t="shared" si="5"/>
        <v>100</v>
      </c>
    </row>
    <row r="108" spans="1:5" x14ac:dyDescent="0.25">
      <c r="A108" s="215" t="s">
        <v>394</v>
      </c>
      <c r="B108" s="215"/>
      <c r="C108" s="79">
        <f>Пр7!E156</f>
        <v>836000</v>
      </c>
      <c r="D108" s="79">
        <f>Пр7!F156</f>
        <v>836000</v>
      </c>
      <c r="E108" s="127">
        <f t="shared" si="5"/>
        <v>100</v>
      </c>
    </row>
    <row r="109" spans="1:5" ht="34.5" customHeight="1" x14ac:dyDescent="0.25">
      <c r="A109" s="216" t="s">
        <v>498</v>
      </c>
      <c r="B109" s="216"/>
      <c r="C109" s="80">
        <f>C110</f>
        <v>100000</v>
      </c>
      <c r="D109" s="81">
        <f>D110</f>
        <v>100000</v>
      </c>
      <c r="E109" s="127">
        <f t="shared" si="5"/>
        <v>100</v>
      </c>
    </row>
    <row r="110" spans="1:5" x14ac:dyDescent="0.25">
      <c r="A110" s="215" t="s">
        <v>394</v>
      </c>
      <c r="B110" s="215"/>
      <c r="C110" s="79">
        <f>Пр7!E158</f>
        <v>100000</v>
      </c>
      <c r="D110" s="79">
        <f>Пр7!F158</f>
        <v>100000</v>
      </c>
      <c r="E110" s="127">
        <f t="shared" si="5"/>
        <v>100</v>
      </c>
    </row>
    <row r="111" spans="1:5" ht="48" customHeight="1" x14ac:dyDescent="0.25">
      <c r="A111" s="216" t="s">
        <v>499</v>
      </c>
      <c r="B111" s="216"/>
      <c r="C111" s="80">
        <f>C112</f>
        <v>795200</v>
      </c>
      <c r="D111" s="81">
        <f>D112</f>
        <v>757965.47</v>
      </c>
      <c r="E111" s="127">
        <f t="shared" si="5"/>
        <v>95.317589285714277</v>
      </c>
    </row>
    <row r="112" spans="1:5" x14ac:dyDescent="0.25">
      <c r="A112" s="215" t="s">
        <v>394</v>
      </c>
      <c r="B112" s="215"/>
      <c r="C112" s="79">
        <f>Пр7!E160</f>
        <v>795200</v>
      </c>
      <c r="D112" s="79">
        <f>Пр7!F160</f>
        <v>757965.47</v>
      </c>
      <c r="E112" s="127">
        <f t="shared" si="5"/>
        <v>95.317589285714277</v>
      </c>
    </row>
    <row r="113" spans="1:5" ht="38.25" customHeight="1" x14ac:dyDescent="0.25">
      <c r="A113" s="216" t="s">
        <v>500</v>
      </c>
      <c r="B113" s="216"/>
      <c r="C113" s="80">
        <f>C114</f>
        <v>3168443</v>
      </c>
      <c r="D113" s="81">
        <f>D114</f>
        <v>3166571.79</v>
      </c>
      <c r="E113" s="127">
        <f t="shared" si="5"/>
        <v>99.940942286163903</v>
      </c>
    </row>
    <row r="114" spans="1:5" x14ac:dyDescent="0.25">
      <c r="A114" s="215" t="s">
        <v>394</v>
      </c>
      <c r="B114" s="215"/>
      <c r="C114" s="79">
        <f>Пр7!E162</f>
        <v>3168443</v>
      </c>
      <c r="D114" s="79">
        <f>Пр7!F162</f>
        <v>3166571.79</v>
      </c>
      <c r="E114" s="127">
        <f t="shared" si="5"/>
        <v>99.940942286163903</v>
      </c>
    </row>
    <row r="115" spans="1:5" ht="32.25" customHeight="1" x14ac:dyDescent="0.25">
      <c r="A115" s="216" t="s">
        <v>501</v>
      </c>
      <c r="B115" s="216"/>
      <c r="C115" s="80">
        <f>C116</f>
        <v>125373</v>
      </c>
      <c r="D115" s="81">
        <f>D116</f>
        <v>125372.3</v>
      </c>
      <c r="E115" s="127">
        <f t="shared" si="5"/>
        <v>99.999441666068449</v>
      </c>
    </row>
    <row r="116" spans="1:5" x14ac:dyDescent="0.25">
      <c r="A116" s="215" t="s">
        <v>394</v>
      </c>
      <c r="B116" s="215"/>
      <c r="C116" s="79">
        <f>Пр7!E164</f>
        <v>125373</v>
      </c>
      <c r="D116" s="79">
        <f>Пр7!F164</f>
        <v>125372.3</v>
      </c>
      <c r="E116" s="127">
        <f t="shared" si="5"/>
        <v>99.999441666068449</v>
      </c>
    </row>
    <row r="117" spans="1:5" ht="37.5" customHeight="1" x14ac:dyDescent="0.25">
      <c r="A117" s="216" t="s">
        <v>502</v>
      </c>
      <c r="B117" s="216"/>
      <c r="C117" s="80">
        <f>C118</f>
        <v>11078</v>
      </c>
      <c r="D117" s="81">
        <f>D118</f>
        <v>11077.84</v>
      </c>
      <c r="E117" s="127">
        <f t="shared" si="5"/>
        <v>99.998555695974005</v>
      </c>
    </row>
    <row r="118" spans="1:5" x14ac:dyDescent="0.25">
      <c r="A118" s="215" t="s">
        <v>394</v>
      </c>
      <c r="B118" s="215"/>
      <c r="C118" s="79">
        <f>Пр7!E166</f>
        <v>11078</v>
      </c>
      <c r="D118" s="79">
        <f>Пр7!F166</f>
        <v>11077.84</v>
      </c>
      <c r="E118" s="127">
        <f t="shared" si="5"/>
        <v>99.998555695974005</v>
      </c>
    </row>
    <row r="119" spans="1:5" ht="32.25" customHeight="1" x14ac:dyDescent="0.25">
      <c r="A119" s="216" t="s">
        <v>503</v>
      </c>
      <c r="B119" s="216"/>
      <c r="C119" s="80">
        <f>C120</f>
        <v>638849</v>
      </c>
      <c r="D119" s="81">
        <f>D120</f>
        <v>638848.07999999996</v>
      </c>
      <c r="E119" s="127">
        <f t="shared" si="5"/>
        <v>99.999855991008829</v>
      </c>
    </row>
    <row r="120" spans="1:5" x14ac:dyDescent="0.25">
      <c r="A120" s="215" t="s">
        <v>394</v>
      </c>
      <c r="B120" s="215"/>
      <c r="C120" s="79">
        <f>Пр7!E168</f>
        <v>638849</v>
      </c>
      <c r="D120" s="79">
        <f>Пр7!F168</f>
        <v>638848.07999999996</v>
      </c>
      <c r="E120" s="127">
        <f t="shared" si="5"/>
        <v>99.999855991008829</v>
      </c>
    </row>
    <row r="121" spans="1:5" ht="32.25" customHeight="1" x14ac:dyDescent="0.25">
      <c r="A121" s="216" t="s">
        <v>504</v>
      </c>
      <c r="B121" s="216"/>
      <c r="C121" s="80">
        <f>C122</f>
        <v>1150945</v>
      </c>
      <c r="D121" s="81">
        <f>D122</f>
        <v>1070124.3600000001</v>
      </c>
      <c r="E121" s="127">
        <f t="shared" si="5"/>
        <v>92.977888604581466</v>
      </c>
    </row>
    <row r="122" spans="1:5" x14ac:dyDescent="0.25">
      <c r="A122" s="215" t="s">
        <v>394</v>
      </c>
      <c r="B122" s="215"/>
      <c r="C122" s="79">
        <f>Пр7!E170</f>
        <v>1150945</v>
      </c>
      <c r="D122" s="79">
        <f>Пр7!F170</f>
        <v>1070124.3600000001</v>
      </c>
      <c r="E122" s="127">
        <f t="shared" si="5"/>
        <v>92.977888604581466</v>
      </c>
    </row>
    <row r="123" spans="1:5" ht="42" customHeight="1" x14ac:dyDescent="0.25">
      <c r="A123" s="216" t="s">
        <v>505</v>
      </c>
      <c r="B123" s="216"/>
      <c r="C123" s="80">
        <f>C124</f>
        <v>2326145</v>
      </c>
      <c r="D123" s="81">
        <f>D124</f>
        <v>2326092.3199999998</v>
      </c>
      <c r="E123" s="127">
        <f t="shared" si="5"/>
        <v>99.997735308847894</v>
      </c>
    </row>
    <row r="124" spans="1:5" x14ac:dyDescent="0.25">
      <c r="A124" s="215" t="s">
        <v>394</v>
      </c>
      <c r="B124" s="215"/>
      <c r="C124" s="79">
        <f>Пр7!E172</f>
        <v>2326145</v>
      </c>
      <c r="D124" s="79">
        <f>Пр7!F172</f>
        <v>2326092.3199999998</v>
      </c>
      <c r="E124" s="127">
        <f t="shared" si="5"/>
        <v>99.997735308847894</v>
      </c>
    </row>
    <row r="125" spans="1:5" ht="23.25" customHeight="1" x14ac:dyDescent="0.25">
      <c r="A125" s="216" t="s">
        <v>506</v>
      </c>
      <c r="B125" s="216"/>
      <c r="C125" s="80">
        <f>C126</f>
        <v>2000000</v>
      </c>
      <c r="D125" s="81">
        <f>D126</f>
        <v>2000000</v>
      </c>
      <c r="E125" s="127">
        <f t="shared" si="5"/>
        <v>100</v>
      </c>
    </row>
    <row r="126" spans="1:5" x14ac:dyDescent="0.25">
      <c r="A126" s="215" t="s">
        <v>394</v>
      </c>
      <c r="B126" s="215"/>
      <c r="C126" s="79">
        <f>Пр7!E174</f>
        <v>2000000</v>
      </c>
      <c r="D126" s="79">
        <f>Пр7!F174</f>
        <v>2000000</v>
      </c>
      <c r="E126" s="127">
        <f t="shared" si="5"/>
        <v>100</v>
      </c>
    </row>
    <row r="127" spans="1:5" ht="36.950000000000003" customHeight="1" x14ac:dyDescent="0.25">
      <c r="A127" s="216" t="s">
        <v>507</v>
      </c>
      <c r="B127" s="216"/>
      <c r="C127" s="80">
        <f>C128</f>
        <v>4518569</v>
      </c>
      <c r="D127" s="81">
        <f>D128</f>
        <v>4518568.38</v>
      </c>
      <c r="E127" s="127">
        <f t="shared" si="5"/>
        <v>99.999986278841817</v>
      </c>
    </row>
    <row r="128" spans="1:5" ht="17.25" thickBot="1" x14ac:dyDescent="0.3">
      <c r="A128" s="219" t="s">
        <v>394</v>
      </c>
      <c r="B128" s="219"/>
      <c r="C128" s="147">
        <f>Пр7!E176</f>
        <v>4518569</v>
      </c>
      <c r="D128" s="147">
        <f>Пр7!F176</f>
        <v>4518568.38</v>
      </c>
      <c r="E128" s="130">
        <f t="shared" si="5"/>
        <v>99.999986278841817</v>
      </c>
    </row>
    <row r="129" spans="1:5" ht="17.25" thickBot="1" x14ac:dyDescent="0.3">
      <c r="A129" s="220" t="s">
        <v>185</v>
      </c>
      <c r="B129" s="221"/>
      <c r="C129" s="148">
        <f>C7+C9+C11+C13+C15+C17+C19+C21+C23+C25+C27+C29+C33+C35+C37+C39+C41+C43+C45+C47+C49+C51+C53+C55+C57+C59+C61+C63+C65+C67+C69+C71+C73+C75+C77+C79+C81+C83+C85+C87+C89+C91+C93+C95+C97+C99+C101+C105+C107+C109+C111+C113+C115+C117+C119+C121+C123+C125+C127+C103+C31</f>
        <v>572987977</v>
      </c>
      <c r="D129" s="148">
        <f>D7+D9+D11+D13+D15+D17+D19+D21+D23+D25+D27+D29+D33+D35+D37+D39+D41+D43+D45+D47+D49+D51+D53+D55+D57+D59+D61+D63+D65+D67+D69+D71+D73+D75+D77+D79+D81+D83+D85+D87+D89+D91+D93+D95+D97+D99+D101+D105+D107+D109+D111+D113+D115+D117+D119+D121+D123+D125+D127+D103+D31</f>
        <v>553309842.30000019</v>
      </c>
      <c r="E129" s="131">
        <f t="shared" si="5"/>
        <v>96.565698498068173</v>
      </c>
    </row>
  </sheetData>
  <mergeCells count="129">
    <mergeCell ref="A128:B128"/>
    <mergeCell ref="A129:B129"/>
    <mergeCell ref="A5:E5"/>
    <mergeCell ref="A122:B122"/>
    <mergeCell ref="A123:B123"/>
    <mergeCell ref="A124:B124"/>
    <mergeCell ref="A125:B125"/>
    <mergeCell ref="A126:B126"/>
    <mergeCell ref="A127:B127"/>
    <mergeCell ref="A116:B116"/>
    <mergeCell ref="A117:B117"/>
    <mergeCell ref="A118:B118"/>
    <mergeCell ref="A119:B119"/>
    <mergeCell ref="A120:B120"/>
    <mergeCell ref="A121:B121"/>
    <mergeCell ref="A110:B110"/>
    <mergeCell ref="A111:B111"/>
    <mergeCell ref="A112:B112"/>
    <mergeCell ref="A113:B113"/>
    <mergeCell ref="A114:B114"/>
    <mergeCell ref="A115:B115"/>
    <mergeCell ref="A102:B102"/>
    <mergeCell ref="A103:B103"/>
    <mergeCell ref="A104:B104"/>
    <mergeCell ref="A107:B107"/>
    <mergeCell ref="A108:B108"/>
    <mergeCell ref="A109:B109"/>
    <mergeCell ref="A96:B96"/>
    <mergeCell ref="A97:B97"/>
    <mergeCell ref="A98:B98"/>
    <mergeCell ref="A99:B99"/>
    <mergeCell ref="A100:B100"/>
    <mergeCell ref="A101:B101"/>
    <mergeCell ref="A105:B105"/>
    <mergeCell ref="A106:B106"/>
    <mergeCell ref="A90:B90"/>
    <mergeCell ref="A91:B91"/>
    <mergeCell ref="A92:B92"/>
    <mergeCell ref="A93:B93"/>
    <mergeCell ref="A94:B94"/>
    <mergeCell ref="A95:B95"/>
    <mergeCell ref="A84:B84"/>
    <mergeCell ref="A85:B85"/>
    <mergeCell ref="A86:B86"/>
    <mergeCell ref="A87:B87"/>
    <mergeCell ref="A88:B88"/>
    <mergeCell ref="A89:B89"/>
    <mergeCell ref="A78:B78"/>
    <mergeCell ref="A79:B79"/>
    <mergeCell ref="A80:B80"/>
    <mergeCell ref="A81:B81"/>
    <mergeCell ref="A82:B82"/>
    <mergeCell ref="A83:B83"/>
    <mergeCell ref="A68:B68"/>
    <mergeCell ref="A73:B73"/>
    <mergeCell ref="A74:B74"/>
    <mergeCell ref="A75:B75"/>
    <mergeCell ref="A76:B76"/>
    <mergeCell ref="A77:B77"/>
    <mergeCell ref="A69:B69"/>
    <mergeCell ref="A70:B70"/>
    <mergeCell ref="A71:B71"/>
    <mergeCell ref="A72:B72"/>
    <mergeCell ref="A62:B62"/>
    <mergeCell ref="A63:B63"/>
    <mergeCell ref="A64:B64"/>
    <mergeCell ref="A65:B65"/>
    <mergeCell ref="A66:B66"/>
    <mergeCell ref="A67:B67"/>
    <mergeCell ref="A52:B52"/>
    <mergeCell ref="A53:B53"/>
    <mergeCell ref="A54:B54"/>
    <mergeCell ref="A59:B59"/>
    <mergeCell ref="A60:B60"/>
    <mergeCell ref="A61:B61"/>
    <mergeCell ref="A55:B55"/>
    <mergeCell ref="A56:B56"/>
    <mergeCell ref="A57:B57"/>
    <mergeCell ref="A58:B58"/>
    <mergeCell ref="A42:B42"/>
    <mergeCell ref="A43:B43"/>
    <mergeCell ref="A44:B44"/>
    <mergeCell ref="A49:B49"/>
    <mergeCell ref="A50:B50"/>
    <mergeCell ref="A51:B51"/>
    <mergeCell ref="A36:B36"/>
    <mergeCell ref="A37:B37"/>
    <mergeCell ref="A38:B38"/>
    <mergeCell ref="A39:B39"/>
    <mergeCell ref="A40:B40"/>
    <mergeCell ref="A41:B41"/>
    <mergeCell ref="A45:B45"/>
    <mergeCell ref="A46:B46"/>
    <mergeCell ref="A47:B47"/>
    <mergeCell ref="A48:B48"/>
    <mergeCell ref="A29:B29"/>
    <mergeCell ref="A30:B30"/>
    <mergeCell ref="A33:B33"/>
    <mergeCell ref="A34:B34"/>
    <mergeCell ref="A35:B35"/>
    <mergeCell ref="A22:B22"/>
    <mergeCell ref="A23:B23"/>
    <mergeCell ref="A24:B24"/>
    <mergeCell ref="A25:B25"/>
    <mergeCell ref="A26:B26"/>
    <mergeCell ref="A27:B27"/>
    <mergeCell ref="A31:B31"/>
    <mergeCell ref="A32:B32"/>
    <mergeCell ref="A20:B20"/>
    <mergeCell ref="A21:B21"/>
    <mergeCell ref="A10:B10"/>
    <mergeCell ref="A11:B11"/>
    <mergeCell ref="A12:B12"/>
    <mergeCell ref="A13:B13"/>
    <mergeCell ref="A14:B14"/>
    <mergeCell ref="A15:B15"/>
    <mergeCell ref="A28:B28"/>
    <mergeCell ref="A6:B6"/>
    <mergeCell ref="A7:B7"/>
    <mergeCell ref="A8:B8"/>
    <mergeCell ref="A9:B9"/>
    <mergeCell ref="A16:B16"/>
    <mergeCell ref="A17:B17"/>
    <mergeCell ref="A18:B18"/>
    <mergeCell ref="A19:B19"/>
    <mergeCell ref="A1:E1"/>
    <mergeCell ref="A2:E2"/>
    <mergeCell ref="A3:E3"/>
    <mergeCell ref="A4:E4"/>
  </mergeCells>
  <pageMargins left="0.7" right="0.7" top="0.75" bottom="0.75" header="0.3" footer="0.3"/>
  <pageSetup paperSize="9" scale="8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2</vt:i4>
      </vt:variant>
    </vt:vector>
  </HeadingPairs>
  <TitlesOfParts>
    <vt:vector size="10" baseType="lpstr">
      <vt:lpstr>Пр1</vt:lpstr>
      <vt:lpstr>Пр2</vt:lpstr>
      <vt:lpstr>Пр 3</vt:lpstr>
      <vt:lpstr>Пр4</vt:lpstr>
      <vt:lpstr>Пр5</vt:lpstr>
      <vt:lpstr>Пр6</vt:lpstr>
      <vt:lpstr>Пр7</vt:lpstr>
      <vt:lpstr>Пр8</vt:lpstr>
      <vt:lpstr>__bookmark_1</vt:lpstr>
      <vt:lpstr>Пр1!Заголовки_для_печати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Лукичева</dc:creator>
  <cp:lastModifiedBy>fedorenko</cp:lastModifiedBy>
  <cp:lastPrinted>2025-07-17T11:53:14Z</cp:lastPrinted>
  <dcterms:created xsi:type="dcterms:W3CDTF">2024-04-08T08:05:02Z</dcterms:created>
  <dcterms:modified xsi:type="dcterms:W3CDTF">2025-07-17T11:53:23Z</dcterms:modified>
</cp:coreProperties>
</file>