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29040" windowHeight="16440" activeTab="10"/>
  </bookViews>
  <sheets>
    <sheet name="ПР1" sheetId="1" r:id="rId1"/>
    <sheet name="ПР2" sheetId="3" r:id="rId2"/>
    <sheet name="ПР3" sheetId="2" r:id="rId3"/>
    <sheet name="ПР4" sheetId="4" r:id="rId4"/>
    <sheet name="ПР5" sheetId="10" r:id="rId5"/>
    <sheet name="ПР6" sheetId="11" r:id="rId6"/>
    <sheet name="ПР7" sheetId="5" r:id="rId7"/>
    <sheet name="ПР8" sheetId="6" r:id="rId8"/>
    <sheet name="ПР9" sheetId="9" r:id="rId9"/>
    <sheet name="ПР10" sheetId="7" r:id="rId10"/>
    <sheet name="Доп. сведения 1" sheetId="8" r:id="rId11"/>
  </sheets>
  <definedNames>
    <definedName name="__bookmark_1">ПР1!$A$3:$D$15</definedName>
    <definedName name="_xlnm._FilterDatabase" localSheetId="6" hidden="1">ПР7!$C$1:$C$667</definedName>
    <definedName name="_xlnm._FilterDatabase" localSheetId="7" hidden="1">ПР8!$E$1:$E$633</definedName>
    <definedName name="_xlnm.Print_Titles" localSheetId="0">ПР1!$3:$3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11" i="6" l="1"/>
  <c r="E610" i="6" s="1"/>
  <c r="C611" i="6"/>
  <c r="A610" i="6"/>
  <c r="B610" i="6"/>
  <c r="A552" i="6"/>
  <c r="E552" i="6"/>
  <c r="E364" i="6"/>
  <c r="E375" i="6"/>
  <c r="E446" i="6"/>
  <c r="E445" i="6"/>
  <c r="E444" i="6" s="1"/>
  <c r="E443" i="6" s="1"/>
  <c r="A446" i="6"/>
  <c r="A445" i="6"/>
  <c r="A444" i="6"/>
  <c r="A443" i="6"/>
  <c r="B444" i="6"/>
  <c r="B443" i="6"/>
  <c r="E442" i="6"/>
  <c r="E441" i="6" s="1"/>
  <c r="E440" i="6" s="1"/>
  <c r="A442" i="6"/>
  <c r="A441" i="6"/>
  <c r="A440" i="6"/>
  <c r="B441" i="6"/>
  <c r="B440" i="6"/>
  <c r="G392" i="5"/>
  <c r="G393" i="5"/>
  <c r="E438" i="6"/>
  <c r="E439" i="6"/>
  <c r="E436" i="6"/>
  <c r="E449" i="6"/>
  <c r="E461" i="6"/>
  <c r="E464" i="6"/>
  <c r="E466" i="6"/>
  <c r="E467" i="6"/>
  <c r="E469" i="6"/>
  <c r="E473" i="6"/>
  <c r="E475" i="6"/>
  <c r="E477" i="6"/>
  <c r="E479" i="6"/>
  <c r="E481" i="6"/>
  <c r="E483" i="6"/>
  <c r="E484" i="6"/>
  <c r="E485" i="6"/>
  <c r="E487" i="6"/>
  <c r="E489" i="6"/>
  <c r="E491" i="6"/>
  <c r="E493" i="6"/>
  <c r="E495" i="6"/>
  <c r="E497" i="6"/>
  <c r="E499" i="6"/>
  <c r="E501" i="6"/>
  <c r="E503" i="6"/>
  <c r="E506" i="6"/>
  <c r="E509" i="6"/>
  <c r="E511" i="6"/>
  <c r="E394" i="6"/>
  <c r="E395" i="6"/>
  <c r="E396" i="6"/>
  <c r="E397" i="6"/>
  <c r="E398" i="6"/>
  <c r="E403" i="6"/>
  <c r="E401" i="6"/>
  <c r="E408" i="6"/>
  <c r="E410" i="6"/>
  <c r="E405" i="6"/>
  <c r="E406" i="6"/>
  <c r="E412" i="6"/>
  <c r="E417" i="6"/>
  <c r="E415" i="6"/>
  <c r="E421" i="6"/>
  <c r="E423" i="6"/>
  <c r="E427" i="6"/>
  <c r="E431" i="6"/>
  <c r="E536" i="6"/>
  <c r="E538" i="6"/>
  <c r="E547" i="6"/>
  <c r="E546" i="6" s="1"/>
  <c r="E549" i="6"/>
  <c r="E584" i="6"/>
  <c r="E36" i="6"/>
  <c r="E38" i="6"/>
  <c r="E40" i="6"/>
  <c r="E42" i="6"/>
  <c r="E45" i="6"/>
  <c r="E47" i="6"/>
  <c r="E49" i="6"/>
  <c r="E51" i="6"/>
  <c r="E53" i="6"/>
  <c r="E55" i="6"/>
  <c r="E57" i="6"/>
  <c r="E59" i="6"/>
  <c r="E61" i="6"/>
  <c r="E63" i="6"/>
  <c r="E65" i="6"/>
  <c r="E68" i="6"/>
  <c r="E70" i="6"/>
  <c r="E72" i="6"/>
  <c r="E74" i="6"/>
  <c r="E76" i="6"/>
  <c r="E77" i="6"/>
  <c r="E78" i="6"/>
  <c r="E81" i="6"/>
  <c r="E82" i="6"/>
  <c r="E85" i="6"/>
  <c r="E96" i="6"/>
  <c r="E89" i="6"/>
  <c r="B90" i="6"/>
  <c r="E91" i="6"/>
  <c r="E93" i="6"/>
  <c r="A92" i="6"/>
  <c r="B92" i="6"/>
  <c r="E124" i="6"/>
  <c r="E126" i="6"/>
  <c r="E128" i="6"/>
  <c r="E132" i="6"/>
  <c r="E134" i="6"/>
  <c r="E136" i="6"/>
  <c r="E138" i="6"/>
  <c r="E144" i="6"/>
  <c r="E143" i="6" s="1"/>
  <c r="A143" i="6"/>
  <c r="B143" i="6"/>
  <c r="E142" i="6"/>
  <c r="E146" i="6"/>
  <c r="E148" i="6"/>
  <c r="E147" i="6" s="1"/>
  <c r="E150" i="6"/>
  <c r="E152" i="6"/>
  <c r="E282" i="6"/>
  <c r="E281" i="6" s="1"/>
  <c r="A281" i="6"/>
  <c r="B281" i="6"/>
  <c r="E101" i="6"/>
  <c r="E102" i="6"/>
  <c r="E103" i="6"/>
  <c r="E105" i="6"/>
  <c r="E107" i="6"/>
  <c r="E109" i="6"/>
  <c r="E111" i="6"/>
  <c r="E112" i="6"/>
  <c r="E114" i="6"/>
  <c r="E115" i="6"/>
  <c r="E116" i="6"/>
  <c r="A116" i="6"/>
  <c r="E117" i="6"/>
  <c r="E119" i="6"/>
  <c r="E121" i="6"/>
  <c r="A148" i="6"/>
  <c r="A147" i="6"/>
  <c r="B147" i="6"/>
  <c r="E155" i="6"/>
  <c r="E156" i="6"/>
  <c r="E158" i="6"/>
  <c r="E160" i="6"/>
  <c r="E161" i="6"/>
  <c r="E163" i="6"/>
  <c r="E165" i="6"/>
  <c r="E168" i="6"/>
  <c r="E170" i="6"/>
  <c r="E173" i="6"/>
  <c r="E175" i="6"/>
  <c r="E177" i="6"/>
  <c r="E180" i="6"/>
  <c r="E181" i="6"/>
  <c r="E183" i="6"/>
  <c r="A183" i="6"/>
  <c r="E184" i="6"/>
  <c r="E185" i="6"/>
  <c r="E188" i="6"/>
  <c r="E190" i="6"/>
  <c r="E191" i="6"/>
  <c r="E193" i="6"/>
  <c r="E195" i="6"/>
  <c r="E196" i="6"/>
  <c r="E201" i="6"/>
  <c r="E202" i="6"/>
  <c r="E204" i="6"/>
  <c r="E207" i="6"/>
  <c r="E208" i="6"/>
  <c r="E210" i="6"/>
  <c r="E211" i="6"/>
  <c r="E214" i="6"/>
  <c r="E217" i="6"/>
  <c r="E240" i="6"/>
  <c r="E238" i="6"/>
  <c r="E235" i="6"/>
  <c r="E227" i="6"/>
  <c r="E225" i="6"/>
  <c r="E230" i="6"/>
  <c r="E232" i="6"/>
  <c r="E231" i="6"/>
  <c r="E221" i="6"/>
  <c r="E246" i="6"/>
  <c r="E248" i="6"/>
  <c r="E310" i="6"/>
  <c r="E309" i="6" s="1"/>
  <c r="A310" i="6"/>
  <c r="C310" i="6"/>
  <c r="A309" i="6"/>
  <c r="B309" i="6"/>
  <c r="E334" i="6"/>
  <c r="E338" i="6"/>
  <c r="E345" i="6"/>
  <c r="E344" i="6" s="1"/>
  <c r="B344" i="6"/>
  <c r="D345" i="6"/>
  <c r="D344" i="6" s="1"/>
  <c r="E343" i="6"/>
  <c r="E347" i="6"/>
  <c r="E349" i="6"/>
  <c r="E351" i="6"/>
  <c r="E356" i="6"/>
  <c r="E360" i="6"/>
  <c r="E359" i="6"/>
  <c r="E367" i="6"/>
  <c r="E370" i="6"/>
  <c r="E380" i="6"/>
  <c r="E383" i="6"/>
  <c r="E382" i="6"/>
  <c r="E389" i="6"/>
  <c r="E516" i="6"/>
  <c r="E518" i="6"/>
  <c r="E523" i="6"/>
  <c r="E532" i="6"/>
  <c r="E531" i="6" s="1"/>
  <c r="A531" i="6"/>
  <c r="B531" i="6"/>
  <c r="A530" i="6"/>
  <c r="B530" i="6"/>
  <c r="D531" i="6"/>
  <c r="A529" i="6"/>
  <c r="A528" i="6"/>
  <c r="E527" i="6"/>
  <c r="A28" i="6"/>
  <c r="A27" i="6"/>
  <c r="E28" i="6"/>
  <c r="E27" i="6" s="1"/>
  <c r="C28" i="6"/>
  <c r="B27" i="6"/>
  <c r="E32" i="6"/>
  <c r="E30" i="6"/>
  <c r="E26" i="6"/>
  <c r="E22" i="6"/>
  <c r="E20" i="6"/>
  <c r="E18" i="6"/>
  <c r="E15" i="6"/>
  <c r="E13" i="6"/>
  <c r="E11" i="6"/>
  <c r="E9" i="6"/>
  <c r="G361" i="5"/>
  <c r="G368" i="5"/>
  <c r="G376" i="5"/>
  <c r="G375" i="5" s="1"/>
  <c r="G367" i="5"/>
  <c r="G366" i="5" s="1"/>
  <c r="G360" i="5"/>
  <c r="G359" i="5" s="1"/>
  <c r="G645" i="5"/>
  <c r="G644" i="5" s="1"/>
  <c r="G608" i="5"/>
  <c r="E138" i="3"/>
  <c r="E137" i="3" s="1"/>
  <c r="D138" i="3"/>
  <c r="D137" i="3" s="1"/>
  <c r="D165" i="3"/>
  <c r="E191" i="3"/>
  <c r="D191" i="3"/>
  <c r="E165" i="3"/>
  <c r="E164" i="3" s="1"/>
  <c r="D125" i="3"/>
  <c r="D118" i="3" s="1"/>
  <c r="D114" i="3"/>
  <c r="D112" i="3" s="1"/>
  <c r="E114" i="3"/>
  <c r="E61" i="3"/>
  <c r="E35" i="3"/>
  <c r="E113" i="6" l="1"/>
  <c r="E182" i="6"/>
  <c r="D164" i="3"/>
  <c r="D111" i="3"/>
  <c r="D110" i="3" s="1"/>
  <c r="D203" i="3" s="1"/>
  <c r="G484" i="5"/>
  <c r="G483" i="5" s="1"/>
  <c r="G482" i="5" s="1"/>
  <c r="G481" i="5" s="1"/>
  <c r="G403" i="5"/>
  <c r="G556" i="5"/>
  <c r="G493" i="5"/>
  <c r="G501" i="5"/>
  <c r="G398" i="5"/>
  <c r="G396" i="5" s="1"/>
  <c r="G268" i="5"/>
  <c r="G113" i="5"/>
  <c r="G180" i="5"/>
  <c r="G146" i="5"/>
  <c r="G145" i="5" s="1"/>
  <c r="G30" i="5"/>
  <c r="G29" i="5" s="1"/>
  <c r="E559" i="6"/>
  <c r="E543" i="6"/>
  <c r="E545" i="6"/>
  <c r="E544" i="6"/>
  <c r="E542" i="6"/>
  <c r="E551" i="6"/>
  <c r="E566" i="6"/>
  <c r="E604" i="6"/>
  <c r="E616" i="6"/>
  <c r="E541" i="6" l="1"/>
  <c r="E404" i="6"/>
  <c r="E393" i="6"/>
  <c r="E465" i="6"/>
  <c r="E435" i="6"/>
  <c r="E448" i="6"/>
  <c r="E447" i="6" s="1"/>
  <c r="A448" i="6"/>
  <c r="A447" i="6"/>
  <c r="B448" i="6"/>
  <c r="B447" i="6"/>
  <c r="D113" i="6"/>
  <c r="E234" i="6"/>
  <c r="E233" i="6" s="1"/>
  <c r="B234" i="6"/>
  <c r="B233" i="6"/>
  <c r="A235" i="6"/>
  <c r="A234" i="6"/>
  <c r="A233" i="6"/>
  <c r="E206" i="6"/>
  <c r="D206" i="6"/>
  <c r="D149" i="6"/>
  <c r="B149" i="6"/>
  <c r="E299" i="6"/>
  <c r="E300" i="6"/>
  <c r="E303" i="6"/>
  <c r="E307" i="6"/>
  <c r="E308" i="6"/>
  <c r="E312" i="6"/>
  <c r="E314" i="6"/>
  <c r="E316" i="6"/>
  <c r="E318" i="6"/>
  <c r="D299" i="6"/>
  <c r="D300" i="6"/>
  <c r="D303" i="6"/>
  <c r="D307" i="6"/>
  <c r="D308" i="6"/>
  <c r="E322" i="6"/>
  <c r="E325" i="6"/>
  <c r="D312" i="6"/>
  <c r="D314" i="6"/>
  <c r="D316" i="6"/>
  <c r="D318" i="6"/>
  <c r="D322" i="6"/>
  <c r="D325" i="6"/>
  <c r="D327" i="6"/>
  <c r="E257" i="6"/>
  <c r="E258" i="6"/>
  <c r="E260" i="6"/>
  <c r="E262" i="6"/>
  <c r="E263" i="6"/>
  <c r="E265" i="6"/>
  <c r="E266" i="6"/>
  <c r="E268" i="6"/>
  <c r="E270" i="6"/>
  <c r="E273" i="6"/>
  <c r="E275" i="6"/>
  <c r="E276" i="6"/>
  <c r="E277" i="6"/>
  <c r="E280" i="6"/>
  <c r="E284" i="6"/>
  <c r="E285" i="6"/>
  <c r="E287" i="6"/>
  <c r="E289" i="6"/>
  <c r="E291" i="6"/>
  <c r="E294" i="6"/>
  <c r="D258" i="6"/>
  <c r="D260" i="6"/>
  <c r="D262" i="6"/>
  <c r="D263" i="6"/>
  <c r="D265" i="6"/>
  <c r="D266" i="6"/>
  <c r="D268" i="6"/>
  <c r="D270" i="6"/>
  <c r="D275" i="6"/>
  <c r="D276" i="6"/>
  <c r="D277" i="6"/>
  <c r="D280" i="6"/>
  <c r="D284" i="6"/>
  <c r="D285" i="6"/>
  <c r="D287" i="6"/>
  <c r="D289" i="6"/>
  <c r="D291" i="6"/>
  <c r="D294" i="6"/>
  <c r="E332" i="6"/>
  <c r="D332" i="6"/>
  <c r="D338" i="6"/>
  <c r="D337" i="6" s="1"/>
  <c r="D336" i="6" s="1"/>
  <c r="D335" i="6" s="1"/>
  <c r="D334" i="6"/>
  <c r="D343" i="6"/>
  <c r="D347" i="6"/>
  <c r="D349" i="6"/>
  <c r="D351" i="6"/>
  <c r="A360" i="6"/>
  <c r="D359" i="6"/>
  <c r="D364" i="6"/>
  <c r="D367" i="6" l="1"/>
  <c r="D370" i="6"/>
  <c r="D375" i="6"/>
  <c r="D385" i="6"/>
  <c r="D384" i="6" s="1"/>
  <c r="E387" i="6"/>
  <c r="D387" i="6"/>
  <c r="D389" i="6"/>
  <c r="D383" i="6"/>
  <c r="A383" i="6"/>
  <c r="E379" i="6"/>
  <c r="D380" i="6"/>
  <c r="D379" i="6" s="1"/>
  <c r="D518" i="6"/>
  <c r="D516" i="6"/>
  <c r="F475" i="5"/>
  <c r="F474" i="5" s="1"/>
  <c r="F473" i="5" s="1"/>
  <c r="F479" i="5"/>
  <c r="F478" i="5" s="1"/>
  <c r="F477" i="5" s="1"/>
  <c r="E526" i="6"/>
  <c r="D527" i="6"/>
  <c r="D526" i="6" s="1"/>
  <c r="D525" i="6" s="1"/>
  <c r="D524" i="6" s="1"/>
  <c r="D523" i="6"/>
  <c r="D522" i="6" s="1"/>
  <c r="D521" i="6" s="1"/>
  <c r="D520" i="6" s="1"/>
  <c r="E530" i="6"/>
  <c r="E529" i="6" s="1"/>
  <c r="E528" i="6" s="1"/>
  <c r="D530" i="6"/>
  <c r="D529" i="6" s="1"/>
  <c r="D528" i="6" s="1"/>
  <c r="D547" i="6"/>
  <c r="D546" i="6" s="1"/>
  <c r="E60" i="6"/>
  <c r="D60" i="6"/>
  <c r="E620" i="6"/>
  <c r="E621" i="6"/>
  <c r="E623" i="6"/>
  <c r="E624" i="6"/>
  <c r="E629" i="6"/>
  <c r="E627" i="6"/>
  <c r="D627" i="6"/>
  <c r="D629" i="6"/>
  <c r="D624" i="6"/>
  <c r="D623" i="6"/>
  <c r="D621" i="6"/>
  <c r="D620" i="6"/>
  <c r="E617" i="6"/>
  <c r="E534" i="6" s="1"/>
  <c r="D618" i="6"/>
  <c r="D616" i="6"/>
  <c r="E609" i="6"/>
  <c r="E613" i="6"/>
  <c r="E614" i="6"/>
  <c r="D614" i="6"/>
  <c r="D613" i="6"/>
  <c r="D609" i="6"/>
  <c r="E607" i="6"/>
  <c r="E606" i="6"/>
  <c r="E605" i="6"/>
  <c r="D607" i="6"/>
  <c r="D606" i="6"/>
  <c r="D605" i="6"/>
  <c r="D604" i="6"/>
  <c r="E602" i="6"/>
  <c r="D602" i="6"/>
  <c r="E600" i="6"/>
  <c r="D600" i="6"/>
  <c r="E598" i="6"/>
  <c r="E597" i="6"/>
  <c r="D598" i="6"/>
  <c r="D597" i="6"/>
  <c r="E595" i="6"/>
  <c r="D595" i="6"/>
  <c r="E593" i="6"/>
  <c r="D593" i="6"/>
  <c r="E591" i="6"/>
  <c r="D591" i="6"/>
  <c r="E589" i="6"/>
  <c r="D589" i="6"/>
  <c r="E587" i="6"/>
  <c r="E586" i="6"/>
  <c r="D587" i="6"/>
  <c r="D584" i="6"/>
  <c r="E582" i="6"/>
  <c r="D582" i="6"/>
  <c r="E580" i="6"/>
  <c r="E579" i="6"/>
  <c r="D580" i="6"/>
  <c r="D579" i="6"/>
  <c r="E577" i="6"/>
  <c r="D577" i="6"/>
  <c r="E575" i="6"/>
  <c r="D575" i="6"/>
  <c r="E573" i="6"/>
  <c r="D573" i="6"/>
  <c r="E569" i="6"/>
  <c r="D569" i="6"/>
  <c r="D570" i="6"/>
  <c r="D568" i="6"/>
  <c r="D566" i="6"/>
  <c r="E564" i="6"/>
  <c r="D564" i="6"/>
  <c r="D562" i="6"/>
  <c r="E558" i="6"/>
  <c r="E557" i="6"/>
  <c r="E560" i="6"/>
  <c r="D560" i="6"/>
  <c r="D559" i="6"/>
  <c r="E555" i="6"/>
  <c r="D555" i="6"/>
  <c r="E553" i="6"/>
  <c r="E550" i="6" s="1"/>
  <c r="D551" i="6"/>
  <c r="D545" i="6"/>
  <c r="D553" i="6"/>
  <c r="D544" i="6"/>
  <c r="D540" i="6"/>
  <c r="D538" i="6"/>
  <c r="D536" i="6"/>
  <c r="E540" i="6"/>
  <c r="C4" i="7"/>
  <c r="B4" i="7"/>
  <c r="G129" i="5"/>
  <c r="F472" i="5" l="1"/>
  <c r="E381" i="6"/>
  <c r="E378" i="6" s="1"/>
  <c r="E377" i="6" s="1"/>
  <c r="D519" i="6"/>
  <c r="E48" i="2"/>
  <c r="E46" i="2"/>
  <c r="E43" i="2"/>
  <c r="E37" i="2"/>
  <c r="E34" i="2"/>
  <c r="E27" i="2"/>
  <c r="E25" i="2"/>
  <c r="E20" i="2"/>
  <c r="E14" i="2"/>
  <c r="E11" i="2"/>
  <c r="E4" i="2"/>
  <c r="D27" i="2"/>
  <c r="D25" i="2"/>
  <c r="D20" i="2"/>
  <c r="D14" i="2"/>
  <c r="D4" i="2"/>
  <c r="D48" i="2"/>
  <c r="D46" i="2"/>
  <c r="D43" i="2"/>
  <c r="D37" i="2"/>
  <c r="F518" i="5"/>
  <c r="G247" i="5"/>
  <c r="G245" i="5"/>
  <c r="G243" i="5"/>
  <c r="E244" i="6" s="1"/>
  <c r="F247" i="5"/>
  <c r="F245" i="5"/>
  <c r="F243" i="5"/>
  <c r="G236" i="5"/>
  <c r="F236" i="5"/>
  <c r="G238" i="5"/>
  <c r="F238" i="5"/>
  <c r="G219" i="5"/>
  <c r="G218" i="5" s="1"/>
  <c r="G217" i="5" s="1"/>
  <c r="F219" i="5"/>
  <c r="F218" i="5" s="1"/>
  <c r="F217" i="5" s="1"/>
  <c r="G233" i="5"/>
  <c r="G232" i="5" s="1"/>
  <c r="F234" i="5"/>
  <c r="F251" i="5"/>
  <c r="F250" i="5" s="1"/>
  <c r="F249" i="5" s="1"/>
  <c r="G208" i="5"/>
  <c r="F208" i="5"/>
  <c r="G205" i="5"/>
  <c r="F206" i="5"/>
  <c r="F207" i="5"/>
  <c r="F202" i="5"/>
  <c r="F212" i="5"/>
  <c r="F147" i="5"/>
  <c r="G141" i="5"/>
  <c r="F141" i="5"/>
  <c r="E50" i="2" l="1"/>
  <c r="C14" i="1" s="1"/>
  <c r="C15" i="1" s="1"/>
  <c r="F233" i="5"/>
  <c r="F232" i="5" s="1"/>
  <c r="D235" i="6"/>
  <c r="D234" i="6" s="1"/>
  <c r="D233" i="6" s="1"/>
  <c r="F242" i="5"/>
  <c r="F241" i="5" s="1"/>
  <c r="G242" i="5"/>
  <c r="G241" i="5" s="1"/>
  <c r="F235" i="5"/>
  <c r="F221" i="5" s="1"/>
  <c r="G235" i="5"/>
  <c r="F205" i="5"/>
  <c r="G139" i="5" l="1"/>
  <c r="F140" i="5"/>
  <c r="F139" i="5" s="1"/>
  <c r="G137" i="5"/>
  <c r="F138" i="5"/>
  <c r="F137" i="5" s="1"/>
  <c r="F125" i="5"/>
  <c r="F463" i="5"/>
  <c r="F461" i="5"/>
  <c r="G458" i="5"/>
  <c r="G457" i="5" s="1"/>
  <c r="F458" i="5"/>
  <c r="F457" i="5" s="1"/>
  <c r="F393" i="5"/>
  <c r="F407" i="5"/>
  <c r="F406" i="5" s="1"/>
  <c r="F413" i="5"/>
  <c r="F410" i="5" s="1"/>
  <c r="G447" i="5"/>
  <c r="F448" i="5"/>
  <c r="F447" i="5" s="1"/>
  <c r="F415" i="5" s="1"/>
  <c r="G314" i="5"/>
  <c r="F314" i="5"/>
  <c r="F313" i="5" s="1"/>
  <c r="F325" i="5"/>
  <c r="F324" i="5" s="1"/>
  <c r="F328" i="5"/>
  <c r="F327" i="5" s="1"/>
  <c r="F319" i="5"/>
  <c r="D360" i="6" s="1"/>
  <c r="D358" i="6" s="1"/>
  <c r="D357" i="6" s="1"/>
  <c r="G280" i="5"/>
  <c r="G279" i="5" s="1"/>
  <c r="G283" i="5"/>
  <c r="G272" i="5"/>
  <c r="G274" i="5"/>
  <c r="G276" i="5"/>
  <c r="F272" i="5"/>
  <c r="F276" i="5"/>
  <c r="F274" i="5"/>
  <c r="F270" i="5"/>
  <c r="G265" i="5"/>
  <c r="F265" i="5"/>
  <c r="G261" i="5"/>
  <c r="G260" i="5" s="1"/>
  <c r="F261" i="5"/>
  <c r="F260" i="5" s="1"/>
  <c r="G256" i="5"/>
  <c r="G255" i="5" s="1"/>
  <c r="F256" i="5"/>
  <c r="F255" i="5" s="1"/>
  <c r="F280" i="5"/>
  <c r="F279" i="5" s="1"/>
  <c r="F285" i="5"/>
  <c r="G286" i="5"/>
  <c r="F283" i="5"/>
  <c r="G520" i="5"/>
  <c r="E570" i="6" s="1"/>
  <c r="E568" i="6"/>
  <c r="G549" i="5"/>
  <c r="G494" i="5"/>
  <c r="F470" i="5"/>
  <c r="F468" i="5"/>
  <c r="F347" i="5"/>
  <c r="F345" i="5"/>
  <c r="G340" i="5"/>
  <c r="F341" i="5"/>
  <c r="F338" i="5"/>
  <c r="F333" i="5"/>
  <c r="F332" i="5" s="1"/>
  <c r="F331" i="5" s="1"/>
  <c r="F330" i="5" s="1"/>
  <c r="F309" i="5"/>
  <c r="F307" i="5"/>
  <c r="F305" i="5"/>
  <c r="F303" i="5"/>
  <c r="F301" i="5"/>
  <c r="F296" i="5"/>
  <c r="F295" i="5" s="1"/>
  <c r="F294" i="5" s="1"/>
  <c r="F292" i="5"/>
  <c r="F290" i="5"/>
  <c r="G310" i="5"/>
  <c r="G352" i="5"/>
  <c r="G92" i="5"/>
  <c r="G90" i="5"/>
  <c r="G85" i="5"/>
  <c r="G84" i="5" s="1"/>
  <c r="G83" i="5" s="1"/>
  <c r="G62" i="5"/>
  <c r="G60" i="5"/>
  <c r="G31" i="5"/>
  <c r="E567" i="6" l="1"/>
  <c r="G309" i="5"/>
  <c r="G317" i="5"/>
  <c r="G316" i="5" s="1"/>
  <c r="E358" i="6"/>
  <c r="E357" i="6" s="1"/>
  <c r="G285" i="5"/>
  <c r="G282" i="5" s="1"/>
  <c r="G278" i="5" s="1"/>
  <c r="E327" i="6"/>
  <c r="F340" i="5"/>
  <c r="F337" i="5" s="1"/>
  <c r="F336" i="5" s="1"/>
  <c r="D382" i="6"/>
  <c r="D381" i="6" s="1"/>
  <c r="D378" i="6" s="1"/>
  <c r="D377" i="6" s="1"/>
  <c r="D376" i="6" s="1"/>
  <c r="F392" i="5"/>
  <c r="F460" i="5"/>
  <c r="F409" i="5" s="1"/>
  <c r="F264" i="5"/>
  <c r="F263" i="5" s="1"/>
  <c r="F317" i="5"/>
  <c r="F316" i="5" s="1"/>
  <c r="F312" i="5" s="1"/>
  <c r="G254" i="5"/>
  <c r="F254" i="5"/>
  <c r="G518" i="5"/>
  <c r="F282" i="5"/>
  <c r="F278" i="5" s="1"/>
  <c r="F344" i="5"/>
  <c r="F343" i="5" s="1"/>
  <c r="F467" i="5"/>
  <c r="F466" i="5" s="1"/>
  <c r="F465" i="5" s="1"/>
  <c r="F289" i="5"/>
  <c r="F288" i="5" s="1"/>
  <c r="F287" i="5" s="1"/>
  <c r="F300" i="5"/>
  <c r="F299" i="5" s="1"/>
  <c r="F298" i="5" s="1"/>
  <c r="E125" i="3"/>
  <c r="E118" i="3" s="1"/>
  <c r="E33" i="3"/>
  <c r="E30" i="3"/>
  <c r="E470" i="6"/>
  <c r="G313" i="5" l="1"/>
  <c r="G312" i="5" s="1"/>
  <c r="F335" i="5"/>
  <c r="E29" i="3"/>
  <c r="F391" i="5"/>
  <c r="F253" i="5"/>
  <c r="G152" i="5"/>
  <c r="E154" i="6"/>
  <c r="D154" i="6"/>
  <c r="D622" i="6" l="1"/>
  <c r="D535" i="6"/>
  <c r="E350" i="6"/>
  <c r="D350" i="6"/>
  <c r="E348" i="6"/>
  <c r="D348" i="6"/>
  <c r="E346" i="6"/>
  <c r="D346" i="6"/>
  <c r="E342" i="6"/>
  <c r="D342" i="6"/>
  <c r="E337" i="6"/>
  <c r="E336" i="6" s="1"/>
  <c r="E335" i="6" s="1"/>
  <c r="E326" i="6"/>
  <c r="D326" i="6"/>
  <c r="E324" i="6"/>
  <c r="D324" i="6"/>
  <c r="E321" i="6"/>
  <c r="E320" i="6" s="1"/>
  <c r="D321" i="6"/>
  <c r="D320" i="6" s="1"/>
  <c r="E317" i="6"/>
  <c r="D317" i="6"/>
  <c r="E315" i="6"/>
  <c r="D315" i="6"/>
  <c r="E313" i="6"/>
  <c r="D313" i="6"/>
  <c r="D311" i="6"/>
  <c r="D306" i="6"/>
  <c r="E302" i="6"/>
  <c r="E301" i="6" s="1"/>
  <c r="D302" i="6"/>
  <c r="D301" i="6" s="1"/>
  <c r="E298" i="6"/>
  <c r="E297" i="6" s="1"/>
  <c r="D298" i="6"/>
  <c r="D297" i="6" s="1"/>
  <c r="E628" i="6"/>
  <c r="D628" i="6"/>
  <c r="D625" i="6" s="1"/>
  <c r="E251" i="6"/>
  <c r="E250" i="6" s="1"/>
  <c r="E249" i="6" s="1"/>
  <c r="D251" i="6"/>
  <c r="D250" i="6" s="1"/>
  <c r="D249" i="6" s="1"/>
  <c r="E247" i="6"/>
  <c r="D247" i="6"/>
  <c r="E245" i="6"/>
  <c r="D245" i="6"/>
  <c r="E243" i="6"/>
  <c r="D243" i="6"/>
  <c r="E239" i="6"/>
  <c r="D239" i="6"/>
  <c r="E237" i="6"/>
  <c r="D237" i="6"/>
  <c r="E229" i="6"/>
  <c r="E228" i="6" s="1"/>
  <c r="D229" i="6"/>
  <c r="D228" i="6" s="1"/>
  <c r="E226" i="6"/>
  <c r="D226" i="6"/>
  <c r="E224" i="6"/>
  <c r="D224" i="6"/>
  <c r="E216" i="6"/>
  <c r="E215" i="6" s="1"/>
  <c r="D216" i="6"/>
  <c r="D215" i="6" s="1"/>
  <c r="E213" i="6"/>
  <c r="E212" i="6" s="1"/>
  <c r="D213" i="6"/>
  <c r="D212" i="6" s="1"/>
  <c r="E209" i="6"/>
  <c r="D209" i="6"/>
  <c r="E203" i="6"/>
  <c r="D203" i="6"/>
  <c r="D200" i="6" s="1"/>
  <c r="D199" i="6" s="1"/>
  <c r="E200" i="6"/>
  <c r="E194" i="6"/>
  <c r="D194" i="6"/>
  <c r="E192" i="6"/>
  <c r="D192" i="6"/>
  <c r="E189" i="6"/>
  <c r="D189" i="6"/>
  <c r="E187" i="6"/>
  <c r="D187" i="6"/>
  <c r="D182" i="6"/>
  <c r="E179" i="6"/>
  <c r="D179" i="6"/>
  <c r="E176" i="6"/>
  <c r="D176" i="6"/>
  <c r="E174" i="6"/>
  <c r="D174" i="6"/>
  <c r="E172" i="6"/>
  <c r="D172" i="6"/>
  <c r="E169" i="6"/>
  <c r="D169" i="6"/>
  <c r="E167" i="6"/>
  <c r="D167" i="6"/>
  <c r="E164" i="6"/>
  <c r="D164" i="6"/>
  <c r="E162" i="6"/>
  <c r="D162" i="6"/>
  <c r="E159" i="6"/>
  <c r="D159" i="6"/>
  <c r="E157" i="6"/>
  <c r="D157" i="6"/>
  <c r="D123" i="6"/>
  <c r="E145" i="6"/>
  <c r="D145" i="6"/>
  <c r="E141" i="6"/>
  <c r="D141" i="6"/>
  <c r="E139" i="6"/>
  <c r="D139" i="6"/>
  <c r="E137" i="6"/>
  <c r="D137" i="6"/>
  <c r="E135" i="6"/>
  <c r="D135" i="6"/>
  <c r="E133" i="6"/>
  <c r="D133" i="6"/>
  <c r="E131" i="6"/>
  <c r="D131" i="6"/>
  <c r="E127" i="6"/>
  <c r="D127" i="6"/>
  <c r="E125" i="6"/>
  <c r="D125" i="6"/>
  <c r="E100" i="6"/>
  <c r="E120" i="6"/>
  <c r="D120" i="6"/>
  <c r="E118" i="6"/>
  <c r="D118" i="6"/>
  <c r="E341" i="6" l="1"/>
  <c r="E340" i="6" s="1"/>
  <c r="E199" i="6"/>
  <c r="D122" i="6"/>
  <c r="E178" i="6"/>
  <c r="D236" i="6"/>
  <c r="E323" i="6"/>
  <c r="E319" i="6" s="1"/>
  <c r="D242" i="6"/>
  <c r="D241" i="6" s="1"/>
  <c r="D166" i="6"/>
  <c r="D171" i="6"/>
  <c r="E236" i="6"/>
  <c r="E242" i="6"/>
  <c r="E241" i="6" s="1"/>
  <c r="D323" i="6"/>
  <c r="D319" i="6" s="1"/>
  <c r="D341" i="6"/>
  <c r="D340" i="6" s="1"/>
  <c r="D339" i="6" s="1"/>
  <c r="E166" i="6"/>
  <c r="E171" i="6"/>
  <c r="D205" i="6"/>
  <c r="D296" i="6"/>
  <c r="D153" i="6"/>
  <c r="D178" i="6"/>
  <c r="D186" i="6"/>
  <c r="E205" i="6"/>
  <c r="D305" i="6"/>
  <c r="D304" i="6" s="1"/>
  <c r="E153" i="6"/>
  <c r="D223" i="6"/>
  <c r="E223" i="6"/>
  <c r="G662" i="5"/>
  <c r="F663" i="5"/>
  <c r="F661" i="5"/>
  <c r="G660" i="5"/>
  <c r="G657" i="5"/>
  <c r="F658" i="5"/>
  <c r="F657" i="5" s="1"/>
  <c r="G652" i="5"/>
  <c r="G651" i="5" s="1"/>
  <c r="G650" i="5" s="1"/>
  <c r="G649" i="5" s="1"/>
  <c r="F652" i="5"/>
  <c r="F651" i="5" s="1"/>
  <c r="F650" i="5" s="1"/>
  <c r="F649" i="5" s="1"/>
  <c r="G647" i="5"/>
  <c r="G646" i="5" s="1"/>
  <c r="F647" i="5"/>
  <c r="F646" i="5" s="1"/>
  <c r="F642" i="5"/>
  <c r="D558" i="6" s="1"/>
  <c r="G640" i="5"/>
  <c r="F641" i="5"/>
  <c r="D557" i="6" s="1"/>
  <c r="G636" i="5"/>
  <c r="F638" i="5"/>
  <c r="D543" i="6" s="1"/>
  <c r="F637" i="5"/>
  <c r="G632" i="5"/>
  <c r="G631" i="5" s="1"/>
  <c r="G630" i="5" s="1"/>
  <c r="G629" i="5" s="1"/>
  <c r="F632" i="5"/>
  <c r="F631" i="5" s="1"/>
  <c r="F630" i="5" s="1"/>
  <c r="F629" i="5" s="1"/>
  <c r="G626" i="5"/>
  <c r="F626" i="5"/>
  <c r="G624" i="5"/>
  <c r="F624" i="5"/>
  <c r="F623" i="5" s="1"/>
  <c r="G620" i="5"/>
  <c r="G619" i="5" s="1"/>
  <c r="F620" i="5"/>
  <c r="F619" i="5" s="1"/>
  <c r="G617" i="5"/>
  <c r="F617" i="5"/>
  <c r="G615" i="5"/>
  <c r="F615" i="5"/>
  <c r="G613" i="5"/>
  <c r="F613" i="5"/>
  <c r="G610" i="5"/>
  <c r="F610" i="5"/>
  <c r="G606" i="5"/>
  <c r="F606" i="5"/>
  <c r="G601" i="5"/>
  <c r="F601" i="5"/>
  <c r="G599" i="5"/>
  <c r="F600" i="5"/>
  <c r="G596" i="5"/>
  <c r="F596" i="5"/>
  <c r="G594" i="5"/>
  <c r="F594" i="5"/>
  <c r="G591" i="5"/>
  <c r="F591" i="5"/>
  <c r="G588" i="5"/>
  <c r="F588" i="5"/>
  <c r="G586" i="5"/>
  <c r="G583" i="5"/>
  <c r="F584" i="5"/>
  <c r="G577" i="5"/>
  <c r="E562" i="6" s="1"/>
  <c r="F577" i="5"/>
  <c r="F576" i="5" s="1"/>
  <c r="F575" i="5" s="1"/>
  <c r="G572" i="5"/>
  <c r="G571" i="5" s="1"/>
  <c r="F572" i="5"/>
  <c r="F571" i="5" s="1"/>
  <c r="G568" i="5"/>
  <c r="F568" i="5"/>
  <c r="G565" i="5"/>
  <c r="F565" i="5"/>
  <c r="G563" i="5"/>
  <c r="F563" i="5"/>
  <c r="G561" i="5"/>
  <c r="F561" i="5"/>
  <c r="G558" i="5"/>
  <c r="F558" i="5"/>
  <c r="G554" i="5"/>
  <c r="F554" i="5"/>
  <c r="F549" i="5"/>
  <c r="G547" i="5"/>
  <c r="F547" i="5"/>
  <c r="G545" i="5"/>
  <c r="F545" i="5"/>
  <c r="G542" i="5"/>
  <c r="F542" i="5"/>
  <c r="G540" i="5"/>
  <c r="F540" i="5"/>
  <c r="G538" i="5"/>
  <c r="F538" i="5"/>
  <c r="G536" i="5"/>
  <c r="F536" i="5"/>
  <c r="G534" i="5"/>
  <c r="F534" i="5"/>
  <c r="G532" i="5"/>
  <c r="F532" i="5"/>
  <c r="G530" i="5"/>
  <c r="F530" i="5"/>
  <c r="G527" i="5"/>
  <c r="F527" i="5"/>
  <c r="G525" i="5"/>
  <c r="F525" i="5"/>
  <c r="G523" i="5"/>
  <c r="F523" i="5"/>
  <c r="G521" i="5"/>
  <c r="F521" i="5"/>
  <c r="G516" i="5"/>
  <c r="F516" i="5"/>
  <c r="G514" i="5"/>
  <c r="G512" i="5"/>
  <c r="F512" i="5"/>
  <c r="G507" i="5"/>
  <c r="F507" i="5"/>
  <c r="G505" i="5"/>
  <c r="F505" i="5"/>
  <c r="F501" i="5"/>
  <c r="G499" i="5"/>
  <c r="F499" i="5"/>
  <c r="F494" i="5"/>
  <c r="G492" i="5"/>
  <c r="F492" i="5"/>
  <c r="G490" i="5"/>
  <c r="F490" i="5"/>
  <c r="G488" i="5"/>
  <c r="F488" i="5"/>
  <c r="G479" i="5"/>
  <c r="G478" i="5" s="1"/>
  <c r="G477" i="5" s="1"/>
  <c r="G475" i="5"/>
  <c r="G474" i="5" s="1"/>
  <c r="G473" i="5" s="1"/>
  <c r="G470" i="5"/>
  <c r="G468" i="5"/>
  <c r="G463" i="5"/>
  <c r="G461" i="5"/>
  <c r="G455" i="5"/>
  <c r="G453" i="5"/>
  <c r="G451" i="5"/>
  <c r="G449" i="5"/>
  <c r="G445" i="5"/>
  <c r="G443" i="5"/>
  <c r="G441" i="5"/>
  <c r="G439" i="5"/>
  <c r="G435" i="5"/>
  <c r="G433" i="5"/>
  <c r="G431" i="5"/>
  <c r="G429" i="5"/>
  <c r="G427" i="5"/>
  <c r="G425" i="5"/>
  <c r="G423" i="5"/>
  <c r="G421" i="5"/>
  <c r="G418" i="5"/>
  <c r="G416" i="5"/>
  <c r="G413" i="5"/>
  <c r="G410" i="5" s="1"/>
  <c r="G411" i="5"/>
  <c r="G407" i="5"/>
  <c r="G406" i="5" s="1"/>
  <c r="G402" i="5"/>
  <c r="G400" i="5"/>
  <c r="G399" i="5" s="1"/>
  <c r="G394" i="5"/>
  <c r="G389" i="5"/>
  <c r="G388" i="5" s="1"/>
  <c r="G387" i="5" s="1"/>
  <c r="G385" i="5"/>
  <c r="G384" i="5" s="1"/>
  <c r="G383" i="5" s="1"/>
  <c r="G381" i="5"/>
  <c r="G379" i="5"/>
  <c r="G373" i="5"/>
  <c r="G372" i="5" s="1"/>
  <c r="G371" i="5"/>
  <c r="G370" i="5" s="1"/>
  <c r="G363" i="5"/>
  <c r="G351" i="5"/>
  <c r="G347" i="5"/>
  <c r="G345" i="5"/>
  <c r="G338" i="5"/>
  <c r="G337" i="5" s="1"/>
  <c r="G336" i="5" s="1"/>
  <c r="G333" i="5"/>
  <c r="G332" i="5" s="1"/>
  <c r="G331" i="5" s="1"/>
  <c r="G330" i="5" s="1"/>
  <c r="G328" i="5"/>
  <c r="G327" i="5" s="1"/>
  <c r="G325" i="5"/>
  <c r="G324" i="5" s="1"/>
  <c r="G322" i="5"/>
  <c r="G321" i="5" s="1"/>
  <c r="F322" i="5"/>
  <c r="F321" i="5" s="1"/>
  <c r="F320" i="5" s="1"/>
  <c r="F311" i="5" s="1"/>
  <c r="G307" i="5"/>
  <c r="G303" i="5"/>
  <c r="G301" i="5"/>
  <c r="G296" i="5"/>
  <c r="G295" i="5" s="1"/>
  <c r="G294" i="5" s="1"/>
  <c r="G292" i="5"/>
  <c r="G290" i="5"/>
  <c r="G270" i="5"/>
  <c r="G251" i="5"/>
  <c r="G250" i="5" s="1"/>
  <c r="G249" i="5" s="1"/>
  <c r="G228" i="5"/>
  <c r="G227" i="5" s="1"/>
  <c r="G225" i="5"/>
  <c r="G223" i="5"/>
  <c r="G215" i="5"/>
  <c r="G214" i="5" s="1"/>
  <c r="G212" i="5"/>
  <c r="G211" i="5" s="1"/>
  <c r="G202" i="5"/>
  <c r="G199" i="5"/>
  <c r="G195" i="5"/>
  <c r="G192" i="5"/>
  <c r="G190" i="5"/>
  <c r="G187" i="5"/>
  <c r="G185" i="5"/>
  <c r="G177" i="5"/>
  <c r="G176" i="5" s="1"/>
  <c r="G174" i="5"/>
  <c r="G172" i="5"/>
  <c r="G170" i="5"/>
  <c r="G167" i="5"/>
  <c r="G165" i="5"/>
  <c r="G162" i="5"/>
  <c r="G160" i="5"/>
  <c r="G157" i="5"/>
  <c r="G155" i="5"/>
  <c r="G149" i="5"/>
  <c r="G143" i="5"/>
  <c r="G135" i="5"/>
  <c r="G133" i="5"/>
  <c r="G131" i="5"/>
  <c r="G127" i="5"/>
  <c r="G125" i="5"/>
  <c r="G123" i="5"/>
  <c r="G120" i="5"/>
  <c r="G118" i="5"/>
  <c r="G110" i="5"/>
  <c r="G108" i="5"/>
  <c r="G106" i="5"/>
  <c r="G104" i="5"/>
  <c r="G100" i="5"/>
  <c r="G95" i="5"/>
  <c r="G94" i="5" s="1"/>
  <c r="G88" i="5"/>
  <c r="G87" i="5" s="1"/>
  <c r="F83" i="5"/>
  <c r="G80" i="5"/>
  <c r="G79" i="5" s="1"/>
  <c r="G77" i="5"/>
  <c r="G75" i="5"/>
  <c r="G73" i="5"/>
  <c r="G71" i="5"/>
  <c r="G69" i="5"/>
  <c r="G67" i="5"/>
  <c r="G64" i="5"/>
  <c r="G58" i="5"/>
  <c r="G56" i="5"/>
  <c r="G54" i="5"/>
  <c r="G52" i="5"/>
  <c r="G50" i="5"/>
  <c r="G48" i="5"/>
  <c r="G46" i="5"/>
  <c r="G44" i="5"/>
  <c r="G41" i="5"/>
  <c r="G39" i="5"/>
  <c r="G37" i="5"/>
  <c r="G35" i="5"/>
  <c r="G27" i="5"/>
  <c r="G25" i="5"/>
  <c r="G21" i="5"/>
  <c r="G19" i="5"/>
  <c r="G17" i="5"/>
  <c r="G14" i="5"/>
  <c r="G12" i="5"/>
  <c r="G10" i="5"/>
  <c r="G8" i="5"/>
  <c r="E108" i="6"/>
  <c r="D108" i="6"/>
  <c r="E106" i="6"/>
  <c r="D106" i="6"/>
  <c r="E104" i="6"/>
  <c r="D104" i="6"/>
  <c r="D100" i="6"/>
  <c r="E272" i="6"/>
  <c r="E293" i="6"/>
  <c r="E292" i="6" s="1"/>
  <c r="D293" i="6"/>
  <c r="D292" i="6" s="1"/>
  <c r="E290" i="6"/>
  <c r="D290" i="6"/>
  <c r="E288" i="6"/>
  <c r="D288" i="6"/>
  <c r="E286" i="6"/>
  <c r="D286" i="6"/>
  <c r="E283" i="6"/>
  <c r="D283" i="6"/>
  <c r="E279" i="6"/>
  <c r="D279" i="6"/>
  <c r="E274" i="6"/>
  <c r="D274" i="6"/>
  <c r="E269" i="6"/>
  <c r="D269" i="6"/>
  <c r="E264" i="6"/>
  <c r="D264" i="6"/>
  <c r="E261" i="6"/>
  <c r="D261" i="6"/>
  <c r="E259" i="6"/>
  <c r="D259" i="6"/>
  <c r="E256" i="6"/>
  <c r="E95" i="6"/>
  <c r="E94" i="6" s="1"/>
  <c r="D95" i="6"/>
  <c r="D94" i="6" s="1"/>
  <c r="E92" i="6"/>
  <c r="D92" i="6"/>
  <c r="E90" i="6"/>
  <c r="D90" i="6"/>
  <c r="E88" i="6"/>
  <c r="D88" i="6"/>
  <c r="E84" i="6"/>
  <c r="E83" i="6" s="1"/>
  <c r="D84" i="6"/>
  <c r="D83" i="6" s="1"/>
  <c r="E80" i="6"/>
  <c r="E79" i="6" s="1"/>
  <c r="D80" i="6"/>
  <c r="D79" i="6" s="1"/>
  <c r="E75" i="6"/>
  <c r="D75" i="6"/>
  <c r="E71" i="6"/>
  <c r="D71" i="6"/>
  <c r="E67" i="6"/>
  <c r="D67" i="6"/>
  <c r="E64" i="6"/>
  <c r="D64" i="6"/>
  <c r="E62" i="6"/>
  <c r="D62" i="6"/>
  <c r="E58" i="6"/>
  <c r="D58" i="6"/>
  <c r="E56" i="6"/>
  <c r="D56" i="6"/>
  <c r="E54" i="6"/>
  <c r="D54" i="6"/>
  <c r="D52" i="6"/>
  <c r="E50" i="6"/>
  <c r="D50" i="6"/>
  <c r="E48" i="6"/>
  <c r="D48" i="6"/>
  <c r="E46" i="6"/>
  <c r="D46" i="6"/>
  <c r="E44" i="6"/>
  <c r="D44" i="6"/>
  <c r="E41" i="6"/>
  <c r="D41" i="6"/>
  <c r="E39" i="6"/>
  <c r="D39" i="6"/>
  <c r="E37" i="6"/>
  <c r="D37" i="6"/>
  <c r="E35" i="6"/>
  <c r="D35" i="6"/>
  <c r="E31" i="6"/>
  <c r="D31" i="6"/>
  <c r="E29" i="6"/>
  <c r="D29" i="6"/>
  <c r="E25" i="6"/>
  <c r="D25" i="6"/>
  <c r="E17" i="6"/>
  <c r="D17" i="6"/>
  <c r="E19" i="6"/>
  <c r="D19" i="6"/>
  <c r="E21" i="6"/>
  <c r="D21" i="6"/>
  <c r="E14" i="6"/>
  <c r="D14" i="6"/>
  <c r="E12" i="6"/>
  <c r="D12" i="6"/>
  <c r="E10" i="6"/>
  <c r="D10" i="6"/>
  <c r="E8" i="6"/>
  <c r="D8" i="6"/>
  <c r="E331" i="6"/>
  <c r="D331" i="6"/>
  <c r="E333" i="6"/>
  <c r="D333" i="6"/>
  <c r="D374" i="6"/>
  <c r="D373" i="6" s="1"/>
  <c r="D372" i="6" s="1"/>
  <c r="D371" i="6" s="1"/>
  <c r="E578" i="6"/>
  <c r="E556" i="6"/>
  <c r="E619" i="6"/>
  <c r="E612" i="6"/>
  <c r="E603" i="6"/>
  <c r="E596" i="6"/>
  <c r="E535" i="6"/>
  <c r="G358" i="5" l="1"/>
  <c r="E87" i="6"/>
  <c r="E278" i="6"/>
  <c r="E24" i="6"/>
  <c r="E23" i="6" s="1"/>
  <c r="G24" i="5"/>
  <c r="G23" i="5" s="1"/>
  <c r="G635" i="5"/>
  <c r="G634" i="5" s="1"/>
  <c r="G628" i="5" s="1"/>
  <c r="G605" i="5"/>
  <c r="G487" i="5"/>
  <c r="G486" i="5" s="1"/>
  <c r="G264" i="5"/>
  <c r="G263" i="5" s="1"/>
  <c r="G253" i="5" s="1"/>
  <c r="G623" i="5"/>
  <c r="G622" i="5" s="1"/>
  <c r="F660" i="5"/>
  <c r="D549" i="6"/>
  <c r="D548" i="6" s="1"/>
  <c r="F599" i="5"/>
  <c r="F598" i="5" s="1"/>
  <c r="D273" i="6"/>
  <c r="D272" i="6" s="1"/>
  <c r="F662" i="5"/>
  <c r="D586" i="6"/>
  <c r="F583" i="5"/>
  <c r="F582" i="5" s="1"/>
  <c r="D257" i="6"/>
  <c r="D256" i="6" s="1"/>
  <c r="D255" i="6" s="1"/>
  <c r="D542" i="6"/>
  <c r="G576" i="5"/>
  <c r="G575" i="5" s="1"/>
  <c r="G574" i="5" s="1"/>
  <c r="G472" i="5"/>
  <c r="E222" i="6"/>
  <c r="D222" i="6"/>
  <c r="D330" i="6"/>
  <c r="D329" i="6" s="1"/>
  <c r="D328" i="6" s="1"/>
  <c r="D43" i="6"/>
  <c r="G460" i="5"/>
  <c r="F487" i="5"/>
  <c r="F486" i="5" s="1"/>
  <c r="G415" i="5"/>
  <c r="G320" i="5"/>
  <c r="G311" i="5" s="1"/>
  <c r="D278" i="6"/>
  <c r="G43" i="5"/>
  <c r="G344" i="5"/>
  <c r="G343" i="5" s="1"/>
  <c r="G335" i="5" s="1"/>
  <c r="G300" i="5"/>
  <c r="G299" i="5" s="1"/>
  <c r="G298" i="5" s="1"/>
  <c r="G467" i="5"/>
  <c r="G466" i="5" s="1"/>
  <c r="G465" i="5" s="1"/>
  <c r="G222" i="5"/>
  <c r="G221" i="5" s="1"/>
  <c r="G164" i="5"/>
  <c r="G198" i="5"/>
  <c r="G204" i="5"/>
  <c r="G66" i="5"/>
  <c r="E86" i="6"/>
  <c r="D24" i="6"/>
  <c r="D23" i="6" s="1"/>
  <c r="G16" i="5"/>
  <c r="G99" i="5"/>
  <c r="G34" i="5"/>
  <c r="G169" i="5"/>
  <c r="G378" i="5"/>
  <c r="G377" i="5" s="1"/>
  <c r="G598" i="5"/>
  <c r="G350" i="5"/>
  <c r="G582" i="5"/>
  <c r="F640" i="5"/>
  <c r="D66" i="6"/>
  <c r="D295" i="6"/>
  <c r="G7" i="5"/>
  <c r="G86" i="5"/>
  <c r="G656" i="5"/>
  <c r="G655" i="5" s="1"/>
  <c r="G654" i="5" s="1"/>
  <c r="F605" i="5"/>
  <c r="F622" i="5"/>
  <c r="F636" i="5"/>
  <c r="G151" i="5"/>
  <c r="G184" i="5"/>
  <c r="G289" i="5"/>
  <c r="G288" i="5" s="1"/>
  <c r="G287" i="5" s="1"/>
  <c r="E271" i="6"/>
  <c r="E34" i="6"/>
  <c r="D87" i="6"/>
  <c r="D86" i="6" s="1"/>
  <c r="D34" i="6"/>
  <c r="D99" i="6"/>
  <c r="D98" i="6" s="1"/>
  <c r="D7" i="6"/>
  <c r="D6" i="6" s="1"/>
  <c r="E7" i="6"/>
  <c r="E330" i="6"/>
  <c r="E592" i="6"/>
  <c r="D592" i="6"/>
  <c r="E590" i="6"/>
  <c r="D590" i="6"/>
  <c r="E554" i="6"/>
  <c r="D554" i="6"/>
  <c r="E548" i="6"/>
  <c r="E522" i="6"/>
  <c r="E517" i="6"/>
  <c r="D517" i="6"/>
  <c r="E515" i="6"/>
  <c r="D515" i="6"/>
  <c r="E468" i="6"/>
  <c r="E510" i="6"/>
  <c r="D510" i="6"/>
  <c r="E508" i="6"/>
  <c r="D508" i="6"/>
  <c r="E505" i="6"/>
  <c r="E504" i="6" s="1"/>
  <c r="D505" i="6"/>
  <c r="D504" i="6" s="1"/>
  <c r="E502" i="6"/>
  <c r="D502" i="6"/>
  <c r="E500" i="6"/>
  <c r="D500" i="6"/>
  <c r="E498" i="6"/>
  <c r="D498" i="6"/>
  <c r="E496" i="6"/>
  <c r="D496" i="6"/>
  <c r="E494" i="6"/>
  <c r="D494" i="6"/>
  <c r="E492" i="6"/>
  <c r="D492" i="6"/>
  <c r="E490" i="6"/>
  <c r="D490" i="6"/>
  <c r="E488" i="6"/>
  <c r="D488" i="6"/>
  <c r="E486" i="6"/>
  <c r="D486" i="6"/>
  <c r="E482" i="6"/>
  <c r="D482" i="6"/>
  <c r="E480" i="6"/>
  <c r="D480" i="6"/>
  <c r="E478" i="6"/>
  <c r="D478" i="6"/>
  <c r="E476" i="6"/>
  <c r="D476" i="6"/>
  <c r="E474" i="6"/>
  <c r="D474" i="6"/>
  <c r="E472" i="6"/>
  <c r="D472" i="6"/>
  <c r="D470" i="6"/>
  <c r="D468" i="6"/>
  <c r="D465" i="6"/>
  <c r="E463" i="6"/>
  <c r="D463" i="6"/>
  <c r="E458" i="6"/>
  <c r="D458" i="6"/>
  <c r="E460" i="6"/>
  <c r="D460" i="6"/>
  <c r="D454" i="6"/>
  <c r="D453" i="6" s="1"/>
  <c r="D451" i="6"/>
  <c r="D450" i="6" s="1"/>
  <c r="E437" i="6"/>
  <c r="E434" i="6" s="1"/>
  <c r="D437" i="6"/>
  <c r="D434" i="6" s="1"/>
  <c r="D414" i="6"/>
  <c r="E430" i="6"/>
  <c r="E429" i="6" s="1"/>
  <c r="E428" i="6" s="1"/>
  <c r="D430" i="6"/>
  <c r="D429" i="6" s="1"/>
  <c r="D428" i="6" s="1"/>
  <c r="E426" i="6"/>
  <c r="E425" i="6" s="1"/>
  <c r="E424" i="6" s="1"/>
  <c r="D426" i="6"/>
  <c r="D425" i="6" s="1"/>
  <c r="D424" i="6" s="1"/>
  <c r="E422" i="6"/>
  <c r="D422" i="6"/>
  <c r="D420" i="6"/>
  <c r="E414" i="6"/>
  <c r="E416" i="6"/>
  <c r="D416" i="6"/>
  <c r="G6" i="5" l="1"/>
  <c r="F656" i="5"/>
  <c r="D97" i="6"/>
  <c r="E462" i="6"/>
  <c r="D254" i="6"/>
  <c r="D253" i="6" s="1"/>
  <c r="G349" i="5"/>
  <c r="G409" i="5"/>
  <c r="G391" i="5" s="1"/>
  <c r="F581" i="5"/>
  <c r="F580" i="5" s="1"/>
  <c r="F579" i="5" s="1"/>
  <c r="G581" i="5"/>
  <c r="G580" i="5" s="1"/>
  <c r="G579" i="5" s="1"/>
  <c r="F635" i="5"/>
  <c r="F634" i="5" s="1"/>
  <c r="F628" i="5" s="1"/>
  <c r="G33" i="5"/>
  <c r="G5" i="5" s="1"/>
  <c r="D413" i="6"/>
  <c r="E514" i="6"/>
  <c r="E513" i="6" s="1"/>
  <c r="E512" i="6" s="1"/>
  <c r="D33" i="6"/>
  <c r="D5" i="6" s="1"/>
  <c r="D507" i="6"/>
  <c r="E507" i="6"/>
  <c r="D514" i="6"/>
  <c r="D513" i="6" s="1"/>
  <c r="D512" i="6" s="1"/>
  <c r="D433" i="6"/>
  <c r="D419" i="6"/>
  <c r="D418" i="6" s="1"/>
  <c r="D457" i="6"/>
  <c r="E457" i="6"/>
  <c r="D462" i="6"/>
  <c r="E413" i="6"/>
  <c r="D411" i="6"/>
  <c r="D409" i="6"/>
  <c r="D407" i="6"/>
  <c r="D404" i="6"/>
  <c r="D402" i="6"/>
  <c r="D400" i="6"/>
  <c r="E402" i="6"/>
  <c r="E400" i="6"/>
  <c r="E411" i="6"/>
  <c r="E409" i="6"/>
  <c r="E407" i="6"/>
  <c r="E392" i="6"/>
  <c r="D393" i="6"/>
  <c r="D392" i="6" s="1"/>
  <c r="E369" i="6"/>
  <c r="E368" i="6" s="1"/>
  <c r="D369" i="6"/>
  <c r="D368" i="6" s="1"/>
  <c r="E366" i="6"/>
  <c r="E365" i="6" s="1"/>
  <c r="D366" i="6"/>
  <c r="D365" i="6" s="1"/>
  <c r="E363" i="6"/>
  <c r="E362" i="6" s="1"/>
  <c r="D363" i="6"/>
  <c r="D362" i="6" s="1"/>
  <c r="E622" i="6"/>
  <c r="D619" i="6"/>
  <c r="D617" i="6"/>
  <c r="E615" i="6"/>
  <c r="D615" i="6"/>
  <c r="D612" i="6"/>
  <c r="E608" i="6"/>
  <c r="D608" i="6"/>
  <c r="D603" i="6"/>
  <c r="E601" i="6"/>
  <c r="D601" i="6"/>
  <c r="E599" i="6"/>
  <c r="D599" i="6"/>
  <c r="E583" i="6"/>
  <c r="D583" i="6"/>
  <c r="E581" i="6"/>
  <c r="D581" i="6"/>
  <c r="D596" i="6"/>
  <c r="E594" i="6"/>
  <c r="D594" i="6"/>
  <c r="D588" i="6"/>
  <c r="E585" i="6"/>
  <c r="D585" i="6"/>
  <c r="D578" i="6"/>
  <c r="E576" i="6"/>
  <c r="D576" i="6"/>
  <c r="E574" i="6"/>
  <c r="D574" i="6"/>
  <c r="E572" i="6"/>
  <c r="D572" i="6"/>
  <c r="D567" i="6"/>
  <c r="D565" i="6"/>
  <c r="E563" i="6"/>
  <c r="D563" i="6"/>
  <c r="E361" i="6" l="1"/>
  <c r="D361" i="6"/>
  <c r="D456" i="6"/>
  <c r="D432" i="6" s="1"/>
  <c r="E456" i="6"/>
  <c r="D399" i="6"/>
  <c r="D391" i="6" s="1"/>
  <c r="D390" i="6" s="1"/>
  <c r="E399" i="6"/>
  <c r="E391" i="6" s="1"/>
  <c r="D355" i="6"/>
  <c r="D354" i="6" s="1"/>
  <c r="D353" i="6" s="1"/>
  <c r="D556" i="6"/>
  <c r="E561" i="6"/>
  <c r="D561" i="6"/>
  <c r="D550" i="6"/>
  <c r="D541" i="6"/>
  <c r="D539" i="6"/>
  <c r="D537" i="6"/>
  <c r="C4" i="9"/>
  <c r="C9" i="9" s="1"/>
  <c r="B4" i="9"/>
  <c r="C8" i="7"/>
  <c r="C10" i="7" s="1"/>
  <c r="B8" i="7"/>
  <c r="B10" i="7" s="1"/>
  <c r="D352" i="6" l="1"/>
  <c r="B9" i="9"/>
  <c r="D534" i="6"/>
  <c r="D533" i="6" s="1"/>
  <c r="D34" i="2"/>
  <c r="D11" i="2"/>
  <c r="D14" i="1"/>
  <c r="B11" i="1"/>
  <c r="B9" i="1" s="1"/>
  <c r="B8" i="1"/>
  <c r="D630" i="6" l="1"/>
  <c r="D50" i="2"/>
  <c r="C12" i="1"/>
  <c r="C30" i="10" l="1"/>
  <c r="B30" i="10"/>
  <c r="B20" i="10"/>
  <c r="C11" i="10"/>
  <c r="C13" i="1" l="1"/>
  <c r="D6" i="9" l="1"/>
  <c r="D7" i="9"/>
  <c r="D8" i="9"/>
  <c r="D5" i="9"/>
  <c r="E626" i="6" l="1"/>
  <c r="E625" i="6" s="1"/>
  <c r="E588" i="6"/>
  <c r="E565" i="6"/>
  <c r="E539" i="6" l="1"/>
  <c r="E537" i="6"/>
  <c r="E197" i="6" l="1"/>
  <c r="E186" i="6" s="1"/>
  <c r="E123" i="6"/>
  <c r="E151" i="6"/>
  <c r="E129" i="6"/>
  <c r="E110" i="6"/>
  <c r="E99" i="6" s="1"/>
  <c r="E220" i="6"/>
  <c r="E219" i="6" s="1"/>
  <c r="E218" i="6" s="1"/>
  <c r="E533" i="6" l="1"/>
  <c r="E267" i="6" l="1"/>
  <c r="E255" i="6" s="1"/>
  <c r="E254" i="6" l="1"/>
  <c r="E253" i="6" s="1"/>
  <c r="D6" i="4"/>
  <c r="E306" i="6"/>
  <c r="E311" i="6"/>
  <c r="E355" i="6"/>
  <c r="E354" i="6" s="1"/>
  <c r="E374" i="6"/>
  <c r="E373" i="6" s="1"/>
  <c r="E372" i="6" s="1"/>
  <c r="E371" i="6" s="1"/>
  <c r="E386" i="6"/>
  <c r="E388" i="6"/>
  <c r="E305" i="6" l="1"/>
  <c r="E304" i="6" s="1"/>
  <c r="E385" i="6"/>
  <c r="E384" i="6" s="1"/>
  <c r="E376" i="6" s="1"/>
  <c r="E329" i="6"/>
  <c r="E328" i="6" s="1"/>
  <c r="E339" i="6"/>
  <c r="E353" i="6"/>
  <c r="E296" i="6"/>
  <c r="E420" i="6"/>
  <c r="E419" i="6" s="1"/>
  <c r="E418" i="6" s="1"/>
  <c r="E390" i="6" s="1"/>
  <c r="E295" i="6" l="1"/>
  <c r="E352" i="6"/>
  <c r="E451" i="6"/>
  <c r="E450" i="6" s="1"/>
  <c r="E454" i="6"/>
  <c r="E453" i="6" s="1"/>
  <c r="E521" i="6"/>
  <c r="E520" i="6" s="1"/>
  <c r="E525" i="6"/>
  <c r="E524" i="6" s="1"/>
  <c r="E433" i="6" l="1"/>
  <c r="E519" i="6"/>
  <c r="E69" i="6"/>
  <c r="E73" i="6"/>
  <c r="E52" i="6"/>
  <c r="E43" i="6" s="1"/>
  <c r="E66" i="6" l="1"/>
  <c r="E33" i="6" s="1"/>
  <c r="E16" i="6"/>
  <c r="E6" i="6" s="1"/>
  <c r="E432" i="6"/>
  <c r="E112" i="3"/>
  <c r="E111" i="3" s="1"/>
  <c r="E110" i="3" s="1"/>
  <c r="E203" i="3" s="1"/>
  <c r="E42" i="3"/>
  <c r="E27" i="3"/>
  <c r="E26" i="3" s="1"/>
  <c r="E24" i="3"/>
  <c r="E22" i="3"/>
  <c r="E5" i="6" l="1"/>
  <c r="C11" i="1"/>
  <c r="C8" i="1"/>
  <c r="D8" i="1" s="1"/>
  <c r="E14" i="3" l="1"/>
  <c r="E5" i="3"/>
  <c r="C7" i="1" l="1"/>
  <c r="C6" i="1" s="1"/>
  <c r="C9" i="1"/>
  <c r="D9" i="1" s="1"/>
  <c r="D11" i="1"/>
  <c r="B7" i="1"/>
  <c r="B6" i="1" s="1"/>
  <c r="C4" i="1" l="1"/>
  <c r="D7" i="1"/>
  <c r="D6" i="1"/>
  <c r="B4" i="1"/>
  <c r="B15" i="1" s="1"/>
  <c r="D5" i="4" l="1"/>
  <c r="D4" i="1" l="1"/>
  <c r="D7" i="4"/>
  <c r="D4" i="4"/>
  <c r="D9" i="9"/>
  <c r="D4" i="9"/>
  <c r="E51" i="2" l="1"/>
  <c r="E149" i="6"/>
  <c r="G147" i="5"/>
  <c r="G122" i="5" s="1"/>
  <c r="G98" i="5" s="1"/>
  <c r="G97" i="5" s="1"/>
  <c r="G4" i="5" s="1"/>
  <c r="G665" i="5" s="1"/>
  <c r="E122" i="6" l="1"/>
  <c r="E98" i="6" s="1"/>
  <c r="E97" i="6" s="1"/>
  <c r="E4" i="6" s="1"/>
  <c r="G667" i="5"/>
  <c r="G666" i="5"/>
  <c r="E630" i="6" l="1"/>
  <c r="E632" i="6" s="1"/>
  <c r="E631" i="6"/>
</calcChain>
</file>

<file path=xl/sharedStrings.xml><?xml version="1.0" encoding="utf-8"?>
<sst xmlns="http://schemas.openxmlformats.org/spreadsheetml/2006/main" count="3030" uniqueCount="1254">
  <si>
    <t>Показатели</t>
  </si>
  <si>
    <t>Доходы всего</t>
  </si>
  <si>
    <t>в том числе:</t>
  </si>
  <si>
    <t>Налоговые и неналоговые доходы, из них:</t>
  </si>
  <si>
    <t>налоговые доходы</t>
  </si>
  <si>
    <t>неналоговые доходы</t>
  </si>
  <si>
    <t>Безвозмездные поступления</t>
  </si>
  <si>
    <t>БЕЗВОЗМЕЗДНЫЕ ПОСТУПЛЕНИЯ ОТ ДРУГИХ БЮДЖЕТОВ БЮДЖЕТНОЙ СИСТЕМЫ РОССИЙСКОЙ ФЕДЕРАЦИИ</t>
  </si>
  <si>
    <t>Расходы всего</t>
  </si>
  <si>
    <t>Результат исполнения бюджета (дефицит «-», профицит «+»)</t>
  </si>
  <si>
    <t>Код</t>
  </si>
  <si>
    <t>Наименование</t>
  </si>
  <si>
    <t>0100</t>
  </si>
  <si>
    <t>ОБЩЕГОСУДАРСТВЕННЫЕ ВОПРОСЫ</t>
  </si>
  <si>
    <t>0102</t>
  </si>
  <si>
    <t>Функционирование высшего должностного лица субъекта Российской Федерации и муниципального образования</t>
  </si>
  <si>
    <t>0104</t>
  </si>
  <si>
    <t>Функционирование Правительства Российской Федерации, высших исполнительных органов субъектов Российской Федерации, местных администраций</t>
  </si>
  <si>
    <t>0105</t>
  </si>
  <si>
    <t>Судебная система</t>
  </si>
  <si>
    <t>0106</t>
  </si>
  <si>
    <t>Обеспечение деятельности финансовых, налоговых и таможенных органов и органов финансового (финансово-бюджетного) надзора</t>
  </si>
  <si>
    <t>0111</t>
  </si>
  <si>
    <t>Резервные фонды</t>
  </si>
  <si>
    <t>0113</t>
  </si>
  <si>
    <t>Другие общегосударственные вопросы</t>
  </si>
  <si>
    <t>0300</t>
  </si>
  <si>
    <t>НАЦИОНАЛЬНАЯ БЕЗОПАСНОСТЬ И ПРАВООХРАНИТЕЛЬНАЯ ДЕЯТЕЛЬНОСТЬ</t>
  </si>
  <si>
    <t>0310</t>
  </si>
  <si>
    <t>Защита населения и территории от чрезвычайных ситуаций природного и техногенного характера, пожарная безопасность</t>
  </si>
  <si>
    <t>0314</t>
  </si>
  <si>
    <t>Другие вопросы в области национальной безопасности и правоохранительной деятельности</t>
  </si>
  <si>
    <t>0400</t>
  </si>
  <si>
    <t>НАЦИОНАЛЬНАЯ ЭКОНОМИКА</t>
  </si>
  <si>
    <t>0401</t>
  </si>
  <si>
    <t>Общеэкономические вопросы</t>
  </si>
  <si>
    <t>0405</t>
  </si>
  <si>
    <t>Сельское хозяйство и рыболовство</t>
  </si>
  <si>
    <t>0408</t>
  </si>
  <si>
    <t>Транспорт</t>
  </si>
  <si>
    <t>0409</t>
  </si>
  <si>
    <t>Дорожное хозяйство (дорожные фонды)</t>
  </si>
  <si>
    <t>0412</t>
  </si>
  <si>
    <t>Другие вопросы в области национальной экономики</t>
  </si>
  <si>
    <t>0500</t>
  </si>
  <si>
    <t>ЖИЛИЩНО-КОММУНАЛЬНОЕ ХОЗЯЙСТВО</t>
  </si>
  <si>
    <t>0501</t>
  </si>
  <si>
    <t>Жилищное хозяйство</t>
  </si>
  <si>
    <t>0502</t>
  </si>
  <si>
    <t>Коммунальное хозяйство</t>
  </si>
  <si>
    <t>0503</t>
  </si>
  <si>
    <t>Благоустройство</t>
  </si>
  <si>
    <t>0505</t>
  </si>
  <si>
    <t>Другие вопросы в области жилищно-коммунального хозяйства</t>
  </si>
  <si>
    <t>0600</t>
  </si>
  <si>
    <t>ОХРАНА ОКРУЖАЮЩЕЙ СРЕДЫ</t>
  </si>
  <si>
    <t>0605</t>
  </si>
  <si>
    <t>Другие вопросы в области охраны окружающей среды</t>
  </si>
  <si>
    <t>0700</t>
  </si>
  <si>
    <t>ОБРАЗОВАНИЕ</t>
  </si>
  <si>
    <t>0701</t>
  </si>
  <si>
    <t>Дошкольное образование</t>
  </si>
  <si>
    <t>0702</t>
  </si>
  <si>
    <t>Общее образование</t>
  </si>
  <si>
    <t>0703</t>
  </si>
  <si>
    <t>Дополнительное образование детей</t>
  </si>
  <si>
    <t>0705</t>
  </si>
  <si>
    <t>Профессиональная подготовка, переподготовка и повышение квалификации</t>
  </si>
  <si>
    <t>0707</t>
  </si>
  <si>
    <t>Молодежная политика</t>
  </si>
  <si>
    <t>0709</t>
  </si>
  <si>
    <t>Другие вопросы в области образования</t>
  </si>
  <si>
    <t>0800</t>
  </si>
  <si>
    <t>КУЛЬТУРА, КИНЕМАТОГРАФИЯ</t>
  </si>
  <si>
    <t>0801</t>
  </si>
  <si>
    <t>Культура</t>
  </si>
  <si>
    <t>0804</t>
  </si>
  <si>
    <t>Другие вопросы в области культуры, кинематографии</t>
  </si>
  <si>
    <t>1000</t>
  </si>
  <si>
    <t>СОЦИАЛЬНАЯ ПОЛИТИКА</t>
  </si>
  <si>
    <t>1001</t>
  </si>
  <si>
    <t>Пенсионное обеспечение</t>
  </si>
  <si>
    <t>1002</t>
  </si>
  <si>
    <t>Социальное обслуживание населения</t>
  </si>
  <si>
    <t>1003</t>
  </si>
  <si>
    <t>Социальное обеспечение населения</t>
  </si>
  <si>
    <t>1004</t>
  </si>
  <si>
    <t>Охрана семьи и детства</t>
  </si>
  <si>
    <t>1006</t>
  </si>
  <si>
    <t>Другие вопросы в области социальной политики</t>
  </si>
  <si>
    <t>1100</t>
  </si>
  <si>
    <t>ФИЗИЧЕСКАЯ КУЛЬТУРА И СПОРТ</t>
  </si>
  <si>
    <t>1102</t>
  </si>
  <si>
    <t>Массовый спорт</t>
  </si>
  <si>
    <t>1103</t>
  </si>
  <si>
    <t>Спорт высших достижений</t>
  </si>
  <si>
    <t>1200</t>
  </si>
  <si>
    <t>СРЕДСТВА МАССОВОЙ ИНФОРМАЦИИ</t>
  </si>
  <si>
    <t>1202</t>
  </si>
  <si>
    <t>Периодическая печать и издательства</t>
  </si>
  <si>
    <t>1400</t>
  </si>
  <si>
    <t>МЕЖБЮДЖЕТНЫЕ ТРАНСФЕРТЫ ОБЩЕГО ХАРАКТЕРА БЮДЖЕТАМ БЮДЖЕТНОЙ СИСТЕМЫ РОССИЙСКОЙ ФЕДЕРАЦИИ</t>
  </si>
  <si>
    <t>1401</t>
  </si>
  <si>
    <t>Дотации на выравнивание бюджетной обеспеченности субъектов Российской Федерации и муниципальных образований</t>
  </si>
  <si>
    <t>Итого</t>
  </si>
  <si>
    <t>Дефицит (-), Профицит (+)</t>
  </si>
  <si>
    <t>Код бюджетной классификации</t>
  </si>
  <si>
    <t>Наименование дохода</t>
  </si>
  <si>
    <t>000 1 00 00000 00 0000 000</t>
  </si>
  <si>
    <t>НАЛОГОВЫЕ И НЕНАЛОГОВЫЕ ДОХОДЫ</t>
  </si>
  <si>
    <t>000 1 01 00000 00 0000 000</t>
  </si>
  <si>
    <t>НАЛОГИ НА ПРИБЫЛЬ, ДОХОДЫ</t>
  </si>
  <si>
    <t>000 1 01 02000 01 0000 110</t>
  </si>
  <si>
    <t>Налог на доходы физических лиц</t>
  </si>
  <si>
    <t>182 1 01 02010 01 1000 110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</si>
  <si>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</si>
  <si>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182 1 01 02020 01 1000 110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</si>
  <si>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</si>
  <si>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</si>
  <si>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</si>
  <si>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182 1 01 02040 01 1000 110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</si>
  <si>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</si>
  <si>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</si>
  <si>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</si>
  <si>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182 1 01 02130 01 1000 110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</si>
  <si>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</si>
  <si>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182 1 01 02140 01 1000 110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</si>
  <si>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</si>
  <si>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000 1 03 00000 00 0000 000</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</si>
  <si>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</si>
  <si>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</si>
  <si>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</si>
  <si>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</si>
  <si>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</si>
  <si>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</si>
  <si>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</si>
  <si>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</si>
  <si>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</si>
  <si>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</si>
  <si>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</si>
  <si>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000 1 05 00000 00 0000 000</t>
  </si>
  <si>
    <t>НАЛОГИ НА СОВОКУПНЫЙ ДОХОД</t>
  </si>
  <si>
    <t>000 1 05 03000 01 0000 110</t>
  </si>
  <si>
    <t>Единый сельскохозяйственный налог</t>
  </si>
  <si>
    <t>182 1 05 03010 01 1000 110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</si>
  <si>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</si>
  <si>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000 1 05 04000 02 0000 110</t>
  </si>
  <si>
    <t>Налог, взимаемый в связи с применением патентной системы налогообложения</t>
  </si>
  <si>
    <t>182 1 05 04020 02 1000 110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</si>
  <si>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</si>
  <si>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000 1 07 00000 00 0000 000</t>
  </si>
  <si>
    <t>НАЛОГИ, СБОРЫ И РЕГУЛЯРНЫЕ ПЛАТЕЖИ ЗА ПОЛЬЗОВАНИЕ ПРИРОДНЫМИ РЕСУРСАМИ</t>
  </si>
  <si>
    <t>000 1 07 01000 01 0000 110</t>
  </si>
  <si>
    <t>Налог на добычу полезных ископаемых</t>
  </si>
  <si>
    <t>182 1 07 01020 01 1000 110</t>
  </si>
  <si>
    <t>Налог на добычу общераспространенных полезных ископаемых (сумма платежа (перерасчеты, недоимка и задолженность по соответствующему платежу, в том числе по отмененному)</t>
  </si>
  <si>
    <t>000 1 08 00000 00 0000 000</t>
  </si>
  <si>
    <t>ГОСУДАРСТВЕННАЯ ПОШЛИНА</t>
  </si>
  <si>
    <t>000 1 08 03000 01 0000 110</t>
  </si>
  <si>
    <t>Государственная пошлина по делам, рассматриваемым в судах общей юрисдикции, мировыми судьями</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</si>
  <si>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</si>
  <si>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</si>
  <si>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</si>
  <si>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</si>
  <si>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000 1 11 00000 00 0000 000</t>
  </si>
  <si>
    <t>ДОХОДЫ ОТ ИСПОЛЬЗОВАНИЯ ИМУЩЕСТВА, НАХОДЯЩЕГОСЯ В ГОСУДАРСТВЕННОЙ И МУНИЦИПАЛЬНОЙ СОБСТВЕННОСТИ</t>
  </si>
  <si>
    <t>950 1 11 01050 05 0000 120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</si>
  <si>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</si>
  <si>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950 1 11 05013 05 0000 120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</si>
  <si>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</si>
  <si>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950 1 11 05013 13 0000 120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</si>
  <si>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</si>
  <si>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950 1 11 05075 05 0000 120</t>
  </si>
  <si>
    <t>Доходы от сдачи в аренду имущества, составляющего казну муниципальных районов (за исключением земельных участков)</t>
  </si>
  <si>
    <t>950 1 11 09080 05 0000 120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</si>
  <si>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</si>
  <si>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000 1 12 00000 00 0000 000</t>
  </si>
  <si>
    <t>ПЛАТЕЖИ ПРИ ПОЛЬЗОВАНИИ ПРИРОДНЫМИ РЕСУРСАМИ</t>
  </si>
  <si>
    <t>000 1 12 01000 01 0000 120</t>
  </si>
  <si>
    <t>Плата за негативное воздействие на окружающую среду</t>
  </si>
  <si>
    <t>048 1 12 01010 01 6000 120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</si>
  <si>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</si>
  <si>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</si>
  <si>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</si>
  <si>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</si>
  <si>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</si>
  <si>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048 1 12 01042 01 6000 120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</si>
  <si>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</si>
  <si>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000 1 13 00000 00 0000 000</t>
  </si>
  <si>
    <t>ДОХОДЫ ОТ ОКАЗАНИЯ ПЛАТНЫХ УСЛУГ И КОМПЕНСАЦИИ ЗАТРАТ ГОСУДАРСТВА</t>
  </si>
  <si>
    <t>950 1 13 01995 05 0001 130</t>
  </si>
  <si>
    <t>Прочие доходы от оказания платных услуг (работ) получателями средств бюджетов муниципальных районов (Доходы от оказания платных услуг по ведению бухгалтерского учета и отчетности бюджетных образовательных учреждений)</t>
  </si>
  <si>
    <t>950 1 13 01995 05 0002 130</t>
  </si>
  <si>
    <t>Прочие доходы от оказания платных услуг (работ) получателями средств бюджетов муниципальных районов (Доходы от оказания платных услуг по присмотру и уходу за детьми в дошкольных образовательных учреждениях)</t>
  </si>
  <si>
    <t>950 1 13 01995 05 0003 130</t>
  </si>
  <si>
    <t>Прочие доходы от оказания платных услуг (работ) получателями средств бюджетов муниципальных районов (Доходы от оказания платных услуг дополнительного образования в дошкольных образовательных учреждениях)</t>
  </si>
  <si>
    <t>950 1 13 01995 05 0004 130</t>
  </si>
  <si>
    <t>Прочие доходы от оказания платных услуг (работ) получателями средств бюджетов муниципальных районов (Плата за предоставление сведений, содержащихся в информационной системе обеспечения градостроительной деятельности)</t>
  </si>
  <si>
    <t>950 1 13 01995 05 1403 130</t>
  </si>
  <si>
    <t>Прочие доходы от оказания платных услуг (работ) получателями средств бюджетов муниципальных районов (Доходы от оказания платных услуг дополнительного образования в МДОУ №14 «Сказка»)</t>
  </si>
  <si>
    <t>950 1 13 01995 05 2303 130</t>
  </si>
  <si>
    <t>Прочие доходы от оказания платных услуг (работ) получателями средств бюджетов муниципальных районов (Доходы от оказания платных услуг дополнительного образования в МДОУ №23 «Ромашка»)</t>
  </si>
  <si>
    <t>950 1 13 01995 05 2603 130</t>
  </si>
  <si>
    <t>Прочие доходы от оказания платных услуг (работ) получателями средств бюджетов муниципальных районов (Доходы от оказания платных услуг дополнительного образования в МДОУ №26 «Аленушка»)</t>
  </si>
  <si>
    <t>950 1 13 01995 05 2703 130</t>
  </si>
  <si>
    <t>Прочие доходы от оказания платных услуг (работ) получателями средств бюджетов муниципальных районов (Доходы от оказания платных услуг дополнительного образования в МДОУ №27 «Цветик-семицветик»)</t>
  </si>
  <si>
    <t>950 1 13 01995 05 3003 130</t>
  </si>
  <si>
    <t>Прочие доходы от оказания платных услуг (работ) получателями средств бюджетов муниципальных районов (Доходы от оказания платных услуг дополнительного образования в МДОУ №3 «Лукошко»)</t>
  </si>
  <si>
    <t>950 1 13 01995 05 4003 130</t>
  </si>
  <si>
    <t>Прочие доходы от оказания платных услуг (работ) получателями средств бюджетов муниципальных районов (Доходы от оказания платных услуг дополнительного образования в МДОУ №4 «Буратино»)</t>
  </si>
  <si>
    <t>950 1 13 01995 05 6003 130</t>
  </si>
  <si>
    <t>Прочие доходы от оказания платных услуг (работ) получателями средств бюджетов муниципальных районов (Доходы от оказания платных услуг дополнительного образования в МДОУ №6 «Ягодка»)</t>
  </si>
  <si>
    <t>950 1 13 01995 05 8003 130</t>
  </si>
  <si>
    <t>Прочие доходы от оказания платных услуг (работ) получателями средств бюджетов муниципальных районов (Доходы от оказания платных услуг дополнительного образования в МДОУ №8 «Колосок»)</t>
  </si>
  <si>
    <t>000 1 14 00000 00 0000 000</t>
  </si>
  <si>
    <t>ДОХОДЫ ОТ ПРОДАЖИ МАТЕРИАЛЬНЫХ И НЕМАТЕРИАЛЬНЫХ АКТИВОВ</t>
  </si>
  <si>
    <t>950 1 14 02053 05 0000 410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</si>
  <si>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</si>
  <si>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950 1 14 06013 05 0000 430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</si>
  <si>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</si>
  <si>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950 1 14 06013 13 0000 430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</si>
  <si>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</si>
  <si>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950 1 14 06025 05 0000 430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</si>
  <si>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</si>
  <si>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000 1 16 00000 00 0000 000</t>
  </si>
  <si>
    <t>ШТРАФЫ, САНКЦИИ, ВОЗМЕЩЕНИЕ УЩЕРБА</t>
  </si>
  <si>
    <t>000 1 16 01000 01 0000 140</t>
  </si>
  <si>
    <t>Административные штрафы, установленные Кодексом Российской Федерации об административных правонарушениях</t>
  </si>
  <si>
    <t>920 1 16 01053 01 0035 140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</si>
  <si>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</si>
  <si>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962 1 16 01053 01 0035 140</t>
  </si>
  <si>
    <t>962 1 16 01053 01 0063 140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</si>
  <si>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законодательства об организации предоставления государственных и муниципальных услуг)</t>
  </si>
  <si>
    <t>962 1 16 01053 01 9000 140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</si>
  <si>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</si>
  <si>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962 1 16 01063 01 0008 140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</si>
  <si>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</si>
  <si>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962 1 16 01063 01 0009 140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</si>
  <si>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</si>
  <si>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920 1 16 01063 01 0101 140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</si>
  <si>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</si>
  <si>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962 1 16 01063 01 0101 140</t>
  </si>
  <si>
    <t>920 1 16 01063 01 9000 140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</si>
  <si>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</si>
  <si>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920 1 16 01073 01 0017 140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</si>
  <si>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</si>
  <si>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962 1 16 01073 01 0017 140</t>
  </si>
  <si>
    <t>962 1 16 01073 01 0019 140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</si>
  <si>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</si>
  <si>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962 1 16 01073 01 0027 140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</si>
  <si>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</si>
  <si>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962 1 16 01083 01 0037 140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</si>
  <si>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</si>
  <si>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962 1 16 01133 01 9000 140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</si>
  <si>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</si>
  <si>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962 1 16 01143 01 9000 140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</si>
  <si>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</si>
  <si>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962 1 16 01153 01 0005 140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</si>
  <si>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</si>
  <si>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962 1 16 01153 01 0006 140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</si>
  <si>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</si>
  <si>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962 1 16 01153 01 0012 140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</si>
  <si>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</si>
  <si>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962 1 16 01153 01 9000 140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</si>
  <si>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</si>
  <si>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962 1 16 01173 01 0007 140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</si>
  <si>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</si>
  <si>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962 1 16 01173 01 0008 140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</si>
  <si>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</si>
  <si>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962 1 16 01173 01 9000 140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</si>
  <si>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</si>
  <si>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962 1 16 01193 01 0005 140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</si>
  <si>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</si>
  <si>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962 1 16 01193 01 0013 140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</si>
  <si>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</si>
  <si>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962 1 16 01193 01 0029 140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</si>
  <si>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</si>
  <si>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920 1 16 01193 01 0030 140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</si>
  <si>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требований к ведению образовательной деятельности и организации образовательного процесса)</t>
  </si>
  <si>
    <t>950 1 16 01194 01 0000 140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</si>
  <si>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</si>
  <si>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962 1 16 01203 01 0006 140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</si>
  <si>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</si>
  <si>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962 1 16 01203 01 0007 140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</si>
  <si>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</si>
  <si>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962 1 16 01203 01 0010 140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</si>
  <si>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</si>
  <si>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920 1 16 01203 01 0021 140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</si>
  <si>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</si>
  <si>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962 1 16 01203 01 0021 140</t>
  </si>
  <si>
    <t>920 1 16 01203 01 9000 140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</si>
  <si>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</si>
  <si>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962 1 16 01203 01 9000 140</t>
  </si>
  <si>
    <t>962 1 16 01333 01 0000 140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</si>
  <si>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</si>
  <si>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950 1 16 07090 05 0000 140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</si>
  <si>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</si>
  <si>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950 1 16 10031 05 0000 140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</si>
  <si>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</si>
  <si>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000 1 16 11000 01 0000 140</t>
  </si>
  <si>
    <t>Платежи, уплачиваемые в целях возмещения вреда</t>
  </si>
  <si>
    <t>967 1 16 11050 01 0000 140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</si>
  <si>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</si>
  <si>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000 2 00 00000 00 0000 000</t>
  </si>
  <si>
    <t>БЕЗВОЗМЕЗДНЫЕ ПОСТУПЛЕНИЯ</t>
  </si>
  <si>
    <t>000 2 02 00000 00 0000 000</t>
  </si>
  <si>
    <t>000 2 02 10000 00 0000 150</t>
  </si>
  <si>
    <t>Дотации бюджетам бюджетной системы Российской Федерации</t>
  </si>
  <si>
    <t>955 2 02 15001 05 0000 150</t>
  </si>
  <si>
    <t>Дотации бюджетам муниципальных районов на выравнивание бюджетной обеспеченности из бюджета субъекта Российской Федерации</t>
  </si>
  <si>
    <t>000 2 02 19999 05 0000 150</t>
  </si>
  <si>
    <t>Прочие дотации бюджетам муниципальных районов</t>
  </si>
  <si>
    <t>955 2 02 19999 05 1004 150</t>
  </si>
  <si>
    <t>Прочие дотации бюджетам муниципальных районов (дотации на реализацию мероприятий, предусмотренных нормативными правовыми актами органов государственной власти Ярославской области)</t>
  </si>
  <si>
    <t>950 2 02 19999 05 1009 150</t>
  </si>
  <si>
    <t>Прочие дотации бюджетам муниципальных районов (Дотации на реализацию мероприятий по обеспечению обязательных требований охраны объектов образования I – III категорий опасности)</t>
  </si>
  <si>
    <t>000 2 02 20000 00 0000 150</t>
  </si>
  <si>
    <t>Субсидии бюджетам бюджетной системы Российской Федерации (межбюджетные субсидии)</t>
  </si>
  <si>
    <t>950 2 02 20041 05 0000 150</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</si>
  <si>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</si>
  <si>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950 2 02 20077 05 0000 150</t>
  </si>
  <si>
    <t>Субсидии бюджетам муниципальных районов на софинансирование капитальных вложений в объекты муниципальной собственности</t>
  </si>
  <si>
    <t>950 2 02 25098 05 0000 150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</si>
  <si>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</si>
  <si>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950 2 02 25519 05 0000 150</t>
  </si>
  <si>
    <t>Субсидии бюджетам муниципальных районов на поддержку отрасли культуры</t>
  </si>
  <si>
    <t>950 2 02 27139 05 0000 150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</si>
  <si>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</si>
  <si>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000 2 02 29999 05 0000 150</t>
  </si>
  <si>
    <t>Прочие субсидии бюджетам муниципальных районов</t>
  </si>
  <si>
    <t>950 2 02 29999 05 2015 150</t>
  </si>
  <si>
    <t>Прочие субсидии бюджетам муниципальных районов (субсидия на оплату стоимости набора продуктов питания в лагерях с дневной формой пребывания детей, расположенных на территории Ярославской области)</t>
  </si>
  <si>
    <t>950 2 02 29999 05 2037 150</t>
  </si>
  <si>
    <t>Прочие субсидии бюджетам муниципальных районов (субсидия на повышение оплаты труда отдельных категорий работников муниципальных учреждений в сфере образования)</t>
  </si>
  <si>
    <t>950 2 02 29999 05 2038 150</t>
  </si>
  <si>
    <t>Прочие субсидии бюджетам муниципальных районов (субсидия на повышение оплаты труда работников муниципальных учреждений в сфере культуры)</t>
  </si>
  <si>
    <t>950 2 02 29999 05 2040 150</t>
  </si>
  <si>
    <t>Прочие субсидии бюджетам муниципальных районов (субсидия на обеспечение трудоустройства несовершеннолетних граждан на временные рабочие места)</t>
  </si>
  <si>
    <t>950 2 02 29999 05 2054 150</t>
  </si>
  <si>
    <t>950 2 02 29999 05 2063 150</t>
  </si>
  <si>
    <t>Прочие субсидии бюджетам муниципальных районов (субсидия на повышение оплаты труда отдельных категорий работников муниципальных учреждений в сфере физической культуры и спорта)</t>
  </si>
  <si>
    <t>950 2 02 29999 05 2065 150</t>
  </si>
  <si>
    <t>Прочие субсидии бюджетам муниципальных районов (субсидия на обеспечение работы спортивных площадок общеобразовательных организаций)</t>
  </si>
  <si>
    <t>000 2 02 30000 00 0000 150</t>
  </si>
  <si>
    <t>Субвенции бюджетам бюджетной системы Российской Федерации</t>
  </si>
  <si>
    <t>000 2 02 30024 05 0000 150</t>
  </si>
  <si>
    <t>Субвенции бюджетам муниципальных районов на выполнение передаваемых полномочий субъектов Российской Федерации</t>
  </si>
  <si>
    <t>954 2 02 30024 05 3003 150</t>
  </si>
  <si>
    <t>Субвенции бюджетам муниципальных районов на выполнение передаваемых полномочий субъектов Российской Федерации (субвенция на освобождение от оплаты стоимости проезда лиц, находящихся под диспансерным наблюдением в связи с туберкулезом, и больных туберкулезом)</t>
  </si>
  <si>
    <t>954 2 02 30024 05 3004 150</t>
  </si>
  <si>
    <t>Субвенции бюджетам муниципальных районов на выполнение передаваемых полномочий субъектов Российской Федерации (Субвенция на освобождение от оплаты стоимости проезда детей из многодетных семей, а также детей из семей, имеющих трех и более детей, в том числе детей в возрасте до 23 лет)</t>
  </si>
  <si>
    <t>950 2 02 30024 05 3006 150</t>
  </si>
  <si>
    <t>Субвенции бюджетам муниципальных районов на выполнение передаваемых полномочий субъектов Российской Федерации (субвенция на обеспечение отдыха и оздоровления детей, находящихся в трудной жизненной ситуации, детей погибших сотрудников правоохранительных органов и военнослужащих, безнадзорных детей за счет средств областного бюджета)</t>
  </si>
  <si>
    <t>950 2 02 30024 05 3007 150</t>
  </si>
  <si>
    <t>Субвенции бюджетам муниципальных районов на выполнение передаваемых полномочий субъектов Российской Федерации (субвенция на компенсацию части расходов на приобретение путевки в организации отдыха детей и их оздоровления)</t>
  </si>
  <si>
    <t>950 2 02 30024 05 3009 150</t>
  </si>
  <si>
    <t>Субвенции бюджетам муниципальных районов на выполнение передаваемых полномочий субъектов Российской Федерации (субвенция на компенсацию расходов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</si>
  <si>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950 2 02 30024 05 3010 150</t>
  </si>
  <si>
    <t>Субвенции бюджетам муниципальных районов на выполнение передаваемых полномочий субъектов Российской Федерации (субвенция на государственную поддержку опеки и попечительства)</t>
  </si>
  <si>
    <t>950 2 02 30024 05 3014 150</t>
  </si>
  <si>
    <t>Субвенции бюджетам муниципальных районов на выполнение передаваемых полномочий субъектов Российской Федерации (Субвенция на организацию образовательного процесса)</t>
  </si>
  <si>
    <t>950 2 02 30024 05 3015 150</t>
  </si>
  <si>
    <t>Субвенции бюджетам муниципальных районов на выполнение передаваемых полномочий субъектов Российской Федерации (субвенция на организацию питания обучающихся образовательных организаций)</t>
  </si>
  <si>
    <t>950 2 02 30024 05 3017 150</t>
  </si>
  <si>
    <t>Субвенции бюджетам муниципальных районов на выполнение передаваемых полномочий субъектов Российской Федерации (субвенция на содержание ребенка в семье опекуна и приемной семье, а также вознаграждение, причитающееся приемному родителю)</t>
  </si>
  <si>
    <t>954 2 02 30024 05 3020 150</t>
  </si>
  <si>
    <t>Субвенции бюджетам муниципальных районов на выполнение передаваемых полномочий субъектов Российской Федерации (субвенция на содержание муниципальных казенных учреждений социального обслуживания населения, на предоставление субсидий муниципальным бюджетным учреждениям социального обслуживания населения на выполнение муниципальных заданий и иные цели)</t>
  </si>
  <si>
    <t>954 2 02 30024 05 3021 150</t>
  </si>
  <si>
    <t>Субвенции бюджетам муниципальных районов на выполнение передаваемых полномочий субъектов Российской Федерации (субвенция на оказание социальной помощи отдельным категориям граждан)</t>
  </si>
  <si>
    <t>950 2 02 30024 05 3027 150</t>
  </si>
  <si>
    <t>Субвенции бюджетам муниципальных районов на выполнение передаваемых полномочий субъектов Российской Федерации (субвенция на организацию мероприятий при осуществлении деятельности по обращению с животными без владельцев)</t>
  </si>
  <si>
    <t>950 2 02 30024 05 3028 150</t>
  </si>
  <si>
    <t>Субвенции бюджетам муниципальных районов на выполнение передаваемых полномочий субъектов Российской Федерации (субвенция на обеспечение профилактики безнадзорности, правонарушений несовершеннолетних и защиты их прав)</t>
  </si>
  <si>
    <t>954 2 02 30024 05 3029 150</t>
  </si>
  <si>
    <t>Субвенции бюджетам муниципальных районов на выполнение передаваемых полномочий субъектов Российской Федерации (субвенция на обеспечение деятельности органов местного самоуправления в сфере социальной защиты населения)</t>
  </si>
  <si>
    <t>950 2 02 30024 05 3030 150</t>
  </si>
  <si>
    <t>Субвенции бюджетам муниципальных районов на выполнение передаваемых полномочий субъектов Российской Федерации (субвенции на обеспечение деятельности органов опеки и попечительства)</t>
  </si>
  <si>
    <t>950 2 02 30024 05 3031 150</t>
  </si>
  <si>
    <t>Субвенции бюджетам муниципальных районов на выполнение передаваемых полномочий субъектов Российской Федерации (субвенция на реализацию отдельных полномочий в сфере законодательства об административных правонарушениях)</t>
  </si>
  <si>
    <t>950 2 02 30024 05 3033 150</t>
  </si>
  <si>
    <t>Субвенции бюджетам муниципальных районов на выполнение передаваемых полномочий субъектов Российской Федерации (субвенция на частичную оплату стоимости путевки в организации отдыха детей и их оздоровления)</t>
  </si>
  <si>
    <t>954 2 02 30024 05 3041 150</t>
  </si>
  <si>
    <t>Субвенции бюджетам муниципальных районов на выполнение передаваемых полномочий субъектов Российской Федерации (субвенция на оказание государственной социальной помощи на основании социального контракта в части расходов по доставке выплат получателям)</t>
  </si>
  <si>
    <t>950 2 02 35120 05 0000 150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</si>
  <si>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</si>
  <si>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950 2 02 35179 05 0000 150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</si>
  <si>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</si>
  <si>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950 2 02 35303 05 0000 150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</si>
  <si>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</si>
  <si>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950 2 02 35304 05 0000 150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</si>
  <si>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</si>
  <si>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954 2 02 35404 05 0000 150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</si>
  <si>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</si>
  <si>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950 2 02 35930 05 0000 150</t>
  </si>
  <si>
    <t>Субвенции бюджетам муниципальных районов на государственную регистрацию актов гражданского состояния</t>
  </si>
  <si>
    <t>000 2 02 40000 00 0000 150</t>
  </si>
  <si>
    <t>Иные межбюджетные трансферты</t>
  </si>
  <si>
    <t>000 2 02 40014 05 0000 150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</si>
  <si>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</si>
  <si>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955 2 02 40014 05 4601 150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</si>
  <si>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содержание органов местного самоуправления)</t>
  </si>
  <si>
    <t>950 2 02 40014 05 4602 150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</si>
  <si>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обеспечение мероприятий по владению, пользованию и распоряжению имуществом, находящимся в муниципальной собственности поселения)</t>
  </si>
  <si>
    <t>950 2 02 40014 05 4603 150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</si>
  <si>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организацию в границах поселения электро-, тепло-, газо- и водоснабжения населения, водоотведения и снабжения топливом населения)</t>
  </si>
  <si>
    <t>950 2 02 40014 05 4604 150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</si>
  <si>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обеспечение мероприятий по дорожной деятельности)</t>
  </si>
  <si>
    <t>950 2 02 40014 05 4605 150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</si>
  <si>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осуществление полномочий органов местного самоуправления в соответствии с жилищным законодательством)</t>
  </si>
  <si>
    <t>950 2 02 40014 05 4606 150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</si>
  <si>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создание условий для предоставления транспортных услуг населению)</t>
  </si>
  <si>
    <t>950 2 02 40014 05 4609 150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</si>
  <si>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создание условий для обеспечения жителей поселения услугами связи, общественного питания, торговли и бытового обслуживания)</t>
  </si>
  <si>
    <t>950 2 02 40014 05 4610 150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</si>
  <si>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создание условий для организации досуга и обеспечения жителей поселения услугами организаций культуры)</t>
  </si>
  <si>
    <t>950 2 02 40014 05 4612 150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</si>
  <si>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обеспечение условий для развития физической культуры и спорта, проведения официальных мероприятий)</t>
  </si>
  <si>
    <t>950 2 02 40014 05 4613 150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</si>
  <si>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организацию благоустройства территории поселения)</t>
  </si>
  <si>
    <t>950 2 02 40014 05 4614 150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</si>
  <si>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обеспечение мероприятий по формированию современной городской среды)</t>
  </si>
  <si>
    <t>950 2 02 40014 05 4615 150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</si>
  <si>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организацию ритуальных услуг и содержание мест захоронения)</t>
  </si>
  <si>
    <t>950 2 02 40014 05 4616 150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</si>
  <si>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организацию и осуществление мероприятий по территориальной обороне и гражданской обороне, защите населения и территории поселения от чрезвычайных ситуаций природного и техногенного характера)</t>
  </si>
  <si>
    <t>950 2 02 40014 05 4617 150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</si>
  <si>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обеспечение содержания и организации деятельности аварийно-спасательных служб и (или) аварийно-спасательных формирований на территории поселения)</t>
  </si>
  <si>
    <t>950 2 02 40014 05 4618 150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</si>
  <si>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создание условий для деятельности народных дружин)</t>
  </si>
  <si>
    <t>950 2 02 40014 05 4619 150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</si>
  <si>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оказание поддержки деятельности социально ориентированным некоммерческим организациям и деятельности ТОС)</t>
  </si>
  <si>
    <t>950 2 02 40014 05 4621 150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</si>
  <si>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обеспечение мероприятий по содержанию военно- мемориального комплекса)</t>
  </si>
  <si>
    <t>954 2 02 40014 05 4622 150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</si>
  <si>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дополнительные меры социальной поддержки и социальной помощи для отдельных категорий граждан)</t>
  </si>
  <si>
    <t>950 2 02 40014 05 4627 150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</si>
  <si>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обеспечение мероприятий по выполнению прочих обязательств органами местного самоуправления)</t>
  </si>
  <si>
    <t>950 2 02 40014 05 4628 150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</si>
  <si>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обеспечение мероприятий по обеспечению безопасности людей на водных объектах, охране их жизни и здоровья)</t>
  </si>
  <si>
    <t>950 2 02 40014 05 4629 150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</si>
  <si>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обеспечение мероприятий по работе с детьми и молодежью)</t>
  </si>
  <si>
    <t>950 2 02 40014 05 4630 150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</si>
  <si>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выявление и ликвидацию вреда окружающей среде)</t>
  </si>
  <si>
    <t>000 2 02 49999 05 0000 150</t>
  </si>
  <si>
    <t>Прочие межбюджетные трансферты, передаваемые бюджетам муниципальных районов</t>
  </si>
  <si>
    <t>950 2 02 49999 05 4008 150</t>
  </si>
  <si>
    <t>Прочие межбюджетные трансферты, передаваемые бюджетам муниципальных районов (межбюджетные трансферты на поддержку инициатив органов ученического самоуправления общеобразовательных организаций)</t>
  </si>
  <si>
    <t>950 2 02 49999 05 4011 150</t>
  </si>
  <si>
    <t>Прочие межбюджетные трансферты, передаваемые бюджетам муниципальных районов (Межбюджетные трансферты на организацию и проведение культурных мероприятий, направленных на улучшение социального самочувствия жителей муниципальных образований Ярославской области)</t>
  </si>
  <si>
    <t>950 2 02 49999 05 4018 150</t>
  </si>
  <si>
    <t>Прочие межбюджетные трансферты, передаваемые бюджетам муниципальных районов (Межбюджетные трансферты на реализацию мероприятий по борьбе с борщевиком Сосновского)</t>
  </si>
  <si>
    <t>950 2 02 49999 05 4028 150</t>
  </si>
  <si>
    <t>Прочие межбюджетные трансферты, передаваемые бюджетам муниципальных районов (межбюджетные трансферты на приведение в нормативное состояние грунтовых дорог местного значения)</t>
  </si>
  <si>
    <t>950 2 02 49999 05 4029 150</t>
  </si>
  <si>
    <t>Прочие межбюджетные трансферты, передаваемые бюджетам муниципальных районов (межбюджетные трансферты на приведение в нормативное состояние территорий муниципальных образовательных организаций)</t>
  </si>
  <si>
    <t>Итого доходов</t>
  </si>
  <si>
    <t>000 01 05 00 00 00 0000 000</t>
  </si>
  <si>
    <t>Изменение остатков средств на счетах по учету средств бюджетов</t>
  </si>
  <si>
    <t>955 01 05 02 01 05 0000 510</t>
  </si>
  <si>
    <t>Увеличение прочих остатков денежных средств бюджетов муниципальных районов</t>
  </si>
  <si>
    <t>955 01 05 02 01 05 0000 610</t>
  </si>
  <si>
    <t>Уменьшение прочих остатков денежных средств бюджетов муниципальных районов</t>
  </si>
  <si>
    <t>ИТОГО</t>
  </si>
  <si>
    <t>Главный распоря-дитель</t>
  </si>
  <si>
    <t>Код целевой классификации</t>
  </si>
  <si>
    <t>Вид расходов</t>
  </si>
  <si>
    <t>Администрация Тутаевского муниципального района</t>
  </si>
  <si>
    <t>950</t>
  </si>
  <si>
    <t>Муниципальная программа "Развитие культуры, туризма и молодежной политики в Тутаевском муниципальном районе"</t>
  </si>
  <si>
    <t>01.0.00.00000</t>
  </si>
  <si>
    <t>Ведомственная целевая программа "Молодежь"</t>
  </si>
  <si>
    <t>01.1.00.00000</t>
  </si>
  <si>
    <t>Обеспечение условий для выполнения муниципального задания на оказание услуг, выполнение работ в сфере молодежной политики</t>
  </si>
  <si>
    <t>01.1.01.00000</t>
  </si>
  <si>
    <t>Расходы на осуществление деятельности в сфере молодежной политики социальными учреждениями молодежи</t>
  </si>
  <si>
    <t>01.1.01.10650</t>
  </si>
  <si>
    <t>Предоставление субсидий бюджетным, автономным учреждениям и иным некоммерческим организациям</t>
  </si>
  <si>
    <t>600</t>
  </si>
  <si>
    <t>Обеспечение деятельности учреждений в сфере молодежной политики</t>
  </si>
  <si>
    <t>01.1.01.14510</t>
  </si>
  <si>
    <t>Расходы на мероприятия по работе с молодежью</t>
  </si>
  <si>
    <t>01.1.01.29346</t>
  </si>
  <si>
    <t>Обеспечение качества и доступности услуг в сфере молодежной политики</t>
  </si>
  <si>
    <t>01.1.02.00000</t>
  </si>
  <si>
    <t>Выплата ежемесячных разовых стипендий Главы</t>
  </si>
  <si>
    <t>01.1.02.12700</t>
  </si>
  <si>
    <t>Расходы на обеспечение трудоустройства несовершеннолетних граждан на временные рабочие места (софинансирование)</t>
  </si>
  <si>
    <t>01.1.02.16950</t>
  </si>
  <si>
    <t>Расходы на обеспечение трудоустройства несовершеннолетних граждан на временные рабочие места</t>
  </si>
  <si>
    <t>01.1.02.76950</t>
  </si>
  <si>
    <t>Муниципальная целевая программа "Патриотическое воспитание граждан Российской Федерации, проживающих на территории Тутаевского муниципального района"</t>
  </si>
  <si>
    <t>01.2.00.00000</t>
  </si>
  <si>
    <t>Координирование деятельности, совершенствование организационного, методического и информационного функционирования системы патриотического воспитания</t>
  </si>
  <si>
    <t>01.2.01.00000</t>
  </si>
  <si>
    <t>Мероприятия по патриотическому воспитанию граждан</t>
  </si>
  <si>
    <t>01.2.01.14880</t>
  </si>
  <si>
    <t>Обеспечение мероприятий по содержанию военно-мемориального комплекса г Тутаев</t>
  </si>
  <si>
    <t>01.2.01.29686</t>
  </si>
  <si>
    <t>Ведомственная целевая программа "Сохранение и развитие культуры Тутаевского муниципального района"</t>
  </si>
  <si>
    <t>01.4.00.00000</t>
  </si>
  <si>
    <t>Реализация дополнительных образовательных программ в сфере культуры</t>
  </si>
  <si>
    <t>01.4.01.00000</t>
  </si>
  <si>
    <t>Выплата ежемесячных разовых стипендий главы</t>
  </si>
  <si>
    <t>01.4.01.12700</t>
  </si>
  <si>
    <t>Обеспечение деятельности учреждений дополнительного образования</t>
  </si>
  <si>
    <t>01.4.01.13210</t>
  </si>
  <si>
    <t>Расходы на повышение оплаты труда работников муниципальных учреждений в сфере культуры</t>
  </si>
  <si>
    <t>01.4.01.15900</t>
  </si>
  <si>
    <t>01.4.01.75900</t>
  </si>
  <si>
    <t>Содействие доступу граждан к культурным ценностям</t>
  </si>
  <si>
    <t>01.4.02.00000</t>
  </si>
  <si>
    <t>01.4.02.12700</t>
  </si>
  <si>
    <t>Социальное обеспечение и иные выплаты населению</t>
  </si>
  <si>
    <t>300</t>
  </si>
  <si>
    <t>Обеспечение деятельности учреждений по организации досуга в сфере культуры</t>
  </si>
  <si>
    <t>01.4.02.15010</t>
  </si>
  <si>
    <t>Мероприятия в сфере культуры</t>
  </si>
  <si>
    <t>01.4.02.15220</t>
  </si>
  <si>
    <t>01.4.02.15900</t>
  </si>
  <si>
    <t>01.4.02.29216</t>
  </si>
  <si>
    <t>Обеспечение других обязательств в рамках передаваемых полномочий по содержанию имущества казны городского поселения Тутаев</t>
  </si>
  <si>
    <t>01.4.02.29556</t>
  </si>
  <si>
    <t>Расходы на организацию и проведение культурных мероприятий, направленных на улучшение социального самочувствия жителей муниципальных образований Ярославской области</t>
  </si>
  <si>
    <t>01.4.02.70760</t>
  </si>
  <si>
    <t>01.4.02.75900</t>
  </si>
  <si>
    <t>Поддержка доступа граждан к информационным библиотечным ресурсам</t>
  </si>
  <si>
    <t>01.4.03.00000</t>
  </si>
  <si>
    <t>Обеспечение деятельности библиотек</t>
  </si>
  <si>
    <t>01.4.03.15110</t>
  </si>
  <si>
    <t>01.4.03.15220</t>
  </si>
  <si>
    <t>01.4.03.15900</t>
  </si>
  <si>
    <t>Расходы на обеспечение мероприятий в сфере культуры</t>
  </si>
  <si>
    <t>01.4.03.29216</t>
  </si>
  <si>
    <t>01.4.03.75900</t>
  </si>
  <si>
    <t>Расходы на комплектование книжных фондов муниципальных библиотек</t>
  </si>
  <si>
    <t>01.4.03.L5191</t>
  </si>
  <si>
    <t>Обеспечение эффективности управления системой культуры</t>
  </si>
  <si>
    <t>01.4.04.00000</t>
  </si>
  <si>
    <t>Обеспечение деятельности прочих учреждений в сфере культуры</t>
  </si>
  <si>
    <t>01.4.04.15210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</si>
  <si>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</si>
  <si>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</si>
  <si>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Закупка товаров, работ и услуг для обеспечения государственных (муниципальных) нужд</t>
  </si>
  <si>
    <t>200</t>
  </si>
  <si>
    <t>Муниципальная целевая программа "Профилактика правонарушений и усиление борьбы с преступностью в Тутаевском муниципальном районе"</t>
  </si>
  <si>
    <t>01.5.00.00000</t>
  </si>
  <si>
    <t>Реализация мероприятий по профилактике правонарушений</t>
  </si>
  <si>
    <t>01.5.01.00000</t>
  </si>
  <si>
    <t>Обеспечение деятельности народных дружин</t>
  </si>
  <si>
    <t>01.5.01.29486</t>
  </si>
  <si>
    <t>Воспрепятствование проявлениям терроризма и экстремизма</t>
  </si>
  <si>
    <t>01.5.02.00000</t>
  </si>
  <si>
    <t>Расходы на обеспечение безопасности жителей района</t>
  </si>
  <si>
    <t>01.5.02.12270</t>
  </si>
  <si>
    <t>Муниципальная программа "Развитие образования, физической культуры и спорта в Тутаевском муниципальном районе"</t>
  </si>
  <si>
    <t>02.0.00.00000</t>
  </si>
  <si>
    <t>Ведомственная целевая программа "Развитие отрасли образования Тутаевского муниципального района"</t>
  </si>
  <si>
    <t>02.1.00.00000</t>
  </si>
  <si>
    <t>Обеспечение качества и доступности образовательных услуг в сфере дошкольного образования</t>
  </si>
  <si>
    <t>02.1.01.00000</t>
  </si>
  <si>
    <t>Обеспечение деятельности дошкольных учреждений</t>
  </si>
  <si>
    <t>02.1.01.13010</t>
  </si>
  <si>
    <t>Иные бюджетные ассигнования</t>
  </si>
  <si>
    <t>800</t>
  </si>
  <si>
    <t>Обеспечение деятельности общеобразовательных учреждений</t>
  </si>
  <si>
    <t>02.1.01.13110</t>
  </si>
  <si>
    <t>Расходы на повышение оплаты труда отдельных категорий работников муниципальных учреждений в сфере образования</t>
  </si>
  <si>
    <t>02.1.01.15890</t>
  </si>
  <si>
    <t>Компенсация расходов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</si>
  <si>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02.1.01.70430</t>
  </si>
  <si>
    <t>Расходы на организацию образовательного процесса</t>
  </si>
  <si>
    <t>02.1.01.71460</t>
  </si>
  <si>
    <t>02.1.01.75890</t>
  </si>
  <si>
    <t>Обеспечение качества и доступности образовательных услуг в сфере общего образования</t>
  </si>
  <si>
    <t>02.1.02.00000</t>
  </si>
  <si>
    <t>02.1.02.13110</t>
  </si>
  <si>
    <t>Расходы на реализацию мероприятий инициативного бюджетирования на территории Ярославской области</t>
  </si>
  <si>
    <t>02.1.02.15350</t>
  </si>
  <si>
    <t>Субсидия на обеспечение работы спортивных площадок общеобразовательных организаций, софинансирование</t>
  </si>
  <si>
    <t>02.1.02.16010</t>
  </si>
  <si>
    <t>Расходы на ежемесячное денежное вознаграждение за классное руководство педагогическим работникам муниципальных общеобразовательных организаций</t>
  </si>
  <si>
    <t>02.1.02.53031</t>
  </si>
  <si>
    <t>Обеспечение бесплатным питанием обучающихся муниципальных образовательных учреждений за счет средств областного бюджета</t>
  </si>
  <si>
    <t>02.1.02.70530</t>
  </si>
  <si>
    <t>02.1.02.71460</t>
  </si>
  <si>
    <t>Реализация мероприятий по обеспечение обязательных требований охраны объектов образования 1-3 категории опасности</t>
  </si>
  <si>
    <t>02.1.02.72030</t>
  </si>
  <si>
    <t>Субсидия на обеспечение работы спортивных площадок общеобразовательных организаций</t>
  </si>
  <si>
    <t>02.1.02.76010</t>
  </si>
  <si>
    <t>Расходы на организацию бесплатного горячего питания обучающихся, получающих начальное общее образование в муниципальных образовательных организациях</t>
  </si>
  <si>
    <t>02.1.02.R3041</t>
  </si>
  <si>
    <t>Обеспечение качества и доступности образовательных услуг в сфере дополнительного образования</t>
  </si>
  <si>
    <t>02.1.03.00000</t>
  </si>
  <si>
    <t>02.1.03.13010</t>
  </si>
  <si>
    <t>02.1.03.13210</t>
  </si>
  <si>
    <t>Обеспечение деятельности прочих учреждений в сфере образования</t>
  </si>
  <si>
    <t>02.1.03.13310</t>
  </si>
  <si>
    <t>02.1.03.15890</t>
  </si>
  <si>
    <t>02.1.03.75890</t>
  </si>
  <si>
    <t>Повышение мотивации участников образовательного процесса</t>
  </si>
  <si>
    <t>02.1.04.00000</t>
  </si>
  <si>
    <t>02.1.04.12700</t>
  </si>
  <si>
    <t>Денежное поощрение лучших руководящих и педагогических работников за заслуги в сфере образования</t>
  </si>
  <si>
    <t>02.1.04.12710</t>
  </si>
  <si>
    <t>Обеспечение доступности и качества услуг в сфере психолого-педагогического и медико-социального сопровождения детей, методической и консультационной помощи педагогическим работникам</t>
  </si>
  <si>
    <t>02.1.05.00000</t>
  </si>
  <si>
    <t>02.1.05.13310</t>
  </si>
  <si>
    <t>02.1.05.15890</t>
  </si>
  <si>
    <t>02.1.05.75890</t>
  </si>
  <si>
    <t>Обеспечение качества реализации мер по социальной поддержке детей-сирот и детей, оставшихся без попечения родителей</t>
  </si>
  <si>
    <t>02.1.06.00000</t>
  </si>
  <si>
    <t>Расходы на содержание ребенка в семье опекуна и приемной семье, а также вознаграждение, причитающееся приемному родителю, за счет средств областного бюджета</t>
  </si>
  <si>
    <t>02.1.06.70460</t>
  </si>
  <si>
    <t>Государственная поддержка опеки и попечительства за счет средств областного бюджета</t>
  </si>
  <si>
    <t>02.1.06.70500</t>
  </si>
  <si>
    <t>Обеспечение детей организованными формами отдыха и оздоровления</t>
  </si>
  <si>
    <t>02.1.07.00000</t>
  </si>
  <si>
    <t>Расходы на оплату стоимости набора продуктов питания в лагерях с дневной формой пребывания детей</t>
  </si>
  <si>
    <t>02.1.07.11000</t>
  </si>
  <si>
    <t>Расходы на обеспечение оздоровления и отдыха детей</t>
  </si>
  <si>
    <t>02.1.07.13330</t>
  </si>
  <si>
    <t>Расходы на оплату стоимости набора продуктов питания в лагерях с дневной формой пребывания детей, расположенных на территории Ярославской области</t>
  </si>
  <si>
    <t>02.1.07.71000</t>
  </si>
  <si>
    <t>Расходы на обеспечение отдыха и оздоровления детей, находящихся в трудной жизненной ситуации, детей погибших сотрудников правоохранительных органов и военнослужащих, безнадзорных детей за счет средств областного бюджета</t>
  </si>
  <si>
    <t>02.1.07.71060</t>
  </si>
  <si>
    <t>Субвенция на частичную оплату стоимости путевки в организации отдыха детей и их оздоровления</t>
  </si>
  <si>
    <t>02.1.07.75160</t>
  </si>
  <si>
    <t>Обеспечение компенсационных выплат</t>
  </si>
  <si>
    <t>02.1.08.00000</t>
  </si>
  <si>
    <t>02.1.08.70430</t>
  </si>
  <si>
    <t>Расходы на компенсацию части расходов на приобретение путевки в организации отдыха детей и их оздоровления</t>
  </si>
  <si>
    <t>02.1.08.74390</t>
  </si>
  <si>
    <t>Обеспечение эффективности управления системой образования</t>
  </si>
  <si>
    <t>02.1.09.00000</t>
  </si>
  <si>
    <t>Мероприятия в сфере образования</t>
  </si>
  <si>
    <t>02.1.09.13320</t>
  </si>
  <si>
    <t>Расходы на обеспечение деятельности органов опеки и попечительства за счет средств областного бюджета</t>
  </si>
  <si>
    <t>02.1.09.70550</t>
  </si>
  <si>
    <t>Реализация федерального проекта "Успех каждого ребенка"</t>
  </si>
  <si>
    <t>02.1.E2.00000</t>
  </si>
  <si>
    <t>Расходы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</si>
  <si>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02.1.E2.50981</t>
  </si>
  <si>
    <t>Федеральный проект "Патриотическое воспитание граждан Российской Федерации"</t>
  </si>
  <si>
    <t>02.1.EВ.00000</t>
  </si>
  <si>
    <t>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t>
  </si>
  <si>
    <t>02.1.EВ.51791</t>
  </si>
  <si>
    <t>Муниципальная целевая программа "Духовно-нравственное воспитание и просвещение населения Тутаевского муниципального района"</t>
  </si>
  <si>
    <t>02.2.00.00000</t>
  </si>
  <si>
    <t>Реализация системы мер по подготовке, просвещению и повышению квалификации кадров в области духовно-нравственного воспитания</t>
  </si>
  <si>
    <t>02.2.01.00000</t>
  </si>
  <si>
    <t>Расходы на реализацию мероприятий МЦП "Духовно - нравственное воспитание и просвещение населения ТМР"</t>
  </si>
  <si>
    <t>02.2.01.13810</t>
  </si>
  <si>
    <t>Муниципальная целевая программа "Развитие физической культуры и спорта в Тутаевском муниципальном районе"</t>
  </si>
  <si>
    <t>02.3.00.00000</t>
  </si>
  <si>
    <t>Организация и проведение физкультурно-оздоровительной и спортивно-массовой работы среди детей, обучающейся молодежи, населения и людей с ограниченными возможностями здоровья</t>
  </si>
  <si>
    <t>02.3.01.00000</t>
  </si>
  <si>
    <t>Мероприятия в области спорта и физической культуры</t>
  </si>
  <si>
    <t>02.3.01.14010</t>
  </si>
  <si>
    <t>02.3.01.29226</t>
  </si>
  <si>
    <t>Строительство, реконструкция и капитальный ремонт спортивных сооружений</t>
  </si>
  <si>
    <t>02.3.02.00000</t>
  </si>
  <si>
    <t>Мероприятия по строительству, реконструкции и ремонту спортивных объектов</t>
  </si>
  <si>
    <t>02.3.02.14100</t>
  </si>
  <si>
    <t>Капитальные вложения в объекты государственной (муниципальной) собственности</t>
  </si>
  <si>
    <t>400</t>
  </si>
  <si>
    <t>Региональный проект "Спорт - норма жизни"</t>
  </si>
  <si>
    <t>02.3.P5.00000</t>
  </si>
  <si>
    <t>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t>
  </si>
  <si>
    <t>02.3.P5.51390</t>
  </si>
  <si>
    <t>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 на достижение дополнительного результата</t>
  </si>
  <si>
    <t>02.3.P5.Д1390</t>
  </si>
  <si>
    <t>Муниципальная целевая программа "Развитие физкультурно-оздоровительной и спортивно-массовой работы среди детей в возрасте от 3 до 18 лет"</t>
  </si>
  <si>
    <t>02.4.00.00000</t>
  </si>
  <si>
    <t>Развитие детско-юношеского спорта в спортивных школах и ДЮСШ</t>
  </si>
  <si>
    <t>02.4.02.00000</t>
  </si>
  <si>
    <t>Мероприятия на повышение оплаты труда отдельных категорий работников муниципальных учреждений в сфере физической культуры и спорта, софинансирование</t>
  </si>
  <si>
    <t>02.4.02.13370</t>
  </si>
  <si>
    <t>Обеспечение деятельности учреждений спорта</t>
  </si>
  <si>
    <t>02.4.02.14020</t>
  </si>
  <si>
    <t>Мероприятия на повышение оплаты труда отдельных категорий работников муниципальных учреждений в сфере физической культуры и спорта</t>
  </si>
  <si>
    <t>02.4.02.73370</t>
  </si>
  <si>
    <t>Муниципальная целевая программа "Профилактика безнадзорности, правонарушений и защита прав несовершеннолетних, проживающих на территории Тутаевского муниципального района"</t>
  </si>
  <si>
    <t>02.5.00.00000</t>
  </si>
  <si>
    <t>Реализация комплекса мероприятий, направленных на профилактику безнадзорности, правонарушений и защиту прав несовершеннолетних</t>
  </si>
  <si>
    <t>02.5.03.00000</t>
  </si>
  <si>
    <t>Расходы на профилактику правонарушений и усиления борьбы с преступностью</t>
  </si>
  <si>
    <t>02.5.03.12250</t>
  </si>
  <si>
    <t>Муниципальная программа "Обеспечение качественными коммунальными услугами населения Тутаевского муниципального района"</t>
  </si>
  <si>
    <t>04.0.00.00000</t>
  </si>
  <si>
    <t>Муниципальная целевая программа "Развитие водоснабжения, водоотведения и очистки сточных вод на территории Тутаевского муниципального района"</t>
  </si>
  <si>
    <t>04.1.00.00000</t>
  </si>
  <si>
    <t>Гарантированное обеспечение населения питьевой водой, очистки сточных вод, охраны источников питьевого водоснабжения от загрязнений</t>
  </si>
  <si>
    <t>04.1.01.00000</t>
  </si>
  <si>
    <t>Мероприятия по обеспечению водоснабжением населения на селе</t>
  </si>
  <si>
    <t>04.1.01.10230</t>
  </si>
  <si>
    <t>Развитие системы сетей водоотведения на территории городского поселения Тутаев</t>
  </si>
  <si>
    <t>04.1.03.00000</t>
  </si>
  <si>
    <t>Мероприятия по строительству, реконструкции и ремонту объектов водоснабжения и водоотведения в городском поселении Тутаев</t>
  </si>
  <si>
    <t>04.1.03.29046</t>
  </si>
  <si>
    <t>Муниципальная целевая программа "Комплексная программа модернизации и реформирования жилищно-коммунального хозяйства Тутаевского муниципального район"</t>
  </si>
  <si>
    <t>04.3.00.00000</t>
  </si>
  <si>
    <t>Модернизация инженерной инфраструктуры и объектов коммунального назначения</t>
  </si>
  <si>
    <t>04.3.01.00000</t>
  </si>
  <si>
    <t>Мероприятия по модернизации объектов, находящихся в муниципальной собственности</t>
  </si>
  <si>
    <t>04.3.01.10050</t>
  </si>
  <si>
    <t>Мероприятия на реализацию мероприятий по строительству и реконструкции объектов теплоснабжения</t>
  </si>
  <si>
    <t>04.3.01.15250</t>
  </si>
  <si>
    <t>04.3.01.75250</t>
  </si>
  <si>
    <t>Муниципальная целевая программа "Развитие, ремонт и содержание муниципального жилищного фонда в Тутаевском муниципальном районе"</t>
  </si>
  <si>
    <t>04.4.00.00000</t>
  </si>
  <si>
    <t>Реализация мероприятий по развитию, ремонту и содержанию муниципального жилищного фонда</t>
  </si>
  <si>
    <t>04.4.01.00000</t>
  </si>
  <si>
    <t>Обеспечение мероприятий по содержанию, реконструкции и капитальному ремонту муниципального жилищного фонда</t>
  </si>
  <si>
    <t>04.4.01.29376</t>
  </si>
  <si>
    <t>Муниципальная программа "Развитие автомобильного и речного транспорта в Тутаевском муниципальном районе"</t>
  </si>
  <si>
    <t>05.0.00.00000</t>
  </si>
  <si>
    <t>Муниципальная целевая программа "Организация перевозок автомобильным транспортом в Тутаевском муниципальном районе"</t>
  </si>
  <si>
    <t>05.1.00.00000</t>
  </si>
  <si>
    <t>Организация предоставления транспортных услуг по перевозке пассажиров автомобильным транспортом, транспортом общего пользования</t>
  </si>
  <si>
    <t>05.1.01.00000</t>
  </si>
  <si>
    <t>Расходы по пассажирским перевозкам внутримуниципальным транспортом общего пользования</t>
  </si>
  <si>
    <t>05.1.01.10100</t>
  </si>
  <si>
    <t>Обеспечение мероприятий по осуществлению межсезонных пассажирских перевозок на автомобильном транспорте</t>
  </si>
  <si>
    <t>05.1.01.29176</t>
  </si>
  <si>
    <t>Муниципальная целевая программа "Организация перевозок и развитие речного транспорта"</t>
  </si>
  <si>
    <t>05.2.00.00000</t>
  </si>
  <si>
    <t>Организация предоставления услуг грузопассажирской речной переправы через р. Волга в городском поселении Тутаев</t>
  </si>
  <si>
    <t>05.2.01.00000</t>
  </si>
  <si>
    <t>Обеспечение мероприятий по осуществлению грузопассажирских перевозок на речном транспорте</t>
  </si>
  <si>
    <t>05.2.01.29166</t>
  </si>
  <si>
    <t>Муниципальная программа "Поддержка социальных инициатив и развитие некоммерческих организаций и объединений в Тутаевском муниципальном районе"</t>
  </si>
  <si>
    <t>06.0.00.00000</t>
  </si>
  <si>
    <t>Муниципальная целевая программа "Поддержка гражданских инициатив, социально ориентированных некоммерческих организаций и территориального общественного самоуправления Тутаевского муниципального района"</t>
  </si>
  <si>
    <t>06.1.00.00000</t>
  </si>
  <si>
    <t>Стимулирование и поддержка реализации социально-значимых проектов и программ, реализуемых гражданскими активистами и СОНКО на территории Тутаевского муниципального района</t>
  </si>
  <si>
    <t>06.1.03.00000</t>
  </si>
  <si>
    <t>Предоставление субсидий некоммерческим организациям на конкурсной основе</t>
  </si>
  <si>
    <t>06.1.03.13140</t>
  </si>
  <si>
    <t>Поддержка деятельности социально ориентированных некоммерческих организаций</t>
  </si>
  <si>
    <t>06.1.03.29516</t>
  </si>
  <si>
    <t>Субсидии на поддержку деятельности ТОС</t>
  </si>
  <si>
    <t>06.1.03.29876</t>
  </si>
  <si>
    <t>Муниципальная программа "Повышение эффективности муниципального управления в Тутаевском муниципальном районе"</t>
  </si>
  <si>
    <t>07.0.00.00000</t>
  </si>
  <si>
    <t>Муниципальная целевая программа "Развитие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t>
  </si>
  <si>
    <t>07.1.00.00000</t>
  </si>
  <si>
    <t>Профессиональное развитие муниципальных служащих и повышение квалификации руководителей и сотрудников муниципальных учреждений</t>
  </si>
  <si>
    <t>07.1.01.00000</t>
  </si>
  <si>
    <t>Расходы на развитие муниципальной службы</t>
  </si>
  <si>
    <t>07.1.01.12200</t>
  </si>
  <si>
    <t>Развитие проектной деятельности и внедрение системы бережливого управления в Администрации Тутаевского муниципального района, ее структурных подразделениях и в муниципальных учреждениях ТМР</t>
  </si>
  <si>
    <t>07.1.02.00000</t>
  </si>
  <si>
    <t>Внедрение проектной деятельности и бережливых технологий</t>
  </si>
  <si>
    <t>07.1.02.12300</t>
  </si>
  <si>
    <t>Муниципальная целевая программа "Информатизация управленческой деятельности Администрации Тутаевского муниципального района"</t>
  </si>
  <si>
    <t>07.2.00.00000</t>
  </si>
  <si>
    <t>Обеспечение эффективного управления муниципальным имуществом Тутаевского муниципального района, в том числе земельными ресурсами района</t>
  </si>
  <si>
    <t>07.2.02.00000</t>
  </si>
  <si>
    <t>Расходы на проведение мероприятий по информатизации</t>
  </si>
  <si>
    <t>07.2.02.12210</t>
  </si>
  <si>
    <t>Обеспечение эффективной деятельности структурных подразделений Администрации Тутаевского муниципального района</t>
  </si>
  <si>
    <t>07.2.03.00000</t>
  </si>
  <si>
    <t>07.2.03.12210</t>
  </si>
  <si>
    <t>Муниципальная программа "Экономическое и перспективное развитие территорий Тутаевского муниципального района"</t>
  </si>
  <si>
    <t>08.0.00.00000</t>
  </si>
  <si>
    <t>Муниципальная целевая программа "Развитие агропромышленного комплекса в Тутаевском муниципальном районе"</t>
  </si>
  <si>
    <t>08.2.00.00000</t>
  </si>
  <si>
    <t>Стимулирование развития сельскохозяйственного производства</t>
  </si>
  <si>
    <t>08.2.01.00000</t>
  </si>
  <si>
    <t>Мероприятия направленные на развитие агропромышленного комплекса</t>
  </si>
  <si>
    <t>08.2.01.10700</t>
  </si>
  <si>
    <t>Муниципальная программа "Охрана окружающей среды и природопользование в Тутаевском муниципальном районе"</t>
  </si>
  <si>
    <t>09.0.00.00000</t>
  </si>
  <si>
    <t>Муниципальная целевая программа "Санитарно-эпидемиологическая безопасность в Тутаевском муниципальном районе"</t>
  </si>
  <si>
    <t>09.1.00.00000</t>
  </si>
  <si>
    <t>Реализация мероприятий по улучшению санитарно-гигиенического благополучия и оздоровления экологической обстановки в Тутаевском районе</t>
  </si>
  <si>
    <t>09.1.01.00000</t>
  </si>
  <si>
    <t>Расходы на природоохранные мероприятия</t>
  </si>
  <si>
    <t>09.1.01.10600</t>
  </si>
  <si>
    <t>Реализация мероприятий по выявлению и ликвидации вреда окружающей среде</t>
  </si>
  <si>
    <t>09.1.01.29896</t>
  </si>
  <si>
    <t>Муниципальная целевая программа "Ликвидация борщевика в Тутаевском муниципальном районе"</t>
  </si>
  <si>
    <t>09.2.00.00000</t>
  </si>
  <si>
    <t>Выявление и обработка земель, загрязненных борщевиком</t>
  </si>
  <si>
    <t>09.2.01.00000</t>
  </si>
  <si>
    <t>Обеспечение мероприятий в области благоустройства и озеленения</t>
  </si>
  <si>
    <t>09.2.01.29266</t>
  </si>
  <si>
    <t>Мероприятия по борьбе с борщевиком Сосновского</t>
  </si>
  <si>
    <t>09.2.01.71810</t>
  </si>
  <si>
    <t>Муниципальная программа "Содержание территории Тутаевского муниципального района"</t>
  </si>
  <si>
    <t>10.0.00.00000</t>
  </si>
  <si>
    <t>Муниципальная целевая программа "Благоустройство и озеленение Тутаевского муниципального района"</t>
  </si>
  <si>
    <t>10.1.00.00000</t>
  </si>
  <si>
    <t>Улучшение уровня внешнего благоустройства и санитарного состояния территории Тутаевского муниципального района</t>
  </si>
  <si>
    <t>10.1.01.00000</t>
  </si>
  <si>
    <t>Содержание и организация деятельности по благоустройству на территории поселения</t>
  </si>
  <si>
    <t>10.1.01.29256</t>
  </si>
  <si>
    <t>Обеспечение мероприятий по совершенствованию эстетического состояния территории</t>
  </si>
  <si>
    <t>10.1.02.00000</t>
  </si>
  <si>
    <t>10.1.02.29266</t>
  </si>
  <si>
    <t>Расходы на реализацию мероприятий по увековечению памяти погибших при защите Отечества</t>
  </si>
  <si>
    <t>10.1.02.L2996</t>
  </si>
  <si>
    <t>Благоустройство общественной территории в поселке Никульское</t>
  </si>
  <si>
    <t>10.1.03.00000</t>
  </si>
  <si>
    <t>Мероприятия, предусмотренные НПА органов власти Ярославской области, на благоустройство общественной территории</t>
  </si>
  <si>
    <t>10.1.03.73266</t>
  </si>
  <si>
    <t>Муниципальная целевая программа "Организация и развитие ритуальных услуг и мест захоронения в Тутаевском муниципальном районе"</t>
  </si>
  <si>
    <t>10.2.00.00000</t>
  </si>
  <si>
    <t>Обеспечение комплекса работ по повышению уровня благоустройства мест погребений</t>
  </si>
  <si>
    <t>10.2.01.00000</t>
  </si>
  <si>
    <t>Обеспечение мероприятий по содержанию мест захоронения</t>
  </si>
  <si>
    <t>10.2.01.29316</t>
  </si>
  <si>
    <t>Расходы на оказание услуг по захоронению невостребованных трупов</t>
  </si>
  <si>
    <t>10.2.01.29356</t>
  </si>
  <si>
    <t>Муниципальная целевая программа "Развитие сетей уличного освещения на территории Тутаевского муниципального района"</t>
  </si>
  <si>
    <t>10.3.00.00000</t>
  </si>
  <si>
    <t>Приведение и поддержание освещенности улиц города в нормативном состоянии</t>
  </si>
  <si>
    <t>10.3.01.00000</t>
  </si>
  <si>
    <t>Обеспечение мероприятий по техническому содержанию, текущему и капитальному ремонту сетей уличного освещения</t>
  </si>
  <si>
    <t>10.3.01.29246</t>
  </si>
  <si>
    <t>Муниципальная целевая программа "Энергосбережение и повышение энергетической эффективности использования электрической энергии при эксплуатации объектов наружного освещения на территории Тутаевского муниципального района"</t>
  </si>
  <si>
    <t>10.4.00.00000</t>
  </si>
  <si>
    <t>Создание механизма управления потреблением энергетических ресурсов и сокращение бюджетных затрат</t>
  </si>
  <si>
    <t>10.4.01.00000</t>
  </si>
  <si>
    <t>Обеспечение мероприятий по уличному освещению</t>
  </si>
  <si>
    <t>10.4.01.29236</t>
  </si>
  <si>
    <t>Муниципальная программа "Перспективное развитие и формирование городской среды Тутаевского муниципального района"</t>
  </si>
  <si>
    <t>11.0.00.00000</t>
  </si>
  <si>
    <t>Муниципальная целевая программа "Формирование современной городской среды Тутаевского муниципального района"</t>
  </si>
  <si>
    <t>11.1.00.00000</t>
  </si>
  <si>
    <t>Повышение уровня благоустройства территорий</t>
  </si>
  <si>
    <t>11.1.01.00000</t>
  </si>
  <si>
    <t>Обеспечение мероприятий по формированию современной городской среды</t>
  </si>
  <si>
    <t>11.1.01.29456</t>
  </si>
  <si>
    <t>Обеспечение мероприятий на реализацию проекта по формированию современной городской среды в малых городах и исторических поселениях</t>
  </si>
  <si>
    <t>11.1.01.29856</t>
  </si>
  <si>
    <t>Реализация проекта "Наши дворы"</t>
  </si>
  <si>
    <t>11.1.02.00000</t>
  </si>
  <si>
    <t>Расходы на благоустройство дворовых дворовых территорий, установку детских игровых площадок и обустройство территорий для выгула животных</t>
  </si>
  <si>
    <t>11.1.02.70416</t>
  </si>
  <si>
    <t>Мероприятия инвестиционного проекта "Ярославия. Города у воды"</t>
  </si>
  <si>
    <t>11.1.03.00000</t>
  </si>
  <si>
    <t>Расходы на строительство, реконструкцию и капитальный ремонт автомобильных дорог (средства ИБК)</t>
  </si>
  <si>
    <t>11.1.03.98004</t>
  </si>
  <si>
    <t>Реализация проекта "Формирование комфортной городской среды"</t>
  </si>
  <si>
    <t>11.1.F2.00000</t>
  </si>
  <si>
    <t>Расходы на реализацию программ формирования современной городской среды</t>
  </si>
  <si>
    <t>11.1.F2.55556</t>
  </si>
  <si>
    <t>Муниципальная целевая программа "Развитие дорожного хозяйства в Тутаевском муниципальном районе"</t>
  </si>
  <si>
    <t>11.2.00.00000</t>
  </si>
  <si>
    <t>Реализация мероприятий по повышению безопасности дорожного движения на автомобильных дорогах</t>
  </si>
  <si>
    <t>11.2.01.00000</t>
  </si>
  <si>
    <t>Мероприятия в области дорожного хозяйства по повышению безопасности дорожного движения</t>
  </si>
  <si>
    <t>11.2.01.10200</t>
  </si>
  <si>
    <t>Обеспечение мероприятий в области дорожного хозяйства по повышению безопасности дорожного движения</t>
  </si>
  <si>
    <t>11.2.01.29096</t>
  </si>
  <si>
    <t>Реализация мероприятий по обеспечению сохранности существующей дорожной сети и выполнение работ по содержанию и ремонту автомобильных дорог</t>
  </si>
  <si>
    <t>11.2.02.00000</t>
  </si>
  <si>
    <t>Содержание и ремонт автомобильных дорог общего пользования</t>
  </si>
  <si>
    <t>11.2.02.10200</t>
  </si>
  <si>
    <t>Обеспечение деятельности учереждения по содержанию и ремонту дорог</t>
  </si>
  <si>
    <t>11.2.02.10205</t>
  </si>
  <si>
    <t>Обеспечение софинансирования мероприятий в области дорожного хозяйства на ремонт и содержание автомобильных дорог (район)</t>
  </si>
  <si>
    <t>11.2.02.12440</t>
  </si>
  <si>
    <t>Расходы на приведение в нормативное состояние территорий муниципальных образовательных организаций, софинансирование</t>
  </si>
  <si>
    <t>11.2.02.16030</t>
  </si>
  <si>
    <t>Мероприятия по приведению в нормативное состояние автомобильных дорог местного значения, обеспечивающих подъезды к объектам социального назначения, софинансирование</t>
  </si>
  <si>
    <t>11.2.02.17350</t>
  </si>
  <si>
    <t>Обеспечение софинансирования мероприятий в области дорожного хозяйства на ремонт и содержание автомобильных дорог средства поселения</t>
  </si>
  <si>
    <t>11.2.02.22446</t>
  </si>
  <si>
    <t>Мероприятия на капитальный ремонт и ремонт дорожных объектов муниципальной собственности, софинансирование</t>
  </si>
  <si>
    <t>11.2.02.25626</t>
  </si>
  <si>
    <t>Мероприятия по приведению в нормативное состояние автомобильных дорог местного значения, обеспечивающих подъезды к объектам социального назначения</t>
  </si>
  <si>
    <t>11.2.02.27356</t>
  </si>
  <si>
    <t>Обеспечение мероприятий в области дорожного хозяйства на ремонт и содержание автомобильных дорог</t>
  </si>
  <si>
    <t>11.2.02.29086</t>
  </si>
  <si>
    <t>Содержание и организация деятельности дорожного хозяйства</t>
  </si>
  <si>
    <t>11.2.02.29696</t>
  </si>
  <si>
    <t>Расходы на финансирование дорожного хозяйства за счет средств областного бюджета</t>
  </si>
  <si>
    <t>11.2.02.72440</t>
  </si>
  <si>
    <t>11.2.02.72446</t>
  </si>
  <si>
    <t>Мероприятия по ремонту дорожного покрытия парковочной площадки</t>
  </si>
  <si>
    <t>11.2.02.73266</t>
  </si>
  <si>
    <t>Мероприятия на приведение в нормативное состояние грунтовых дорог местного значения</t>
  </si>
  <si>
    <t>11.2.02.74300</t>
  </si>
  <si>
    <t>Мероприятия на капитальный ремонт и ремонт дорожных объектов муниципальной собственности</t>
  </si>
  <si>
    <t>11.2.02.75626</t>
  </si>
  <si>
    <t>Расходы на приведение в нормативное состояние территорий муниципальных образовательных организаций</t>
  </si>
  <si>
    <t>11.2.02.76030</t>
  </si>
  <si>
    <t>11.2.02.77350</t>
  </si>
  <si>
    <t>11.2.02.77356</t>
  </si>
  <si>
    <t>Создание условий для развития инвестиционной привлекательности и наращивания налогового потенциала в г. Тутаеве Тутаевского муниципального района Ярославской области</t>
  </si>
  <si>
    <t>11.2.03.00000</t>
  </si>
  <si>
    <t>Мероприятий по развитию дорожной сети в городском поселении Тутаев</t>
  </si>
  <si>
    <t>11.2.03.29086</t>
  </si>
  <si>
    <t>Реализация проекта "Дорожная сеть"</t>
  </si>
  <si>
    <t>11.2.R1.00000</t>
  </si>
  <si>
    <t>Мероприятия по комплексному развитию транспортной инфраструктуры городских агломераций Ярославской области, софинансирование</t>
  </si>
  <si>
    <t>11.2.R1.24046</t>
  </si>
  <si>
    <t>Мероприятия по комплексному развитию транспортной инфраструктуры городских агломераций Ярославской области</t>
  </si>
  <si>
    <t>11.2.R1.74046</t>
  </si>
  <si>
    <t>Муниципальная программа "Обеспечение безопасности населения Тутаевского муниципального района"</t>
  </si>
  <si>
    <t>13.0.00.00000</t>
  </si>
  <si>
    <t>Муниципальная целевая программа "Внедрение и развитие аппаратно-программного комплекса "Безопасный город" на территории города Тутаев и Тутаевского муниципального района"</t>
  </si>
  <si>
    <t>13.1.00.00000</t>
  </si>
  <si>
    <t>Мероприятия по обеспечению безопасности жителей района</t>
  </si>
  <si>
    <t>13.1.01.00000</t>
  </si>
  <si>
    <t>13.1.01.12270</t>
  </si>
  <si>
    <t>Обеспечение мероприятий по безопасности жителей города</t>
  </si>
  <si>
    <t>13.1.01.29766</t>
  </si>
  <si>
    <t>Муниципальная программа "Обеспечение доступным и комфортным жильем населения в Тутаевском муниципальном районе"</t>
  </si>
  <si>
    <t>15.0.00.00000</t>
  </si>
  <si>
    <t>Муниципальная целевая программа "Переселение граждан из аварийного жилищного фонда в Тутаевском муниципальном районе"</t>
  </si>
  <si>
    <t>15.1.00.00000</t>
  </si>
  <si>
    <t>Демонтаж (снос) многоквартирных домов, признанных в установленном порядке аварийными и подлежащими сносу</t>
  </si>
  <si>
    <t>15.1.02.00000</t>
  </si>
  <si>
    <t>Обеспечение мероприятий по выполнению иных обязательств органами местного самоуправления</t>
  </si>
  <si>
    <t>15.1.02.29806</t>
  </si>
  <si>
    <t>Муниципальная целевая программа "Переселение граждан из жилищного фонда, признанного непригодным для проживания, и (или) жилищного фонда с высоким уровнем износа в Тутаевском муниципальном районе"</t>
  </si>
  <si>
    <t>15.2.00.00000</t>
  </si>
  <si>
    <t>Обеспечение благоустроенными жилыми помещениями граждан, переселяемых из жилищного фонда, признанного непригодным для проживания, и (или) жилищного фонда с высоким уровнем износа</t>
  </si>
  <si>
    <t>15.2.01.00000</t>
  </si>
  <si>
    <t>Приобретение объектов недвижимости в муниципальную собственность</t>
  </si>
  <si>
    <t>15.2.01.29886</t>
  </si>
  <si>
    <t>Непрограмные расходы</t>
  </si>
  <si>
    <t>40.0.00.00000</t>
  </si>
  <si>
    <t>40.9.00.00000</t>
  </si>
  <si>
    <t>Взносы на капитальный ремонт жилых помещений муниципального жилищного фонда</t>
  </si>
  <si>
    <t>40.9.00.10370</t>
  </si>
  <si>
    <t>Мероприятия по актуализации схем коммунальной инфраструктуры</t>
  </si>
  <si>
    <t>40.9.00.10410</t>
  </si>
  <si>
    <t>Мероприятия по землеустройству и землепользованию</t>
  </si>
  <si>
    <t>40.9.00.10510</t>
  </si>
  <si>
    <t>Содержание центрального аппарата</t>
  </si>
  <si>
    <t>40.9.00.12010</t>
  </si>
  <si>
    <t>Содержание Главы муниципального образования</t>
  </si>
  <si>
    <t>40.9.00.12020</t>
  </si>
  <si>
    <t>Выполнение других обязательств органов местного самоуправления</t>
  </si>
  <si>
    <t>40.9.00.12080</t>
  </si>
  <si>
    <t>Оценка недвижимости, признание прав и регулирование отношений по муниципальной собственности</t>
  </si>
  <si>
    <t>40.9.00.12090</t>
  </si>
  <si>
    <t>Обеспечение деятельности подведомственных учреждений органов местного самоуправления</t>
  </si>
  <si>
    <t>40.9.00.12100</t>
  </si>
  <si>
    <t>Исполнение судебных актов, актов других органов и должностных лиц, иных документов</t>
  </si>
  <si>
    <t>40.9.00.12130</t>
  </si>
  <si>
    <t>Представительские расходы органов местного самоуправления</t>
  </si>
  <si>
    <t>40.9.00.12600</t>
  </si>
  <si>
    <t>Поддержка периодических изданий</t>
  </si>
  <si>
    <t>40.9.00.12750</t>
  </si>
  <si>
    <t>Резервные фонды местных администраций</t>
  </si>
  <si>
    <t>40.9.00.12900</t>
  </si>
  <si>
    <t>Государственная поддержка в сфере образования</t>
  </si>
  <si>
    <t>40.9.00.13710</t>
  </si>
  <si>
    <t>Содержание органов местного самоуправления за счет средств поселений</t>
  </si>
  <si>
    <t>40.9.00.29016</t>
  </si>
  <si>
    <t>Обеспечение мероприятий по управлению, распоряжению имуществом, оценке недвижимости, признанию прав и регулированию отношений по муниципальной собственности поселения</t>
  </si>
  <si>
    <t>40.9.00.29026</t>
  </si>
  <si>
    <t>Расходы на обеспечение мероприятий по организации населению услуг бань в общих отделениях</t>
  </si>
  <si>
    <t>40.9.00.29206</t>
  </si>
  <si>
    <t>Обеспечение мероприятий по землеустройству и землепользованию, определению кадастровой стоимости и приобретению прав собственности</t>
  </si>
  <si>
    <t>40.9.00.29276</t>
  </si>
  <si>
    <t>Обеспечение мероприятий по обеспечению безопасности людей на водных объектах, охране их жизни и здоровья</t>
  </si>
  <si>
    <t>40.9.00.29326</t>
  </si>
  <si>
    <t>Обеспечение мероприятий по начислению и сбору платы за найм муниципального жилищного фонда</t>
  </si>
  <si>
    <t>40.9.00.29436</t>
  </si>
  <si>
    <t>Обеспечение мероприятий по капитальному ремонту лифтов в МКД, в части жилых помещений находящихся в муниципальной собственности</t>
  </si>
  <si>
    <t>40.9.00.29446</t>
  </si>
  <si>
    <t>Обеспечение мероприятий по актуализации схем коммунальной инфраструктуры</t>
  </si>
  <si>
    <t>40.9.00.29536</t>
  </si>
  <si>
    <t>40.9.00.29556</t>
  </si>
  <si>
    <t>Содержание и организация деятельности аварийно-спасательных служб</t>
  </si>
  <si>
    <t>40.9.00.29566</t>
  </si>
  <si>
    <t>Обеспечение мероприятий по переработке и утилизации ливневых стоков</t>
  </si>
  <si>
    <t>40.9.00.29616</t>
  </si>
  <si>
    <t>Обеспечение безопасности населения</t>
  </si>
  <si>
    <t>40.9.00.29766</t>
  </si>
  <si>
    <t>Межбюджетные трансферты на обеспечение мероприятий по выполнению иных обязательств органами местного самоуправления</t>
  </si>
  <si>
    <t>40.9.00.29806</t>
  </si>
  <si>
    <t>Расходы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</si>
  <si>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40.9.00.51200</t>
  </si>
  <si>
    <t>Осуществление полномочий Российской Федерации по государственной регистрации актов гражданского состояния</t>
  </si>
  <si>
    <t>40.9.00.59300</t>
  </si>
  <si>
    <t>Реализация мероприятий, предусмотренных НПА органов государственной власти Ярославской области</t>
  </si>
  <si>
    <t>40.9.00.73260</t>
  </si>
  <si>
    <t>Расходы по организации мероприятий при осуществлении деятельности по обращению с животными без владельцев</t>
  </si>
  <si>
    <t>40.9.00.74420</t>
  </si>
  <si>
    <t>Расходы на обеспечение государственных полномочий по организации деятельности территориальных комиссий по делам несовершеннолетних и защите их прав</t>
  </si>
  <si>
    <t>40.9.00.80190</t>
  </si>
  <si>
    <t>Расходы на реализацию отдельных полномочий в сфере законодательства об административных правонарушениях</t>
  </si>
  <si>
    <t>40.9.00.80200</t>
  </si>
  <si>
    <t>Межбюджетные трансферты поселениям района</t>
  </si>
  <si>
    <t>99.0.00.00000</t>
  </si>
  <si>
    <t>Поощрение муниципальных управленческих команд за достижение показателей деятельности</t>
  </si>
  <si>
    <t>99.0.00.17260</t>
  </si>
  <si>
    <t>Межбюджетные трансферты</t>
  </si>
  <si>
    <t>500</t>
  </si>
  <si>
    <t>Департамент муниципального имущества Администрации Тутаевского муниципального района</t>
  </si>
  <si>
    <t>952</t>
  </si>
  <si>
    <t>Департамент труда и социального развития Администрации Тутаевского муниципального района</t>
  </si>
  <si>
    <t>954</t>
  </si>
  <si>
    <t>Муниципальная программа "Социальная поддержка населения Тутаевского муниципального района"</t>
  </si>
  <si>
    <t>03.0.00.00000</t>
  </si>
  <si>
    <t>Ведомственная целевая программа "Социальная поддержка населения Тутаевского муниципального района"</t>
  </si>
  <si>
    <t>03.1.00.00000</t>
  </si>
  <si>
    <t>Исполнение публичных обязательств района по предоставлению выплат, пособий и компенсаций</t>
  </si>
  <si>
    <t>03.1.01.00000</t>
  </si>
  <si>
    <t>03.1.01.12010</t>
  </si>
  <si>
    <t>03.1.01.12080</t>
  </si>
  <si>
    <t>Доплаты к пенсиям муниципальных служащих</t>
  </si>
  <si>
    <t>03.1.01.16010</t>
  </si>
  <si>
    <t>Доплаты к пенсиям муниципальным служащим поселений</t>
  </si>
  <si>
    <t>03.1.01.29756</t>
  </si>
  <si>
    <t>Субсидия на предоставление бесплатного проезда лицам,находящимся под диспансерным наблюдением в связи с туберкулезом, и больным туберкулезом за счет средств областного бюджета</t>
  </si>
  <si>
    <t>03.1.01.72550</t>
  </si>
  <si>
    <t>Субсидия на предоставление бесплатного проезда детям из многодетных семей, обучающихся в общеобразовательных учреждениях, за счет средств областного бюджета</t>
  </si>
  <si>
    <t>03.1.01.72560</t>
  </si>
  <si>
    <t>Предоставление социальных услуг населению Тутаевского муниципального района на основе соблюдения стандартов и нормативов</t>
  </si>
  <si>
    <t>03.1.02.00000</t>
  </si>
  <si>
    <t>Расходы на содержание муниципальных казенных учреждений социального обслуживания населения, на предоставление субсидий муниципальным бюджетным учреждениям социального обслуживания населения на выполнении муниципальных заданий и иные цели</t>
  </si>
  <si>
    <t>03.1.02.70850</t>
  </si>
  <si>
    <t>Расходы на обеспечение деятельности органов местного самоуправления в сфере социальной защиты населения</t>
  </si>
  <si>
    <t>03.1.02.70870</t>
  </si>
  <si>
    <t>Социальная защита семей с детьми, инвалидов, ветеранов, граждан и детей, оказавшихся в трудной жизненной ситуации</t>
  </si>
  <si>
    <t>03.1.03.00000</t>
  </si>
  <si>
    <t>Организация перевозок больных, нуждающихся в амбулаторном гемодиализе</t>
  </si>
  <si>
    <t>03.1.03.16210</t>
  </si>
  <si>
    <t>Оказание социальной помощи отдельным категориям граждан за счет средств областного бюджета</t>
  </si>
  <si>
    <t>03.1.03.70890</t>
  </si>
  <si>
    <t>Оказание государственной социальной помощи на основании социального контракта отдельным категориям граждан в части доставки</t>
  </si>
  <si>
    <t>03.1.03.75520</t>
  </si>
  <si>
    <t>Оказание государственной социальной помощи на основании социального контракта отдельным категориям граждан</t>
  </si>
  <si>
    <t>03.1.03.R4040</t>
  </si>
  <si>
    <t>Информационное обеспечение реализации мероприятий программы</t>
  </si>
  <si>
    <t>03.1.04.00000</t>
  </si>
  <si>
    <t>Расходы на обеспечение деятельности органов местного самоуправления в сфере социальной защиты за счет средств областного бюджета</t>
  </si>
  <si>
    <t>03.1.04.70870</t>
  </si>
  <si>
    <t>955</t>
  </si>
  <si>
    <t>Обеспечение сбалансированности и устойчивости бюджетной системы Тутаевского муниципального района</t>
  </si>
  <si>
    <t>07.2.01.00000</t>
  </si>
  <si>
    <t>07.2.01.12210</t>
  </si>
  <si>
    <t>Дотации поселениям района на выравнивание бюджетной обеспеченности</t>
  </si>
  <si>
    <t>99.0.00.10800</t>
  </si>
  <si>
    <t>Департамент культуры, туризма и молодежной политики Администрации Тутаевского муниципального района Ярославской области</t>
  </si>
  <si>
    <t>956</t>
  </si>
  <si>
    <t>982</t>
  </si>
  <si>
    <t>Содержание руководителя контрольно-счетной палаты муниципального образования и его заместителей</t>
  </si>
  <si>
    <t>40.9.00.12030</t>
  </si>
  <si>
    <t>Обеспечение мероприятий по осуществлению внешнего муниципального контроля</t>
  </si>
  <si>
    <t>40.9.00.29386</t>
  </si>
  <si>
    <t>Всего</t>
  </si>
  <si>
    <t>Дефицит (-), профицит (+)</t>
  </si>
  <si>
    <t>Артемьевское сельское поселение</t>
  </si>
  <si>
    <t>% исполнения</t>
  </si>
  <si>
    <t>Среднесписочная численность, чел.</t>
  </si>
  <si>
    <t>Затраты на денежное содержание, руб.</t>
  </si>
  <si>
    <t>Муниципальные служащие органов местного самоуправления</t>
  </si>
  <si>
    <t>Работники муниципальных учреждений</t>
  </si>
  <si>
    <t>Исполнено, руб.</t>
  </si>
  <si>
    <t>устранение аварийной ситуации на крыше многоквартирного дома по адресу: г. Тутав, ул. Комсомольская, д.40</t>
  </si>
  <si>
    <t>на оказание материальной помощи пострадавшим от пожара</t>
  </si>
  <si>
    <t>000 1 05 02010 02 0000 110</t>
  </si>
  <si>
    <t>Единый налог на вменённый доход для отдельных видов деятельности</t>
  </si>
  <si>
    <t>950 1 11 05025 05 0000 120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</si>
  <si>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</si>
  <si>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000 1 17 00000 00 0000 000</t>
  </si>
  <si>
    <t>01.4.А2.00000</t>
  </si>
  <si>
    <t>01.4.А2.55193</t>
  </si>
  <si>
    <t>Федеральный проект "Создание условий для реализации творческого потенциала нации (Творческие люди)"</t>
  </si>
  <si>
    <t>Расходы на выплату денежных поощрений лучшим сельским учреждениям культуры и лучшим работникам сельских учреждений культуры</t>
  </si>
  <si>
    <t>Департамент финансов администрации Тутаевского муниципального района</t>
  </si>
  <si>
    <t>Муниципальное учреждение Контрольно-счетная палата Тутаевского муниципального района</t>
  </si>
  <si>
    <t>Чебаковское сельское поселение</t>
  </si>
  <si>
    <t>Константиновское сельское поселение</t>
  </si>
  <si>
    <t>Левобережное сельское поселение</t>
  </si>
  <si>
    <t>950 2 02 45519 05 0000 150</t>
  </si>
  <si>
    <t>Межбюджетные трансферты, передаваемые бюджетам муниципальных районов на поддержку отрасли культуры</t>
  </si>
  <si>
    <t xml:space="preserve">Возврат остатков субсидий, субвенций и иных межбюджетных трансфертов, имеющих целевое назначение, прошлых лет </t>
  </si>
  <si>
    <t>000 2 19 00000 00 0000 000</t>
  </si>
  <si>
    <t>Утверждено по бюджету   на 2024 год (рублей)</t>
  </si>
  <si>
    <t>Утверждено по бюджету  на 2024 год (рублей)</t>
  </si>
  <si>
    <t>Утверждено по бюджету на 2024 год (рублей)</t>
  </si>
  <si>
    <t xml:space="preserve">1.Муниципальные внутренние заимствования Тутаевского муниципального района </t>
  </si>
  <si>
    <t>Вид долгового обязательства</t>
  </si>
  <si>
    <t>Сумма, руб.</t>
  </si>
  <si>
    <r>
      <t xml:space="preserve">1. </t>
    </r>
    <r>
      <rPr>
        <b/>
        <sz val="12"/>
        <color theme="1"/>
        <rFont val="Times New Roman"/>
        <family val="1"/>
        <charset val="204"/>
      </rPr>
      <t>Кредиты кредитных организаций</t>
    </r>
  </si>
  <si>
    <t xml:space="preserve">Получение кредитов </t>
  </si>
  <si>
    <t>Погашение кредитов</t>
  </si>
  <si>
    <t>2. Бюджетные кредиты</t>
  </si>
  <si>
    <t>Получение кредитов</t>
  </si>
  <si>
    <t xml:space="preserve">3. Итого кредиты </t>
  </si>
  <si>
    <r>
      <t xml:space="preserve">        </t>
    </r>
    <r>
      <rPr>
        <sz val="12"/>
        <color theme="1"/>
        <rFont val="Times New Roman"/>
        <family val="1"/>
        <charset val="204"/>
      </rPr>
      <t>Получение</t>
    </r>
  </si>
  <si>
    <t xml:space="preserve">        Погашение</t>
  </si>
  <si>
    <t>2. Информация о фактических объемах</t>
  </si>
  <si>
    <t>в т.ч. объем долга по муниципальным гарантиям</t>
  </si>
  <si>
    <t>2. Фактический объем расходов на обслуживание муниципального долга</t>
  </si>
  <si>
    <t>3. Фактический объем муниципальных внутренних заимствований</t>
  </si>
  <si>
    <t>3. Информация об объеме и структуре муниципального долга Тутаевского муниципального района</t>
  </si>
  <si>
    <t xml:space="preserve">Объем долга </t>
  </si>
  <si>
    <t>Итого объем муниципального долга</t>
  </si>
  <si>
    <r>
      <t xml:space="preserve">1. </t>
    </r>
    <r>
      <rPr>
        <sz val="12"/>
        <color theme="1"/>
        <rFont val="Times New Roman"/>
        <family val="1"/>
        <charset val="204"/>
      </rPr>
      <t>Кредиты кредитных организаций</t>
    </r>
  </si>
  <si>
    <t xml:space="preserve">3. Муниципальные гарантии </t>
  </si>
  <si>
    <t>на 01.01.2024</t>
  </si>
  <si>
    <t>950 2 02 29999 05 2009 150</t>
  </si>
  <si>
    <t>Прочие субсидии бюджетам муниципальных районов (Субсидия на осуществление деятельности в сфере молодежной политики социальными учреждениями молодежи)</t>
  </si>
  <si>
    <t>950 2 02 40014 05 4607 150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</si>
  <si>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обеспечение мероприятий по участию в профилактике терроризма и экстремизма)</t>
  </si>
  <si>
    <t>954 2 02 49999 05 4007 150</t>
  </si>
  <si>
    <t>Прочие межбюджетные трансферты, передаваемые бюджетам муниципальных районов (Межбюджетный трансферт на оказание государственной поддержки отдельным категориям граждан для проведения ремонта жилых помещений и (или) работ, направленных на повышение уровня обеспеченности их коммунальными услугами)</t>
  </si>
  <si>
    <t>000 2 18 00000 00 0000 000</t>
  </si>
  <si>
    <t xml:space="preserve">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 </t>
  </si>
  <si>
    <t>Прочие межбюджетные трансферты, передаваемые бюджетам муниципальных районов (Межбюджетные трансферты на повышение антитеррористической защищенности объектов образования)</t>
  </si>
  <si>
    <t>950 2 02 49999 05 4019 150</t>
  </si>
  <si>
    <t xml:space="preserve">950 2 02 29999 05 2032 150 </t>
  </si>
  <si>
    <t>Прочие субсидии бюджетам муниципальных районов (Субсидия на реализацию мероприятий инициативного бюджетирования на территории Ярославской области (поддержка местных инициатив))</t>
  </si>
  <si>
    <t>01.1.01.70650</t>
  </si>
  <si>
    <t>01.4.02.15350</t>
  </si>
  <si>
    <t>Мероприятия инициативного бюджетирования (поддержка местных инициатив)</t>
  </si>
  <si>
    <t>06.1.03.13790</t>
  </si>
  <si>
    <t>Мероприятия по поддержке социально ориентированных некоммерческих организаций, софинансирование</t>
  </si>
  <si>
    <t>04.4.02.00000</t>
  </si>
  <si>
    <t>04.4.02.20146</t>
  </si>
  <si>
    <t>Реализация мероприятий по оборудованию многоквартирных домов приспособлениями для обеспечения их физической доступности для инвалидов с нарушениями опорно-двигательного аппарата, софинансирование</t>
  </si>
  <si>
    <t>Реализация мероприятий по оборудованию многоквартирных домов приспособлениями для обеспечения их физической доступности для инвалидов с нарушениями опорно-двигательного аппарата</t>
  </si>
  <si>
    <t>02.1.01.75350</t>
  </si>
  <si>
    <t>02.1.01.15350</t>
  </si>
  <si>
    <t>03.1.03.75880</t>
  </si>
  <si>
    <t>Расходы на оказание государственной поддержки отдельным категориям граждан для проведения ремонта жилых помещений и (или) работ, направленных на повышение уровня обеспеченности их коммунальными услугами</t>
  </si>
  <si>
    <t>ликвидация аварии на теплосетях МДОУ "Колокольчик"</t>
  </si>
  <si>
    <t>1.Дотация на выравнивание бюджетной обеспеченности поселений Тутаевского муниципального района</t>
  </si>
  <si>
    <t>городское поселения Тутаев</t>
  </si>
  <si>
    <t>Расходы на обеспечение мероприятий по управлению, распоряжению имуществом, оценке недвижимости, признанию прав и регулированию отношений по муниципальной собственности поселения</t>
  </si>
  <si>
    <t>Мероприятия на обеспечение мероприятий по выполнению иных обязательств органами местного самоуправления</t>
  </si>
  <si>
    <t>10.1.02.75356</t>
  </si>
  <si>
    <t>Мероприятия инициативного бюджетирования на территории Ярославской области</t>
  </si>
  <si>
    <t>Мероприятия инициативного бюджетирования на территории Ярославской области, софинансирование</t>
  </si>
  <si>
    <t>10.1.02.25356</t>
  </si>
  <si>
    <t>10.1.02.26426</t>
  </si>
  <si>
    <t>Расходы на обустройство и восстановление воинских захоронений и военно-мемориальных объектов, софинансирование</t>
  </si>
  <si>
    <t>10.1.02.76426</t>
  </si>
  <si>
    <t>Расходы на обустройство и восстановление воинских захоронений и военно-мемориальных объектов</t>
  </si>
  <si>
    <t>Мероприятия по благоустройству сельских территорий</t>
  </si>
  <si>
    <t>10.1.03.75916</t>
  </si>
  <si>
    <t>Мероприятия на приведение в нормативное состояние грунтовых дорог в городском поселении Тутаев</t>
  </si>
  <si>
    <t>11.2.02.74306</t>
  </si>
  <si>
    <t>Расходы на оказание (выполнение) муниципальными учреждениями услуг (работ) в сфере молодежной политики за счет средств областного бюджета</t>
  </si>
  <si>
    <t>01.2.01.74880</t>
  </si>
  <si>
    <t>01.4.02.75350</t>
  </si>
  <si>
    <t>01.5.01.77650</t>
  </si>
  <si>
    <t>Расходы на материальное стимулирование деятельности народных дружинников Ярославской области</t>
  </si>
  <si>
    <t xml:space="preserve"> Реализация мероприятий, предусмотренных НПА органов государственной власти Ярославской области   
</t>
  </si>
  <si>
    <t>02.1.02.72060</t>
  </si>
  <si>
    <t>Реализация мероприятий на повышение антитеррористической защищенности объектов образования</t>
  </si>
  <si>
    <t>02.1.02.73920</t>
  </si>
  <si>
    <t>Расходы на поддержку инициатив органов ученического самоуправления общеобразовательных организаций</t>
  </si>
  <si>
    <t>04.3.01.17620</t>
  </si>
  <si>
    <t>Мероприятия по приобретению и установке оборудования для объектов теплоснабжения, софинансирование</t>
  </si>
  <si>
    <t>04.3.01.77620</t>
  </si>
  <si>
    <t>Мероприятия по приобретению и установке оборудования для объектов теплоснабжения</t>
  </si>
  <si>
    <t>04.4.02.70146</t>
  </si>
  <si>
    <t>06.1.03.73790</t>
  </si>
  <si>
    <t>Мероприятия по поддержке социально ориентированных некоммерческих организаций</t>
  </si>
  <si>
    <t>000 1 08 07000 00 0000 000</t>
  </si>
  <si>
    <t>Государственная пошлина за государственную регистрацию, а также за совершение прочих юридически значимых действий</t>
  </si>
  <si>
    <t>911 1 08 07150 01 0000 110</t>
  </si>
  <si>
    <t>Государственная пошлина за выдачу разрешения на установку рекламной конструкции</t>
  </si>
  <si>
    <t>ПРОЧИЕ НЕНАЛОГОВЫЕ ДОХОДЫ</t>
  </si>
  <si>
    <t>950 2 02 29999 05 2006 150</t>
  </si>
  <si>
    <t>Прочие субсидии бюджетам муниципальных районов (Субсидия на реализацию мероприятий по патриотическому воспитанию граждан)</t>
  </si>
  <si>
    <t>950 2 02 29999 05 2034 150</t>
  </si>
  <si>
    <t>Прочие субсидии бюджетам муниципальных районов (Субсидия на реализацию муниципальных программ поддержки социально ориентированных некоммерческих организаций)</t>
  </si>
  <si>
    <t>Прочие субсидии бюджетам муниципальных районов (Субсидия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 за счет средств областного бюджета)</t>
  </si>
  <si>
    <t>950 2 02 49999 05 4030 150</t>
  </si>
  <si>
    <t>Прочие межбюджетные трансферты, передаваемые бюджетам муниципальных районов (Межбюджетные трансферты на материальное стимулирование деятельности народных дружинников в Ярославской области)</t>
  </si>
  <si>
    <t xml:space="preserve"> Мероприятия по патриотическому воспитанию граждан</t>
  </si>
  <si>
    <t>01.4.02.73260</t>
  </si>
  <si>
    <t>Расходы на организацию общественных пространств для массовых мероприятий</t>
  </si>
  <si>
    <t>01.5.01.77656</t>
  </si>
  <si>
    <t>04.4.2.70146</t>
  </si>
  <si>
    <t>Мероприятия по строительству некапитальных строений и сооружений теплоснабжения, приобретению и установке оборудования для теплоснабжения, софинансирование</t>
  </si>
  <si>
    <t>Мероприятия по строительству некапитальных строений и сооружений теплоснабжения, приобретению и установке оборудования для теплоснабжения</t>
  </si>
  <si>
    <t>02.1.02.75350</t>
  </si>
  <si>
    <t>Расходы на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</si>
  <si>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02.1.02.R3031</t>
  </si>
  <si>
    <t>02.3.04.14030</t>
  </si>
  <si>
    <t>Расходы на содержание объектов сортивной инфраструктуры</t>
  </si>
  <si>
    <t>02.3.04.00000</t>
  </si>
  <si>
    <t>Содержание объектов спортивной инфраструктуры</t>
  </si>
  <si>
    <t>1. Поощрение муниципальных управленческих команд за достижение показателей деятельности</t>
  </si>
  <si>
    <t>материальная поддержка участникам СВО</t>
  </si>
  <si>
    <t>устранение авариии прорыв уличного водоснабжения МОУ СШ № 6</t>
  </si>
  <si>
    <t>16.0.00.00000</t>
  </si>
  <si>
    <t>Программные расходы</t>
  </si>
  <si>
    <t>Исполнение ведомственной структуры расходной части бюджета Тутаевского муниципального района    за  2024 год</t>
  </si>
  <si>
    <t>Фактическое  исполнение  за  2024 год, рублей</t>
  </si>
  <si>
    <t>Утверждено по бюджету ( сводной бюджетной росписи)  на 2024 год (рублей)</t>
  </si>
  <si>
    <t>Источники внутреннего финансирования дефицита бюджета Тутаевского муниципального района  за  2024 год</t>
  </si>
  <si>
    <t>Фактическое  исполнение  за 2024 год, рублей</t>
  </si>
  <si>
    <t>02.1.02.R0501</t>
  </si>
  <si>
    <t>04.3.01.10090</t>
  </si>
  <si>
    <t>40.9.00.55490</t>
  </si>
  <si>
    <t>01.2.01.29346</t>
  </si>
  <si>
    <t>Сведения о численности муниципальных служащих органов местного самоуправления, работников муниципальных учреждений, фактические затраты на их денежное содержание  по Тутаевскому муниципальному району за 2024 года</t>
  </si>
  <si>
    <t>16.0.00.0000</t>
  </si>
  <si>
    <t>16.1.00.0000</t>
  </si>
  <si>
    <t>16.1.01.77790</t>
  </si>
  <si>
    <t>Муниципальная программа "Управление и распоряжение муниципальной собственностью и земельными ресурсами Тутаевского муниципального района"</t>
  </si>
  <si>
    <t>Муниципальная целевая программа "Оформление права собственности на муниципальные и бесхозяйные объекты недвижимого имущества, расположенные на территории Тутаевского муниципального района"</t>
  </si>
  <si>
    <t>Исполнение прогнозируемых доходов бюджета Тутаевского муниципального района  за 2024 год в соответствии с классификацией доходов бюджетов Российской Федерации</t>
  </si>
  <si>
    <t xml:space="preserve">Исполнение основных характеристик бюджета Тутаевского муниципального района  за 2024 год </t>
  </si>
  <si>
    <t>950 1 14 14040 05 0000 440</t>
  </si>
  <si>
    <t xml:space="preserve">Денежные средства, полученные от реализации иного имущества, обращенного в собственность муниципального района, подлежащие зачислению в бюджет муниципального района (в части реализации материальных запасов по указанному имуществу)  </t>
  </si>
  <si>
    <t>Дотации на поощрение муниципальных управленческих команд за достижение показателей деятельности органов исполнительной власти</t>
  </si>
  <si>
    <t>950 2 02 19999 05 1008 150</t>
  </si>
  <si>
    <t>950 2 02 25599 05 0000 150</t>
  </si>
  <si>
    <t>Субсидии бюджетам муниципальных районов на подготовку проектов межевания земельных участков и на проведение кадастровых работ</t>
  </si>
  <si>
    <t xml:space="preserve">      О Т Ч ЕТ                                                                                                                                                       о расходовании средств резервного фонда Администрации Тутаевского муниципального района  за  2024 год</t>
  </si>
  <si>
    <t>устранение аварийной ситуации в подвальном помещении МДОУ "Сказка"</t>
  </si>
  <si>
    <t xml:space="preserve">устранение аварийной ситуации на территории около ограждения МДОУ "Колосок" </t>
  </si>
  <si>
    <t>1. Фактический объем муниципального долга на 01.01.2025</t>
  </si>
  <si>
    <t>Исполнение программы муниципальных гарантий Тутаевского муниципального района в валюте Российской Федерации  за  2024 год</t>
  </si>
  <si>
    <t>Муниципальные гарантии Тутаевского мунципального района в  2024 году не предоставлялись.</t>
  </si>
  <si>
    <t>Фактическое  исполнение за 2024 год, рублей</t>
  </si>
  <si>
    <t xml:space="preserve">Распределение дотации  бюджетам поселений  Тутаевского муниципального района               за 2024 год </t>
  </si>
  <si>
    <t xml:space="preserve"> Исполнение расходов  бюджета Тутаевского муниципального района по разделам и подразделам классификации расходов бюджетов Российской Федерации  за  2024 год</t>
  </si>
  <si>
    <t>Исполнение Программы муниципальных внутренних заимствований Тутаевского муниципального района  за  2024 год</t>
  </si>
  <si>
    <t>Исполнение программам и непрограммных расходов бюджета Тутаевского муниципального района  за  2024 год</t>
  </si>
  <si>
    <t xml:space="preserve">Распределение иных межбюджетных трансфертов бюджетам поселений Тутаевского муниципального района  за 2024 год </t>
  </si>
  <si>
    <t>2. Материальное стимулирование деятельности дружинников Ярославской области</t>
  </si>
  <si>
    <t>950 2 02 39999 05 0001 150</t>
  </si>
  <si>
    <t>950 2 02 40014 05 4624 150</t>
  </si>
  <si>
    <t>950 2 02 49999 05 4033 150</t>
  </si>
  <si>
    <t>03.1.03.16230</t>
  </si>
  <si>
    <t>16.1.01.00000</t>
  </si>
  <si>
    <t>Субвенция на ежемесячное денежное вознаграждение советникам директора по воспитанию и взаимодействию с детскими общественными объединениями муниципальных общеобразовательных организаций</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</si>
  <si>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(Межбюджетные трансферты на реализацию мероприятий инициативного бюджетирования на территории Ярославской области)</t>
  </si>
  <si>
    <t>Прочие межбюджетные трансферты, передаваемые бюджетам муниципальных районов (Межбюджетные трансферты на проведение кадастровых работ в отношении бесхозяйных объектов)</t>
  </si>
  <si>
    <t>на 01.01.2025</t>
  </si>
  <si>
    <t>16.1.00.00000</t>
  </si>
  <si>
    <t xml:space="preserve">Расходы на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t>
  </si>
  <si>
    <t>Расходы на оформление технической документации, постановка на кадастровый учет муниципальных объектов, в том числе бесхозяйных объектов (объекты капитального строительства, в том числе объекты ЖКХ и линейные объекты)</t>
  </si>
  <si>
    <t>Расходы на проведение кадастровых работ в отношении бесхозяйных объектов</t>
  </si>
  <si>
    <t>Поощрение региональных и муниципальных управленческих команд за достижение показателей деятельности органов исполнительной власти</t>
  </si>
  <si>
    <t>Предоставление социальной поддержки гражданам, проходящих военную службу в ВС РФ в связи проведением СВО, и(или) членам их семьи</t>
  </si>
  <si>
    <t>МБТ на поощрение региональных и муниципальных управленческих команд за достижение показателей деятельности органов исполнительной власти</t>
  </si>
  <si>
    <r>
      <rPr>
        <sz val="12"/>
        <color rgb="FF000000"/>
        <rFont val="Times New Roman"/>
        <family val="1"/>
        <charset val="204"/>
      </rPr>
      <t xml:space="preserve">Приложение № 1                                                                                                                  к решению Муниципального Совета Тутаевского муниципального округа 
от 17.07.2025 № 44 </t>
    </r>
    <r>
      <rPr>
        <sz val="12"/>
        <color indexed="8"/>
        <rFont val="Times New Roman"/>
        <family val="1"/>
        <charset val="204"/>
      </rPr>
      <t xml:space="preserve">      </t>
    </r>
  </si>
  <si>
    <t xml:space="preserve">Приложение № 2                                                                                                                  к решению Муниципального Совета Тутаевского муниципального округа
от 17.07.2025 № 44  </t>
  </si>
  <si>
    <t xml:space="preserve">Приложение № 3                                                                                                                  к решению Муниципального Совета Тутаевского муниципального округа
от 17.07.2025 № 44   </t>
  </si>
  <si>
    <t xml:space="preserve">Приложение № 4                                                                                                                  к решению Муниципального Совета Тутаевского муниципального округа
от 17.07.2025 № 44   </t>
  </si>
  <si>
    <t xml:space="preserve">Приложение № 5                                                                                                                                       к решению Муниципального Совета Тутаевского муниципального округа
от 17.07.2025 № 44   </t>
  </si>
  <si>
    <t xml:space="preserve">Приложение № 6                                                                                                                                       к решению Муниципального Совета Тутаевского муниципального округа
от 17.07.2025 № 44   </t>
  </si>
  <si>
    <t xml:space="preserve">Приложение № 7                                                                                                                                       к решению Муниципального Совета Тутаевского муниципального округа
от 17.07.2025 № 44   </t>
  </si>
  <si>
    <t xml:space="preserve">Приложение № 8                                                                                                                                       к решению Муниципального Совета Тутаевского муниципального округа
от 17.07.2025 № 44   </t>
  </si>
  <si>
    <t xml:space="preserve">Приложение № 9                                                                                                                                       к решению Муниципального Совета Тутаевского муниципального округа
от 17.07.2025 № 44   </t>
  </si>
  <si>
    <t xml:space="preserve">Приложение № 10                                                                                                                                       к решению Муниципального Совета Тутаевского муниципального округа
от 17.07.2025 № 44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</si>
</sst>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_-* #,##0_р_._-;\-* #,##0_р_._-;_-* &quot;-&quot;??_р_._-;_-@_-"/>
    <numFmt numFmtId="166" formatCode="#,##0.0"/>
    <numFmt numFmtId="167" formatCode="0.0"/>
  </numFmts>
  <fonts count="49"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57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color indexed="12"/>
      <name val="Arial"/>
      <family val="2"/>
      <charset val="204"/>
    </font>
    <font>
      <sz val="10"/>
      <color rgb="FFFF0000"/>
      <name val="Arial Cyr"/>
    </font>
    <font>
      <sz val="12"/>
      <name val="Times New Roman"/>
      <family val="1"/>
      <charset val="204"/>
    </font>
    <font>
      <sz val="12"/>
      <color theme="1"/>
      <name val="Times New Roman"/>
      <family val="1"/>
      <charset val="204"/>
    </font>
    <font>
      <sz val="12"/>
      <color rgb="FFFF0000"/>
      <name val="Arial Cyr"/>
      <charset val="204"/>
    </font>
    <font>
      <b/>
      <sz val="12"/>
      <name val="Times New Roman"/>
      <family val="1"/>
      <charset val="204"/>
    </font>
    <font>
      <sz val="12"/>
      <color rgb="FFFF0000"/>
      <name val="Times New Roman"/>
      <family val="1"/>
      <charset val="204"/>
    </font>
    <font>
      <sz val="14"/>
      <color rgb="FFFF0000"/>
      <name val="Calibri"/>
      <family val="2"/>
      <charset val="204"/>
      <scheme val="minor"/>
    </font>
    <font>
      <sz val="12"/>
      <color indexed="8"/>
      <name val="Times New Roman"/>
      <family val="1"/>
      <charset val="204"/>
    </font>
    <font>
      <b/>
      <sz val="12"/>
      <color indexed="8"/>
      <name val="Times New Roman"/>
      <family val="1"/>
      <charset val="204"/>
    </font>
    <font>
      <b/>
      <sz val="12"/>
      <color theme="1"/>
      <name val="Times New Roman"/>
      <family val="1"/>
      <charset val="204"/>
    </font>
    <font>
      <sz val="10"/>
      <color theme="1"/>
      <name val="Times New Roman"/>
      <family val="1"/>
      <charset val="204"/>
    </font>
    <font>
      <sz val="12"/>
      <color theme="1"/>
      <name val="Calibri"/>
      <family val="2"/>
      <charset val="204"/>
      <scheme val="minor"/>
    </font>
    <font>
      <b/>
      <i/>
      <sz val="12"/>
      <color indexed="8"/>
      <name val="Times New Roman"/>
      <family val="1"/>
      <charset val="204"/>
    </font>
    <font>
      <sz val="12"/>
      <color theme="1"/>
      <name val="Arial Cyr"/>
    </font>
    <font>
      <b/>
      <sz val="12"/>
      <color theme="1"/>
      <name val="Arial Cyr"/>
    </font>
    <font>
      <b/>
      <sz val="12"/>
      <color indexed="64"/>
      <name val="Times New Roman"/>
      <family val="1"/>
      <charset val="204"/>
    </font>
    <font>
      <sz val="12"/>
      <color indexed="64"/>
      <name val="Times New Roman"/>
      <family val="1"/>
      <charset val="204"/>
    </font>
    <font>
      <sz val="10"/>
      <color rgb="FFFF0000"/>
      <name val="Arial Cyr"/>
      <charset val="204"/>
    </font>
    <font>
      <b/>
      <i/>
      <sz val="12"/>
      <name val="Times New Roman"/>
      <family val="1"/>
      <charset val="204"/>
    </font>
    <font>
      <i/>
      <sz val="12"/>
      <name val="Times New Roman"/>
      <family val="1"/>
      <charset val="204"/>
    </font>
    <font>
      <b/>
      <i/>
      <sz val="12"/>
      <color theme="1"/>
      <name val="Times New Roman"/>
      <family val="1"/>
      <charset val="204"/>
    </font>
    <font>
      <i/>
      <sz val="12"/>
      <color theme="1"/>
      <name val="Times New Roman"/>
      <family val="1"/>
      <charset val="204"/>
    </font>
    <font>
      <sz val="10"/>
      <name val="Times New Roman"/>
      <family val="1"/>
      <charset val="204"/>
    </font>
    <font>
      <b/>
      <sz val="14"/>
      <color theme="1"/>
      <name val="Times New Roman"/>
      <family val="1"/>
      <charset val="204"/>
    </font>
    <font>
      <sz val="12"/>
      <name val="Calibri"/>
      <family val="2"/>
      <charset val="204"/>
      <scheme val="minor"/>
    </font>
    <font>
      <i/>
      <sz val="10"/>
      <color theme="1"/>
      <name val="Times New Roman"/>
      <family val="1"/>
      <charset val="204"/>
    </font>
    <font>
      <sz val="10"/>
      <name val="Arial Cyr"/>
    </font>
    <font>
      <sz val="12"/>
      <color rgb="FF000000"/>
      <name val="Times New Roman"/>
      <family val="1"/>
      <charset val="204"/>
    </font>
    <font>
      <sz val="10"/>
      <color rgb="FFFF0000"/>
      <name val="Times New Roman"/>
      <family val="1"/>
      <charset val="204"/>
    </font>
    <font>
      <i/>
      <sz val="10"/>
      <name val="Times New Roman"/>
      <family val="1"/>
      <charset val="204"/>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s>
  <cellStyleXfs count="44">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288">
    <xf numFmtId="0" fontId="0" fillId="0" borderId="0" xfId="0"/>
    <xf numFmtId="0" fontId="0" fillId="0" borderId="0" xfId="0" applyAlignment="1">
      <alignment horizontal="right"/>
    </xf>
    <xf numFmtId="0" fontId="19" fillId="0" borderId="0" xfId="0" applyFont="1"/>
    <xf numFmtId="0" fontId="19" fillId="0" borderId="0" xfId="0" applyFont="1" applyAlignment="1">
      <alignment wrapText="1"/>
    </xf>
    <xf numFmtId="0" fontId="22" fillId="0" borderId="0" xfId="0" applyFont="1" applyAlignment="1">
      <alignment wrapText="1"/>
    </xf>
    <xf numFmtId="0" fontId="25" fillId="0" borderId="0" xfId="0" applyFont="1"/>
    <xf numFmtId="3" fontId="27" fillId="0" borderId="11" xfId="0" applyNumberFormat="1" applyFont="1" applyBorder="1" applyAlignment="1">
      <alignment horizontal="right" vertical="top" wrapText="1"/>
    </xf>
    <xf numFmtId="3" fontId="26" fillId="0" borderId="11" xfId="0" applyNumberFormat="1" applyFont="1" applyBorder="1" applyAlignment="1">
      <alignment horizontal="right" vertical="top" wrapText="1"/>
    </xf>
    <xf numFmtId="0" fontId="21" fillId="0" borderId="0" xfId="0" applyFont="1"/>
    <xf numFmtId="0" fontId="21" fillId="0" borderId="0" xfId="0" applyFont="1" applyAlignment="1">
      <alignment horizontal="right"/>
    </xf>
    <xf numFmtId="0" fontId="26" fillId="0" borderId="11" xfId="0" applyFont="1" applyBorder="1" applyAlignment="1">
      <alignment horizontal="right" vertical="top" wrapText="1"/>
    </xf>
    <xf numFmtId="0" fontId="29" fillId="0" borderId="0" xfId="0" applyFont="1"/>
    <xf numFmtId="0" fontId="21" fillId="0" borderId="0" xfId="0" applyFont="1" applyAlignment="1">
      <alignment horizontal="center"/>
    </xf>
    <xf numFmtId="3" fontId="27" fillId="0" borderId="11" xfId="0" applyNumberFormat="1" applyFont="1" applyBorder="1" applyAlignment="1">
      <alignment horizontal="right" vertical="center" wrapText="1"/>
    </xf>
    <xf numFmtId="3" fontId="26" fillId="0" borderId="11" xfId="0" applyNumberFormat="1" applyFont="1" applyBorder="1" applyAlignment="1">
      <alignment horizontal="right" vertical="center" wrapText="1"/>
    </xf>
    <xf numFmtId="166" fontId="21" fillId="0" borderId="0" xfId="0" applyNumberFormat="1" applyFont="1" applyAlignment="1">
      <alignment horizontal="right"/>
    </xf>
    <xf numFmtId="0" fontId="30" fillId="0" borderId="0" xfId="0" applyFont="1"/>
    <xf numFmtId="0" fontId="30" fillId="0" borderId="0" xfId="0" applyFont="1" applyAlignment="1">
      <alignment horizontal="right"/>
    </xf>
    <xf numFmtId="0" fontId="31" fillId="0" borderId="11" xfId="0" applyFont="1" applyBorder="1" applyAlignment="1">
      <alignment horizontal="left" vertical="top" wrapText="1"/>
    </xf>
    <xf numFmtId="0" fontId="26" fillId="0" borderId="0" xfId="0" applyFont="1" applyAlignment="1">
      <alignment vertical="top" wrapText="1"/>
    </xf>
    <xf numFmtId="167" fontId="20" fillId="0" borderId="11" xfId="0" applyNumberFormat="1" applyFont="1" applyBorder="1" applyAlignment="1">
      <alignment horizontal="right" vertical="top" wrapText="1"/>
    </xf>
    <xf numFmtId="167" fontId="20" fillId="0" borderId="0" xfId="0" applyNumberFormat="1" applyFont="1"/>
    <xf numFmtId="167" fontId="23" fillId="0" borderId="11" xfId="0" applyNumberFormat="1" applyFont="1" applyBorder="1" applyAlignment="1">
      <alignment horizontal="right" vertical="top" wrapText="1"/>
    </xf>
    <xf numFmtId="3" fontId="21" fillId="0" borderId="0" xfId="0" applyNumberFormat="1" applyFont="1" applyAlignment="1">
      <alignment horizontal="right"/>
    </xf>
    <xf numFmtId="0" fontId="32" fillId="0" borderId="0" xfId="0" applyFont="1"/>
    <xf numFmtId="0" fontId="34" fillId="0" borderId="11" xfId="0" applyFont="1" applyBorder="1" applyAlignment="1">
      <alignment horizontal="left" wrapText="1"/>
    </xf>
    <xf numFmtId="0" fontId="34" fillId="0" borderId="11" xfId="0" applyFont="1" applyBorder="1" applyAlignment="1">
      <alignment horizontal="center" wrapText="1"/>
    </xf>
    <xf numFmtId="3" fontId="28" fillId="0" borderId="11" xfId="0" applyNumberFormat="1" applyFont="1" applyBorder="1" applyAlignment="1">
      <alignment horizontal="center"/>
    </xf>
    <xf numFmtId="3" fontId="21" fillId="0" borderId="11" xfId="0" applyNumberFormat="1" applyFont="1" applyBorder="1" applyAlignment="1">
      <alignment horizontal="center"/>
    </xf>
    <xf numFmtId="0" fontId="35" fillId="0" borderId="11" xfId="0" applyFont="1" applyBorder="1" applyAlignment="1">
      <alignment horizontal="left" wrapText="1"/>
    </xf>
    <xf numFmtId="3" fontId="34" fillId="0" borderId="11" xfId="0" applyNumberFormat="1" applyFont="1" applyBorder="1" applyAlignment="1">
      <alignment horizontal="left" wrapText="1"/>
    </xf>
    <xf numFmtId="3" fontId="35" fillId="0" borderId="11" xfId="0" applyNumberFormat="1" applyFont="1" applyBorder="1" applyAlignment="1">
      <alignment horizontal="center" wrapText="1"/>
    </xf>
    <xf numFmtId="3" fontId="20" fillId="0" borderId="11" xfId="0" applyNumberFormat="1" applyFont="1" applyBorder="1" applyAlignment="1">
      <alignment horizontal="center" wrapText="1"/>
    </xf>
    <xf numFmtId="3" fontId="21" fillId="0" borderId="11" xfId="0" applyNumberFormat="1" applyFont="1" applyBorder="1" applyAlignment="1">
      <alignment horizontal="center" wrapText="1"/>
    </xf>
    <xf numFmtId="3" fontId="31" fillId="0" borderId="11" xfId="0" applyNumberFormat="1" applyFont="1" applyBorder="1" applyAlignment="1">
      <alignment horizontal="right" vertical="top" wrapText="1"/>
    </xf>
    <xf numFmtId="3" fontId="29" fillId="0" borderId="0" xfId="0" applyNumberFormat="1" applyFont="1"/>
    <xf numFmtId="3" fontId="27" fillId="34" borderId="11" xfId="0" applyNumberFormat="1" applyFont="1" applyFill="1" applyBorder="1" applyAlignment="1">
      <alignment horizontal="right" vertical="center" wrapText="1"/>
    </xf>
    <xf numFmtId="167" fontId="20" fillId="0" borderId="11" xfId="0" applyNumberFormat="1" applyFont="1" applyBorder="1" applyAlignment="1">
      <alignment horizontal="center" vertical="center" wrapText="1"/>
    </xf>
    <xf numFmtId="0" fontId="29" fillId="33" borderId="0" xfId="0" applyFont="1" applyFill="1"/>
    <xf numFmtId="4" fontId="29" fillId="33" borderId="0" xfId="0" applyNumberFormat="1" applyFont="1" applyFill="1"/>
    <xf numFmtId="3" fontId="24" fillId="33" borderId="11" xfId="0" applyNumberFormat="1" applyFont="1" applyFill="1" applyBorder="1" applyAlignment="1">
      <alignment horizontal="right" vertical="center"/>
    </xf>
    <xf numFmtId="0" fontId="24" fillId="33" borderId="11" xfId="0" applyFont="1" applyFill="1" applyBorder="1" applyAlignment="1">
      <alignment horizontal="center" vertical="center" wrapText="1"/>
    </xf>
    <xf numFmtId="3" fontId="24" fillId="33" borderId="11" xfId="0" applyNumberFormat="1" applyFont="1" applyFill="1" applyBorder="1" applyAlignment="1">
      <alignment horizontal="right" vertical="center" wrapText="1"/>
    </xf>
    <xf numFmtId="0" fontId="24" fillId="33" borderId="11" xfId="0" applyFont="1" applyFill="1" applyBorder="1" applyAlignment="1">
      <alignment vertical="top" wrapText="1"/>
    </xf>
    <xf numFmtId="0" fontId="24" fillId="33" borderId="0" xfId="0" applyFont="1" applyFill="1"/>
    <xf numFmtId="0" fontId="24" fillId="33" borderId="0" xfId="0" applyFont="1" applyFill="1" applyAlignment="1">
      <alignment horizontal="center" vertical="center"/>
    </xf>
    <xf numFmtId="3" fontId="24" fillId="0" borderId="0" xfId="0" applyNumberFormat="1" applyFont="1" applyAlignment="1">
      <alignment horizontal="right" vertical="center"/>
    </xf>
    <xf numFmtId="3" fontId="24" fillId="33" borderId="11" xfId="0" applyNumberFormat="1" applyFont="1" applyFill="1" applyBorder="1" applyAlignment="1">
      <alignment horizontal="center" vertical="center" wrapText="1"/>
    </xf>
    <xf numFmtId="3" fontId="24" fillId="0" borderId="0" xfId="0" applyNumberFormat="1" applyFont="1" applyAlignment="1">
      <alignment horizontal="center"/>
    </xf>
    <xf numFmtId="0" fontId="24" fillId="0" borderId="0" xfId="0" applyFont="1" applyAlignment="1">
      <alignment horizontal="justify" vertical="top" wrapText="1"/>
    </xf>
    <xf numFmtId="0" fontId="24" fillId="0" borderId="0" xfId="0" applyFont="1"/>
    <xf numFmtId="0" fontId="36" fillId="0" borderId="0" xfId="0" applyFont="1"/>
    <xf numFmtId="3" fontId="20" fillId="33" borderId="11" xfId="0" applyNumberFormat="1" applyFont="1" applyFill="1" applyBorder="1" applyAlignment="1">
      <alignment horizontal="right" vertical="center"/>
    </xf>
    <xf numFmtId="3" fontId="37" fillId="33" borderId="16" xfId="0" applyNumberFormat="1" applyFont="1" applyFill="1" applyBorder="1" applyAlignment="1">
      <alignment horizontal="right" vertical="center"/>
    </xf>
    <xf numFmtId="3" fontId="37" fillId="33" borderId="11" xfId="0" applyNumberFormat="1" applyFont="1" applyFill="1" applyBorder="1" applyAlignment="1">
      <alignment horizontal="right" vertical="center"/>
    </xf>
    <xf numFmtId="3" fontId="38" fillId="33" borderId="11" xfId="0" applyNumberFormat="1" applyFont="1" applyFill="1" applyBorder="1" applyAlignment="1">
      <alignment horizontal="right" vertical="center"/>
    </xf>
    <xf numFmtId="3" fontId="20" fillId="33" borderId="11" xfId="0" applyNumberFormat="1" applyFont="1" applyFill="1" applyBorder="1" applyAlignment="1">
      <alignment horizontal="right" vertical="center" wrapText="1"/>
    </xf>
    <xf numFmtId="0" fontId="23" fillId="33" borderId="19" xfId="0" applyFont="1" applyFill="1" applyBorder="1" applyAlignment="1">
      <alignment horizontal="left" vertical="top" wrapText="1"/>
    </xf>
    <xf numFmtId="0" fontId="23" fillId="33" borderId="17" xfId="0" applyFont="1" applyFill="1" applyBorder="1" applyAlignment="1">
      <alignment horizontal="center" vertical="top" wrapText="1"/>
    </xf>
    <xf numFmtId="0" fontId="23" fillId="33" borderId="17" xfId="0" applyFont="1" applyFill="1" applyBorder="1" applyAlignment="1">
      <alignment horizontal="center" vertical="center" wrapText="1"/>
    </xf>
    <xf numFmtId="3" fontId="23" fillId="33" borderId="17" xfId="0" applyNumberFormat="1" applyFont="1" applyFill="1" applyBorder="1" applyAlignment="1">
      <alignment horizontal="right" vertical="center" wrapText="1"/>
    </xf>
    <xf numFmtId="0" fontId="23" fillId="33" borderId="16" xfId="0" applyFont="1" applyFill="1" applyBorder="1" applyAlignment="1">
      <alignment horizontal="left" vertical="top" wrapText="1"/>
    </xf>
    <xf numFmtId="0" fontId="23" fillId="33" borderId="16" xfId="0" applyFont="1" applyFill="1" applyBorder="1" applyAlignment="1">
      <alignment horizontal="center" vertical="top" wrapText="1"/>
    </xf>
    <xf numFmtId="0" fontId="23" fillId="33" borderId="16" xfId="0" applyFont="1" applyFill="1" applyBorder="1" applyAlignment="1">
      <alignment horizontal="center" vertical="center" wrapText="1"/>
    </xf>
    <xf numFmtId="3" fontId="23" fillId="33" borderId="16" xfId="0" applyNumberFormat="1" applyFont="1" applyFill="1" applyBorder="1" applyAlignment="1">
      <alignment horizontal="right" vertical="center" wrapText="1"/>
    </xf>
    <xf numFmtId="0" fontId="37" fillId="33" borderId="11" xfId="0" applyFont="1" applyFill="1" applyBorder="1" applyAlignment="1">
      <alignment horizontal="left" vertical="top" wrapText="1"/>
    </xf>
    <xf numFmtId="0" fontId="37" fillId="33" borderId="11" xfId="0" applyFont="1" applyFill="1" applyBorder="1" applyAlignment="1">
      <alignment horizontal="center" vertical="top" wrapText="1"/>
    </xf>
    <xf numFmtId="0" fontId="37" fillId="33" borderId="11" xfId="0" applyFont="1" applyFill="1" applyBorder="1" applyAlignment="1">
      <alignment horizontal="center" vertical="center" wrapText="1"/>
    </xf>
    <xf numFmtId="3" fontId="37" fillId="33" borderId="11" xfId="0" applyNumberFormat="1" applyFont="1" applyFill="1" applyBorder="1" applyAlignment="1">
      <alignment horizontal="right" vertical="center" wrapText="1"/>
    </xf>
    <xf numFmtId="0" fontId="38" fillId="33" borderId="11" xfId="0" applyFont="1" applyFill="1" applyBorder="1" applyAlignment="1">
      <alignment horizontal="left" vertical="top" wrapText="1"/>
    </xf>
    <xf numFmtId="0" fontId="38" fillId="33" borderId="11" xfId="0" applyFont="1" applyFill="1" applyBorder="1" applyAlignment="1">
      <alignment horizontal="center" vertical="top" wrapText="1"/>
    </xf>
    <xf numFmtId="0" fontId="38" fillId="33" borderId="11" xfId="0" applyFont="1" applyFill="1" applyBorder="1" applyAlignment="1">
      <alignment horizontal="center" vertical="center" wrapText="1"/>
    </xf>
    <xf numFmtId="3" fontId="38" fillId="33" borderId="11" xfId="0" applyNumberFormat="1" applyFont="1" applyFill="1" applyBorder="1" applyAlignment="1">
      <alignment horizontal="right" vertical="center" wrapText="1"/>
    </xf>
    <xf numFmtId="0" fontId="20" fillId="33" borderId="11" xfId="0" applyFont="1" applyFill="1" applyBorder="1" applyAlignment="1">
      <alignment horizontal="left" vertical="top" wrapText="1"/>
    </xf>
    <xf numFmtId="0" fontId="20" fillId="33" borderId="11" xfId="0" applyFont="1" applyFill="1" applyBorder="1" applyAlignment="1">
      <alignment horizontal="center" vertical="top" wrapText="1"/>
    </xf>
    <xf numFmtId="0" fontId="20" fillId="33" borderId="11" xfId="0" applyFont="1" applyFill="1" applyBorder="1" applyAlignment="1">
      <alignment horizontal="center" vertical="center" wrapText="1"/>
    </xf>
    <xf numFmtId="0" fontId="23" fillId="33" borderId="11" xfId="0" applyFont="1" applyFill="1" applyBorder="1" applyAlignment="1">
      <alignment horizontal="left" vertical="top" wrapText="1"/>
    </xf>
    <xf numFmtId="0" fontId="23" fillId="33" borderId="11" xfId="0" applyFont="1" applyFill="1" applyBorder="1" applyAlignment="1">
      <alignment horizontal="center" vertical="top" wrapText="1"/>
    </xf>
    <xf numFmtId="0" fontId="23" fillId="33" borderId="11" xfId="0" applyFont="1" applyFill="1" applyBorder="1" applyAlignment="1">
      <alignment horizontal="center" vertical="center" wrapText="1"/>
    </xf>
    <xf numFmtId="3" fontId="23" fillId="33" borderId="11" xfId="0" applyNumberFormat="1" applyFont="1" applyFill="1" applyBorder="1" applyAlignment="1">
      <alignment horizontal="right" vertical="center" wrapText="1"/>
    </xf>
    <xf numFmtId="0" fontId="20" fillId="33" borderId="15" xfId="0" applyFont="1" applyFill="1" applyBorder="1" applyAlignment="1">
      <alignment horizontal="left" vertical="top" wrapText="1"/>
    </xf>
    <xf numFmtId="0" fontId="20" fillId="33" borderId="15" xfId="0" applyFont="1" applyFill="1" applyBorder="1" applyAlignment="1">
      <alignment horizontal="center" vertical="top" wrapText="1"/>
    </xf>
    <xf numFmtId="0" fontId="20" fillId="33" borderId="15" xfId="0" applyFont="1" applyFill="1" applyBorder="1" applyAlignment="1">
      <alignment horizontal="center" vertical="center" wrapText="1"/>
    </xf>
    <xf numFmtId="3" fontId="20" fillId="33" borderId="15" xfId="0" applyNumberFormat="1" applyFont="1" applyFill="1" applyBorder="1" applyAlignment="1">
      <alignment horizontal="right" vertical="center" wrapText="1"/>
    </xf>
    <xf numFmtId="0" fontId="20" fillId="33" borderId="11" xfId="0" applyFont="1" applyFill="1" applyBorder="1" applyAlignment="1">
      <alignment vertical="top" wrapText="1"/>
    </xf>
    <xf numFmtId="0" fontId="20" fillId="33" borderId="15" xfId="0" applyFont="1" applyFill="1" applyBorder="1" applyAlignment="1">
      <alignment vertical="top" wrapText="1"/>
    </xf>
    <xf numFmtId="0" fontId="28" fillId="33" borderId="11" xfId="0" applyFont="1" applyFill="1" applyBorder="1" applyAlignment="1">
      <alignment horizontal="left" vertical="top" wrapText="1"/>
    </xf>
    <xf numFmtId="0" fontId="28" fillId="33" borderId="11" xfId="0" applyFont="1" applyFill="1" applyBorder="1" applyAlignment="1">
      <alignment horizontal="center" vertical="top" wrapText="1"/>
    </xf>
    <xf numFmtId="0" fontId="28" fillId="33" borderId="11" xfId="0" applyFont="1" applyFill="1" applyBorder="1" applyAlignment="1">
      <alignment horizontal="center" vertical="center" wrapText="1"/>
    </xf>
    <xf numFmtId="3" fontId="28" fillId="33" borderId="11" xfId="0" applyNumberFormat="1" applyFont="1" applyFill="1" applyBorder="1" applyAlignment="1">
      <alignment horizontal="right" vertical="center" wrapText="1"/>
    </xf>
    <xf numFmtId="0" fontId="39" fillId="33" borderId="11" xfId="0" applyFont="1" applyFill="1" applyBorder="1" applyAlignment="1">
      <alignment horizontal="left" vertical="top" wrapText="1"/>
    </xf>
    <xf numFmtId="0" fontId="39" fillId="33" borderId="11" xfId="0" applyFont="1" applyFill="1" applyBorder="1" applyAlignment="1">
      <alignment horizontal="center" vertical="top" wrapText="1"/>
    </xf>
    <xf numFmtId="0" fontId="39" fillId="33" borderId="11" xfId="0" applyFont="1" applyFill="1" applyBorder="1" applyAlignment="1">
      <alignment horizontal="center" vertical="center" wrapText="1"/>
    </xf>
    <xf numFmtId="3" fontId="39" fillId="33" borderId="11" xfId="0" applyNumberFormat="1" applyFont="1" applyFill="1" applyBorder="1" applyAlignment="1">
      <alignment horizontal="right" vertical="center" wrapText="1"/>
    </xf>
    <xf numFmtId="0" fontId="40" fillId="33" borderId="11" xfId="0" applyFont="1" applyFill="1" applyBorder="1" applyAlignment="1">
      <alignment horizontal="left" vertical="top" wrapText="1"/>
    </xf>
    <xf numFmtId="0" fontId="40" fillId="33" borderId="11" xfId="0" applyFont="1" applyFill="1" applyBorder="1" applyAlignment="1">
      <alignment horizontal="center" vertical="top" wrapText="1"/>
    </xf>
    <xf numFmtId="0" fontId="40" fillId="33" borderId="11" xfId="0" applyFont="1" applyFill="1" applyBorder="1" applyAlignment="1">
      <alignment horizontal="center" vertical="center" wrapText="1"/>
    </xf>
    <xf numFmtId="3" fontId="40" fillId="33" borderId="11" xfId="0" applyNumberFormat="1" applyFont="1" applyFill="1" applyBorder="1" applyAlignment="1">
      <alignment horizontal="right" vertical="center" wrapText="1"/>
    </xf>
    <xf numFmtId="0" fontId="21" fillId="33" borderId="11" xfId="0" applyFont="1" applyFill="1" applyBorder="1" applyAlignment="1">
      <alignment horizontal="left" vertical="top" wrapText="1"/>
    </xf>
    <xf numFmtId="0" fontId="21" fillId="33" borderId="11" xfId="0" applyFont="1" applyFill="1" applyBorder="1" applyAlignment="1">
      <alignment horizontal="center" vertical="top" wrapText="1"/>
    </xf>
    <xf numFmtId="0" fontId="21" fillId="33" borderId="11" xfId="0" applyFont="1" applyFill="1" applyBorder="1" applyAlignment="1">
      <alignment horizontal="center" vertical="center" wrapText="1"/>
    </xf>
    <xf numFmtId="3" fontId="21" fillId="33" borderId="11" xfId="0" applyNumberFormat="1" applyFont="1" applyFill="1" applyBorder="1" applyAlignment="1">
      <alignment horizontal="right" vertical="center" wrapText="1"/>
    </xf>
    <xf numFmtId="0" fontId="41" fillId="33" borderId="0" xfId="0" applyFont="1" applyFill="1"/>
    <xf numFmtId="0" fontId="37" fillId="33" borderId="16" xfId="0" applyFont="1" applyFill="1" applyBorder="1" applyAlignment="1">
      <alignment horizontal="left" vertical="top" wrapText="1"/>
    </xf>
    <xf numFmtId="0" fontId="37" fillId="33" borderId="16" xfId="0" applyFont="1" applyFill="1" applyBorder="1" applyAlignment="1">
      <alignment horizontal="center" vertical="top" wrapText="1"/>
    </xf>
    <xf numFmtId="0" fontId="37" fillId="33" borderId="16" xfId="0" applyFont="1" applyFill="1" applyBorder="1" applyAlignment="1">
      <alignment horizontal="center" vertical="center" wrapText="1"/>
    </xf>
    <xf numFmtId="3" fontId="37" fillId="35" borderId="16" xfId="0" applyNumberFormat="1" applyFont="1" applyFill="1" applyBorder="1" applyAlignment="1">
      <alignment horizontal="right" vertical="center" wrapText="1"/>
    </xf>
    <xf numFmtId="3" fontId="38" fillId="35" borderId="11" xfId="0" applyNumberFormat="1" applyFont="1" applyFill="1" applyBorder="1" applyAlignment="1">
      <alignment horizontal="right" vertical="center" wrapText="1"/>
    </xf>
    <xf numFmtId="3" fontId="20" fillId="35" borderId="11" xfId="0" applyNumberFormat="1" applyFont="1" applyFill="1" applyBorder="1" applyAlignment="1">
      <alignment horizontal="right" vertical="center" wrapText="1"/>
    </xf>
    <xf numFmtId="3" fontId="37" fillId="35" borderId="11" xfId="0" applyNumberFormat="1" applyFont="1" applyFill="1" applyBorder="1" applyAlignment="1">
      <alignment horizontal="right" vertical="center" wrapText="1"/>
    </xf>
    <xf numFmtId="3" fontId="20" fillId="35" borderId="15" xfId="0" applyNumberFormat="1" applyFont="1" applyFill="1" applyBorder="1" applyAlignment="1">
      <alignment horizontal="right" vertical="center" wrapText="1"/>
    </xf>
    <xf numFmtId="3" fontId="23" fillId="35" borderId="11" xfId="0" applyNumberFormat="1" applyFont="1" applyFill="1" applyBorder="1" applyAlignment="1">
      <alignment horizontal="right" vertical="center" wrapText="1"/>
    </xf>
    <xf numFmtId="3" fontId="23" fillId="33" borderId="11" xfId="0" applyNumberFormat="1" applyFont="1" applyFill="1" applyBorder="1" applyAlignment="1">
      <alignment horizontal="right" vertical="center"/>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1" fillId="0" borderId="11" xfId="0" applyFont="1" applyBorder="1" applyAlignment="1">
      <alignment horizontal="center" vertical="top" wrapText="1"/>
    </xf>
    <xf numFmtId="0" fontId="21" fillId="0" borderId="11" xfId="0" applyFont="1" applyBorder="1" applyAlignment="1">
      <alignment horizontal="left" vertical="top" wrapText="1"/>
    </xf>
    <xf numFmtId="0" fontId="21" fillId="0" borderId="11" xfId="0" applyFont="1" applyBorder="1" applyAlignment="1">
      <alignment horizontal="center" vertical="center" wrapText="1"/>
    </xf>
    <xf numFmtId="165" fontId="21" fillId="0" borderId="11" xfId="1" applyNumberFormat="1" applyFont="1" applyBorder="1" applyAlignment="1">
      <alignment horizontal="center" vertical="center" wrapText="1"/>
    </xf>
    <xf numFmtId="0" fontId="20" fillId="0" borderId="11" xfId="0" applyFont="1" applyBorder="1" applyAlignment="1">
      <alignment horizontal="center" vertical="center" wrapText="1"/>
    </xf>
    <xf numFmtId="0" fontId="23" fillId="0" borderId="11" xfId="0" applyFont="1" applyBorder="1" applyAlignment="1">
      <alignment horizontal="left" vertical="top" wrapText="1"/>
    </xf>
    <xf numFmtId="3" fontId="23" fillId="0" borderId="11" xfId="0" applyNumberFormat="1" applyFont="1" applyBorder="1" applyAlignment="1">
      <alignment horizontal="right" vertical="top" wrapText="1"/>
    </xf>
    <xf numFmtId="3" fontId="20" fillId="0" borderId="11" xfId="0" applyNumberFormat="1" applyFont="1" applyBorder="1" applyAlignment="1">
      <alignment horizontal="right" vertical="top" wrapText="1"/>
    </xf>
    <xf numFmtId="0" fontId="20" fillId="0" borderId="11" xfId="0" applyFont="1" applyBorder="1" applyAlignment="1">
      <alignment horizontal="left" vertical="top" wrapText="1"/>
    </xf>
    <xf numFmtId="0" fontId="41" fillId="0" borderId="0" xfId="0" applyFont="1"/>
    <xf numFmtId="3" fontId="41" fillId="33" borderId="0" xfId="0" applyNumberFormat="1" applyFont="1" applyFill="1"/>
    <xf numFmtId="3" fontId="20" fillId="33" borderId="15" xfId="0" applyNumberFormat="1" applyFont="1" applyFill="1" applyBorder="1" applyAlignment="1">
      <alignment horizontal="center" vertical="center" wrapText="1"/>
    </xf>
    <xf numFmtId="0" fontId="21" fillId="0" borderId="0" xfId="0" applyFont="1" applyAlignment="1">
      <alignment wrapText="1"/>
    </xf>
    <xf numFmtId="3" fontId="23" fillId="34" borderId="11" xfId="0" applyNumberFormat="1" applyFont="1" applyFill="1" applyBorder="1" applyAlignment="1">
      <alignment horizontal="right" vertical="center" wrapText="1"/>
    </xf>
    <xf numFmtId="3" fontId="20" fillId="33" borderId="0" xfId="0" applyNumberFormat="1" applyFont="1" applyFill="1"/>
    <xf numFmtId="3" fontId="23" fillId="35" borderId="17" xfId="0" applyNumberFormat="1" applyFont="1" applyFill="1" applyBorder="1" applyAlignment="1">
      <alignment horizontal="right" vertical="center" wrapText="1"/>
    </xf>
    <xf numFmtId="0" fontId="23" fillId="33" borderId="20" xfId="0" applyFont="1" applyFill="1" applyBorder="1" applyAlignment="1">
      <alignment horizontal="left" vertical="top" wrapText="1"/>
    </xf>
    <xf numFmtId="0" fontId="23" fillId="33" borderId="21" xfId="0" applyFont="1" applyFill="1" applyBorder="1" applyAlignment="1">
      <alignment horizontal="center" vertical="top" wrapText="1"/>
    </xf>
    <xf numFmtId="0" fontId="23" fillId="33" borderId="21" xfId="0" applyFont="1" applyFill="1" applyBorder="1" applyAlignment="1">
      <alignment horizontal="center" vertical="center" wrapText="1"/>
    </xf>
    <xf numFmtId="3" fontId="23" fillId="35" borderId="21" xfId="0" applyNumberFormat="1" applyFont="1" applyFill="1" applyBorder="1" applyAlignment="1">
      <alignment horizontal="right" vertical="center" wrapText="1"/>
    </xf>
    <xf numFmtId="0" fontId="20" fillId="0" borderId="0" xfId="0" applyFont="1"/>
    <xf numFmtId="0" fontId="43" fillId="0" borderId="0" xfId="0" applyFont="1"/>
    <xf numFmtId="0" fontId="20" fillId="0" borderId="11" xfId="0" applyFont="1" applyBorder="1" applyAlignment="1">
      <alignment horizontal="right" vertical="top" wrapText="1"/>
    </xf>
    <xf numFmtId="3" fontId="37" fillId="0" borderId="11" xfId="0" applyNumberFormat="1" applyFont="1" applyBorder="1" applyAlignment="1">
      <alignment horizontal="right" vertical="top" wrapText="1"/>
    </xf>
    <xf numFmtId="0" fontId="20" fillId="33" borderId="0" xfId="0" applyFont="1" applyFill="1" applyAlignment="1">
      <alignment vertical="top"/>
    </xf>
    <xf numFmtId="0" fontId="20" fillId="33" borderId="0" xfId="0" applyFont="1" applyFill="1" applyAlignment="1">
      <alignment horizontal="center"/>
    </xf>
    <xf numFmtId="3" fontId="20" fillId="33" borderId="0" xfId="0" applyNumberFormat="1" applyFont="1" applyFill="1" applyAlignment="1">
      <alignment horizontal="center"/>
    </xf>
    <xf numFmtId="3" fontId="20" fillId="33" borderId="11" xfId="0" applyNumberFormat="1" applyFont="1" applyFill="1" applyBorder="1" applyAlignment="1">
      <alignment horizontal="center" vertical="center" wrapText="1"/>
    </xf>
    <xf numFmtId="0" fontId="20" fillId="33" borderId="11" xfId="0" applyFont="1" applyFill="1" applyBorder="1" applyAlignment="1">
      <alignment horizontal="center"/>
    </xf>
    <xf numFmtId="0" fontId="20" fillId="0" borderId="0" xfId="0" applyFont="1" applyAlignment="1">
      <alignment vertical="top"/>
    </xf>
    <xf numFmtId="0" fontId="20" fillId="0" borderId="0" xfId="0" applyFont="1" applyAlignment="1">
      <alignment horizontal="center"/>
    </xf>
    <xf numFmtId="3" fontId="20" fillId="33" borderId="11" xfId="0" applyNumberFormat="1" applyFont="1" applyFill="1" applyBorder="1" applyAlignment="1">
      <alignment horizontal="right"/>
    </xf>
    <xf numFmtId="0" fontId="44" fillId="0" borderId="0" xfId="0" applyFont="1"/>
    <xf numFmtId="0" fontId="23" fillId="34" borderId="11" xfId="0" applyFont="1" applyFill="1" applyBorder="1" applyAlignment="1">
      <alignment horizontal="left" vertical="top" wrapText="1"/>
    </xf>
    <xf numFmtId="0" fontId="23" fillId="34" borderId="11" xfId="0" applyFont="1" applyFill="1" applyBorder="1" applyAlignment="1">
      <alignment horizontal="center" vertical="center" wrapText="1"/>
    </xf>
    <xf numFmtId="0" fontId="38" fillId="34" borderId="11" xfId="0" applyFont="1" applyFill="1" applyBorder="1" applyAlignment="1">
      <alignment horizontal="left" vertical="top" wrapText="1"/>
    </xf>
    <xf numFmtId="0" fontId="38" fillId="34" borderId="11" xfId="0" applyFont="1" applyFill="1" applyBorder="1" applyAlignment="1">
      <alignment horizontal="center" vertical="center" wrapText="1"/>
    </xf>
    <xf numFmtId="3" fontId="38" fillId="34" borderId="11" xfId="0" applyNumberFormat="1" applyFont="1" applyFill="1" applyBorder="1" applyAlignment="1">
      <alignment horizontal="right" vertical="center" wrapText="1"/>
    </xf>
    <xf numFmtId="3" fontId="20" fillId="33" borderId="15" xfId="0" applyNumberFormat="1" applyFont="1" applyFill="1" applyBorder="1" applyAlignment="1">
      <alignment horizontal="right" vertical="center"/>
    </xf>
    <xf numFmtId="3" fontId="23" fillId="33" borderId="18" xfId="0" applyNumberFormat="1" applyFont="1" applyFill="1" applyBorder="1" applyAlignment="1">
      <alignment horizontal="right" vertical="center"/>
    </xf>
    <xf numFmtId="165" fontId="24" fillId="0" borderId="11" xfId="1" applyNumberFormat="1" applyFont="1" applyBorder="1" applyAlignment="1">
      <alignment horizontal="center" vertical="top" wrapText="1"/>
    </xf>
    <xf numFmtId="0" fontId="21" fillId="0" borderId="11" xfId="0" applyFont="1" applyBorder="1" applyAlignment="1">
      <alignment horizontal="right" vertical="center"/>
    </xf>
    <xf numFmtId="1" fontId="21" fillId="0" borderId="11" xfId="0" applyNumberFormat="1" applyFont="1" applyBorder="1" applyAlignment="1">
      <alignment horizontal="right" vertical="center"/>
    </xf>
    <xf numFmtId="165" fontId="20" fillId="0" borderId="11" xfId="1" applyNumberFormat="1" applyFont="1" applyBorder="1" applyAlignment="1">
      <alignment horizontal="center" vertical="top" wrapText="1"/>
    </xf>
    <xf numFmtId="165" fontId="20" fillId="0" borderId="11" xfId="1" applyNumberFormat="1" applyFont="1" applyBorder="1" applyAlignment="1">
      <alignment horizontal="right" vertical="top" wrapText="1"/>
    </xf>
    <xf numFmtId="0" fontId="20" fillId="0" borderId="11" xfId="0" applyFont="1" applyBorder="1" applyAlignment="1">
      <alignment horizontal="center" vertical="top" wrapText="1"/>
    </xf>
    <xf numFmtId="3" fontId="23" fillId="0" borderId="11" xfId="0" applyNumberFormat="1" applyFont="1" applyBorder="1" applyAlignment="1">
      <alignment horizontal="right" vertical="center" wrapText="1"/>
    </xf>
    <xf numFmtId="3" fontId="20" fillId="0" borderId="11" xfId="0" applyNumberFormat="1" applyFont="1" applyBorder="1" applyAlignment="1">
      <alignment horizontal="right" vertical="center" wrapText="1"/>
    </xf>
    <xf numFmtId="3" fontId="26" fillId="33" borderId="11" xfId="0" applyNumberFormat="1" applyFont="1" applyFill="1" applyBorder="1" applyAlignment="1">
      <alignment horizontal="right" vertical="center" wrapText="1"/>
    </xf>
    <xf numFmtId="0" fontId="24" fillId="33" borderId="16" xfId="0" applyFont="1" applyFill="1" applyBorder="1" applyAlignment="1">
      <alignment vertical="top" wrapText="1"/>
    </xf>
    <xf numFmtId="0" fontId="24" fillId="33" borderId="16" xfId="0" applyFont="1" applyFill="1" applyBorder="1" applyAlignment="1">
      <alignment horizontal="center" vertical="center" wrapText="1"/>
    </xf>
    <xf numFmtId="3" fontId="24" fillId="33" borderId="16" xfId="0" applyNumberFormat="1" applyFont="1" applyFill="1" applyBorder="1" applyAlignment="1">
      <alignment horizontal="right" vertical="center" wrapText="1"/>
    </xf>
    <xf numFmtId="3" fontId="20" fillId="33" borderId="16" xfId="0" applyNumberFormat="1" applyFont="1" applyFill="1" applyBorder="1" applyAlignment="1">
      <alignment horizontal="right" vertical="center"/>
    </xf>
    <xf numFmtId="0" fontId="29" fillId="36" borderId="0" xfId="0" applyFont="1" applyFill="1"/>
    <xf numFmtId="0" fontId="41" fillId="36" borderId="0" xfId="0" applyFont="1" applyFill="1"/>
    <xf numFmtId="3" fontId="23" fillId="33" borderId="22" xfId="0" applyNumberFormat="1" applyFont="1" applyFill="1" applyBorder="1" applyAlignment="1">
      <alignment horizontal="right" vertical="center"/>
    </xf>
    <xf numFmtId="0" fontId="20" fillId="33" borderId="11" xfId="0" applyFont="1" applyFill="1" applyBorder="1" applyAlignment="1">
      <alignment horizontal="center" vertical="center" wrapText="1"/>
    </xf>
    <xf numFmtId="0" fontId="38" fillId="33" borderId="11" xfId="0" applyFont="1" applyFill="1" applyBorder="1" applyAlignment="1">
      <alignment horizontal="center" vertical="center" wrapText="1"/>
    </xf>
    <xf numFmtId="0" fontId="37" fillId="33" borderId="11"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37" fillId="33" borderId="11" xfId="0" applyFont="1" applyFill="1" applyBorder="1" applyAlignment="1">
      <alignment horizontal="center" vertical="center" wrapText="1"/>
    </xf>
    <xf numFmtId="0" fontId="38" fillId="33" borderId="11"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4" fillId="33" borderId="11" xfId="0" applyFont="1" applyFill="1" applyBorder="1" applyAlignment="1">
      <alignment horizontal="center" vertical="center" wrapText="1"/>
    </xf>
    <xf numFmtId="3" fontId="24" fillId="33" borderId="0" xfId="0" applyNumberFormat="1" applyFont="1" applyFill="1" applyAlignment="1">
      <alignment horizontal="center"/>
    </xf>
    <xf numFmtId="0" fontId="20" fillId="33" borderId="16" xfId="0" applyFont="1" applyFill="1" applyBorder="1" applyAlignment="1">
      <alignment vertical="top" wrapText="1"/>
    </xf>
    <xf numFmtId="0" fontId="26" fillId="0" borderId="11" xfId="0" applyFont="1" applyBorder="1" applyAlignment="1">
      <alignment horizontal="left" vertical="top" wrapText="1"/>
    </xf>
    <xf numFmtId="0" fontId="27" fillId="0" borderId="11" xfId="0" applyFont="1" applyBorder="1" applyAlignment="1">
      <alignment horizontal="left" vertical="top" wrapText="1"/>
    </xf>
    <xf numFmtId="0" fontId="27" fillId="34" borderId="11" xfId="0" applyFont="1" applyFill="1" applyBorder="1" applyAlignment="1">
      <alignment horizontal="left" vertical="top" wrapText="1"/>
    </xf>
    <xf numFmtId="0" fontId="20" fillId="33" borderId="11" xfId="0" applyFont="1" applyFill="1" applyBorder="1" applyAlignment="1">
      <alignment horizontal="center" vertical="center" wrapText="1"/>
    </xf>
    <xf numFmtId="0" fontId="38" fillId="33" borderId="11" xfId="0" applyFont="1" applyFill="1" applyBorder="1" applyAlignment="1">
      <alignment horizontal="center" vertical="center" wrapText="1"/>
    </xf>
    <xf numFmtId="0" fontId="37" fillId="33" borderId="11" xfId="0" applyFont="1" applyFill="1" applyBorder="1" applyAlignment="1">
      <alignment horizontal="center" vertical="center" wrapText="1"/>
    </xf>
    <xf numFmtId="0" fontId="23" fillId="33" borderId="11" xfId="0" applyFont="1" applyFill="1" applyBorder="1" applyAlignment="1">
      <alignment horizontal="center" vertical="center" wrapText="1"/>
    </xf>
    <xf numFmtId="4" fontId="41" fillId="37" borderId="0" xfId="0" applyNumberFormat="1" applyFont="1" applyFill="1"/>
    <xf numFmtId="0" fontId="24" fillId="33" borderId="11" xfId="0" applyFont="1" applyFill="1" applyBorder="1" applyAlignment="1">
      <alignment horizontal="left" vertical="top" wrapText="1"/>
    </xf>
    <xf numFmtId="0" fontId="24" fillId="33" borderId="11" xfId="0" applyFont="1" applyFill="1" applyBorder="1" applyAlignment="1">
      <alignment horizontal="center" vertical="top" wrapText="1"/>
    </xf>
    <xf numFmtId="3" fontId="24" fillId="35" borderId="11" xfId="0" applyNumberFormat="1" applyFont="1" applyFill="1" applyBorder="1" applyAlignment="1">
      <alignment horizontal="right" vertical="center" wrapText="1"/>
    </xf>
    <xf numFmtId="0" fontId="47" fillId="0" borderId="0" xfId="0" applyFont="1"/>
    <xf numFmtId="0" fontId="47" fillId="33" borderId="0" xfId="0" applyFont="1" applyFill="1"/>
    <xf numFmtId="0" fontId="48" fillId="0" borderId="0" xfId="0" applyFont="1"/>
    <xf numFmtId="3" fontId="23" fillId="34" borderId="11" xfId="0" applyNumberFormat="1" applyFont="1" applyFill="1" applyBorder="1" applyAlignment="1">
      <alignment horizontal="right" vertical="center"/>
    </xf>
    <xf numFmtId="166" fontId="26" fillId="0" borderId="10" xfId="0" applyNumberFormat="1" applyFont="1" applyBorder="1" applyAlignment="1">
      <alignment horizontal="right" vertical="center" wrapText="1"/>
    </xf>
    <xf numFmtId="166" fontId="26" fillId="0" borderId="14" xfId="0" applyNumberFormat="1" applyFont="1" applyBorder="1" applyAlignment="1">
      <alignment horizontal="right" vertical="top" wrapText="1"/>
    </xf>
    <xf numFmtId="0" fontId="26" fillId="0" borderId="11" xfId="0" applyFont="1" applyBorder="1" applyAlignment="1">
      <alignment horizontal="center" vertical="center" wrapText="1"/>
    </xf>
    <xf numFmtId="2" fontId="21" fillId="0" borderId="11" xfId="0" applyNumberFormat="1" applyFont="1" applyBorder="1" applyAlignment="1">
      <alignment horizontal="center" vertical="center" wrapText="1"/>
    </xf>
    <xf numFmtId="3" fontId="26" fillId="0" borderId="11" xfId="0" applyNumberFormat="1" applyFont="1" applyBorder="1" applyAlignment="1">
      <alignment horizontal="center" vertical="center" wrapText="1"/>
    </xf>
    <xf numFmtId="3" fontId="20" fillId="33" borderId="11" xfId="0" applyNumberFormat="1" applyFont="1" applyFill="1" applyBorder="1" applyAlignment="1">
      <alignment horizontal="center" wrapText="1"/>
    </xf>
    <xf numFmtId="0" fontId="27" fillId="0" borderId="0" xfId="0" applyFont="1" applyAlignment="1">
      <alignment horizontal="center" vertical="top" wrapText="1"/>
    </xf>
    <xf numFmtId="0" fontId="26" fillId="0" borderId="0" xfId="0" applyFont="1" applyAlignment="1">
      <alignment horizontal="right" vertical="top" wrapText="1"/>
    </xf>
    <xf numFmtId="0" fontId="26" fillId="0" borderId="11" xfId="0" applyFont="1" applyBorder="1" applyAlignment="1">
      <alignment horizontal="left" vertical="top" wrapText="1"/>
    </xf>
    <xf numFmtId="0" fontId="27" fillId="0" borderId="11" xfId="0" applyFont="1" applyBorder="1" applyAlignment="1">
      <alignment horizontal="left" vertical="top" wrapText="1"/>
    </xf>
    <xf numFmtId="0" fontId="26" fillId="0" borderId="11" xfId="0" applyFont="1" applyBorder="1" applyAlignment="1">
      <alignment horizontal="left" vertical="center" wrapText="1"/>
    </xf>
    <xf numFmtId="0" fontId="21" fillId="0" borderId="11" xfId="0" applyFont="1" applyBorder="1" applyAlignment="1">
      <alignment wrapText="1"/>
    </xf>
    <xf numFmtId="0" fontId="27" fillId="0" borderId="11" xfId="0" applyFont="1" applyBorder="1" applyAlignment="1">
      <alignment horizontal="left" vertical="center" wrapText="1"/>
    </xf>
    <xf numFmtId="0" fontId="26" fillId="0" borderId="0" xfId="0" applyFont="1" applyAlignment="1">
      <alignment horizontal="justify" vertical="top" wrapText="1"/>
    </xf>
    <xf numFmtId="0" fontId="26" fillId="0" borderId="11" xfId="0" applyFont="1" applyBorder="1" applyAlignment="1">
      <alignment horizontal="center" vertical="center" wrapText="1"/>
    </xf>
    <xf numFmtId="0" fontId="27" fillId="34" borderId="11" xfId="0" applyFont="1" applyFill="1" applyBorder="1" applyAlignment="1">
      <alignment horizontal="left" vertical="top" wrapText="1"/>
    </xf>
    <xf numFmtId="0" fontId="27" fillId="0" borderId="0" xfId="0" applyFont="1" applyBorder="1" applyAlignment="1">
      <alignment horizontal="center" vertical="top" wrapText="1"/>
    </xf>
    <xf numFmtId="0" fontId="20" fillId="0" borderId="11" xfId="0" applyFont="1" applyBorder="1" applyAlignment="1">
      <alignment horizontal="left" vertical="top" wrapText="1"/>
    </xf>
    <xf numFmtId="0" fontId="23" fillId="0" borderId="11" xfId="0" applyFont="1" applyBorder="1" applyAlignment="1">
      <alignment horizontal="left" vertical="top" wrapText="1"/>
    </xf>
    <xf numFmtId="0" fontId="20" fillId="0" borderId="11" xfId="0" applyFont="1" applyBorder="1" applyAlignment="1">
      <alignment horizontal="center" vertical="center" wrapText="1"/>
    </xf>
    <xf numFmtId="0" fontId="24" fillId="0" borderId="0" xfId="0" applyFont="1" applyAlignment="1">
      <alignment horizontal="justify" vertical="top" wrapText="1"/>
    </xf>
    <xf numFmtId="0" fontId="20" fillId="0" borderId="0" xfId="0" applyFont="1" applyAlignment="1">
      <alignment horizontal="right" vertical="top" wrapText="1"/>
    </xf>
    <xf numFmtId="0" fontId="23" fillId="0" borderId="0" xfId="0" applyFont="1" applyAlignment="1">
      <alignment horizontal="center" vertical="top" wrapText="1"/>
    </xf>
    <xf numFmtId="3" fontId="34" fillId="0" borderId="13" xfId="0" applyNumberFormat="1" applyFont="1" applyBorder="1" applyAlignment="1">
      <alignment horizontal="right" wrapText="1"/>
    </xf>
    <xf numFmtId="3" fontId="34" fillId="0" borderId="14" xfId="0" applyNumberFormat="1" applyFont="1" applyBorder="1" applyAlignment="1">
      <alignment horizontal="right" wrapText="1"/>
    </xf>
    <xf numFmtId="0" fontId="28" fillId="0" borderId="13" xfId="0" applyFont="1" applyBorder="1" applyAlignment="1">
      <alignment horizontal="center" wrapText="1"/>
    </xf>
    <xf numFmtId="0" fontId="28" fillId="0" borderId="23" xfId="0" applyFont="1" applyBorder="1" applyAlignment="1">
      <alignment horizontal="center" wrapText="1"/>
    </xf>
    <xf numFmtId="0" fontId="34" fillId="0" borderId="11" xfId="0" applyFont="1" applyBorder="1" applyAlignment="1">
      <alignment horizontal="left" wrapText="1"/>
    </xf>
    <xf numFmtId="0" fontId="34" fillId="0" borderId="11" xfId="0" applyFont="1" applyBorder="1" applyAlignment="1">
      <alignment horizontal="center" wrapText="1"/>
    </xf>
    <xf numFmtId="0" fontId="21" fillId="0" borderId="0" xfId="0" applyFont="1" applyAlignment="1">
      <alignment horizontal="center" shrinkToFit="1"/>
    </xf>
    <xf numFmtId="0" fontId="32" fillId="0" borderId="0" xfId="0" applyFont="1" applyAlignment="1">
      <alignment horizontal="center" shrinkToFit="1"/>
    </xf>
    <xf numFmtId="0" fontId="34" fillId="0" borderId="13" xfId="0" applyFont="1" applyBorder="1" applyAlignment="1">
      <alignment horizontal="right" wrapText="1"/>
    </xf>
    <xf numFmtId="0" fontId="34" fillId="0" borderId="14" xfId="0" applyFont="1" applyBorder="1" applyAlignment="1">
      <alignment horizontal="right" wrapText="1"/>
    </xf>
    <xf numFmtId="0" fontId="21" fillId="0" borderId="11" xfId="0" applyFont="1" applyBorder="1" applyAlignment="1">
      <alignment horizontal="left" wrapText="1"/>
    </xf>
    <xf numFmtId="0" fontId="35" fillId="0" borderId="11" xfId="0" applyFont="1" applyBorder="1" applyAlignment="1">
      <alignment horizontal="left" wrapText="1"/>
    </xf>
    <xf numFmtId="0" fontId="35" fillId="0" borderId="13" xfId="0" applyFont="1" applyBorder="1" applyAlignment="1">
      <alignment horizontal="center" wrapText="1"/>
    </xf>
    <xf numFmtId="0" fontId="35" fillId="0" borderId="23" xfId="0" applyFont="1" applyBorder="1" applyAlignment="1">
      <alignment horizontal="center" wrapText="1"/>
    </xf>
    <xf numFmtId="0" fontId="34" fillId="0" borderId="13" xfId="0" applyFont="1" applyBorder="1" applyAlignment="1">
      <alignment horizontal="center" wrapText="1"/>
    </xf>
    <xf numFmtId="0" fontId="34" fillId="0" borderId="23" xfId="0" applyFont="1" applyBorder="1" applyAlignment="1">
      <alignment horizontal="center" wrapText="1"/>
    </xf>
    <xf numFmtId="0" fontId="34" fillId="0" borderId="14" xfId="0" applyFont="1" applyBorder="1" applyAlignment="1">
      <alignment horizontal="center" wrapText="1"/>
    </xf>
    <xf numFmtId="0" fontId="21" fillId="0" borderId="0" xfId="0" applyFont="1" applyAlignment="1">
      <alignment horizontal="right" vertical="top" wrapText="1"/>
    </xf>
    <xf numFmtId="0" fontId="21" fillId="0" borderId="0" xfId="0" applyFont="1" applyAlignment="1">
      <alignment horizontal="right" vertical="top"/>
    </xf>
    <xf numFmtId="0" fontId="28" fillId="0" borderId="0" xfId="0" applyFont="1" applyAlignment="1">
      <alignment horizontal="center" vertical="justify" wrapText="1"/>
    </xf>
    <xf numFmtId="0" fontId="32" fillId="0" borderId="0" xfId="0" applyFont="1" applyAlignment="1">
      <alignment horizontal="center" vertical="justify" wrapText="1"/>
    </xf>
    <xf numFmtId="0" fontId="21" fillId="0" borderId="0" xfId="0" applyFont="1" applyAlignment="1">
      <alignment horizontal="center"/>
    </xf>
    <xf numFmtId="0" fontId="32" fillId="0" borderId="0" xfId="0" applyFont="1" applyAlignment="1">
      <alignment horizontal="center"/>
    </xf>
    <xf numFmtId="0" fontId="28" fillId="0" borderId="11" xfId="0" applyFont="1" applyBorder="1" applyAlignment="1">
      <alignment horizontal="center" wrapText="1"/>
    </xf>
    <xf numFmtId="0" fontId="33" fillId="0" borderId="11" xfId="0" applyFont="1" applyBorder="1" applyAlignment="1">
      <alignment horizontal="center" wrapText="1"/>
    </xf>
    <xf numFmtId="0" fontId="21" fillId="0" borderId="11" xfId="0" applyFont="1" applyBorder="1" applyAlignment="1">
      <alignment horizontal="center"/>
    </xf>
    <xf numFmtId="0" fontId="32" fillId="0" borderId="11" xfId="0" applyFont="1" applyBorder="1" applyAlignment="1">
      <alignment horizontal="center"/>
    </xf>
    <xf numFmtId="0" fontId="21" fillId="0" borderId="0" xfId="0" applyFont="1" applyAlignment="1">
      <alignment horizontal="left" wrapText="1"/>
    </xf>
    <xf numFmtId="0" fontId="21" fillId="0" borderId="0" xfId="0" applyFont="1" applyAlignment="1">
      <alignment horizontal="right" wrapText="1"/>
    </xf>
    <xf numFmtId="0" fontId="21" fillId="0" borderId="0" xfId="0" applyFont="1" applyAlignment="1">
      <alignment horizontal="right"/>
    </xf>
    <xf numFmtId="0" fontId="20" fillId="33" borderId="11" xfId="0" applyFont="1" applyFill="1" applyBorder="1" applyAlignment="1">
      <alignment horizontal="center" vertical="center" wrapText="1"/>
    </xf>
    <xf numFmtId="0" fontId="38" fillId="33" borderId="11" xfId="0" applyFont="1" applyFill="1" applyBorder="1" applyAlignment="1">
      <alignment horizontal="center" vertical="center" wrapText="1"/>
    </xf>
    <xf numFmtId="0" fontId="37" fillId="33" borderId="11"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17"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24" fillId="33" borderId="11" xfId="0" applyFont="1" applyFill="1" applyBorder="1" applyAlignment="1">
      <alignment horizontal="center" vertical="center" wrapText="1"/>
    </xf>
    <xf numFmtId="0" fontId="24" fillId="33" borderId="13" xfId="0" applyFont="1" applyFill="1" applyBorder="1" applyAlignment="1">
      <alignment horizontal="center" vertical="center" wrapText="1"/>
    </xf>
    <xf numFmtId="0" fontId="24" fillId="33" borderId="14"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3" fillId="33" borderId="14" xfId="0" applyFont="1" applyFill="1" applyBorder="1" applyAlignment="1">
      <alignment horizontal="center" vertical="center" wrapText="1"/>
    </xf>
    <xf numFmtId="0" fontId="21" fillId="33" borderId="11" xfId="0"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40" fillId="33" borderId="11" xfId="0" applyFont="1" applyFill="1" applyBorder="1" applyAlignment="1">
      <alignment horizontal="center" vertical="center" wrapText="1"/>
    </xf>
    <xf numFmtId="0" fontId="38" fillId="33" borderId="13" xfId="0" applyFont="1" applyFill="1" applyBorder="1" applyAlignment="1">
      <alignment horizontal="center" vertical="center" wrapText="1"/>
    </xf>
    <xf numFmtId="0" fontId="38" fillId="33" borderId="14" xfId="0" applyFont="1" applyFill="1" applyBorder="1" applyAlignment="1">
      <alignment horizontal="center" vertical="center" wrapText="1"/>
    </xf>
    <xf numFmtId="0" fontId="39" fillId="33" borderId="11" xfId="0" applyFont="1" applyFill="1" applyBorder="1" applyAlignment="1">
      <alignment horizontal="center" vertical="center" wrapText="1"/>
    </xf>
    <xf numFmtId="0" fontId="37" fillId="33" borderId="16" xfId="0" applyFont="1" applyFill="1" applyBorder="1" applyAlignment="1">
      <alignment horizontal="center" vertical="center" wrapText="1"/>
    </xf>
    <xf numFmtId="0" fontId="20" fillId="33" borderId="0" xfId="0" applyFont="1" applyFill="1" applyAlignment="1">
      <alignment horizontal="justify" vertical="top" wrapText="1"/>
    </xf>
    <xf numFmtId="0" fontId="20" fillId="33" borderId="0" xfId="0" applyFont="1" applyFill="1" applyAlignment="1">
      <alignment horizontal="right" vertical="center" wrapText="1"/>
    </xf>
    <xf numFmtId="0" fontId="23" fillId="33" borderId="12" xfId="0" applyFont="1" applyFill="1" applyBorder="1" applyAlignment="1">
      <alignment horizontal="center" vertical="top" wrapText="1"/>
    </xf>
    <xf numFmtId="0" fontId="23" fillId="33" borderId="21" xfId="0" applyFont="1" applyFill="1" applyBorder="1" applyAlignment="1">
      <alignment horizontal="center" vertical="center" wrapText="1"/>
    </xf>
    <xf numFmtId="0" fontId="23" fillId="33" borderId="0" xfId="0" applyFont="1" applyFill="1" applyAlignment="1">
      <alignment horizontal="center" vertical="center" wrapText="1"/>
    </xf>
    <xf numFmtId="0" fontId="20" fillId="33" borderId="0" xfId="0" applyFont="1" applyFill="1" applyAlignment="1">
      <alignment horizontal="righ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20" fillId="0" borderId="13" xfId="0" applyFont="1" applyBorder="1" applyAlignment="1">
      <alignment vertical="top" wrapText="1"/>
    </xf>
    <xf numFmtId="0" fontId="20" fillId="0" borderId="14" xfId="0" applyFont="1" applyBorder="1" applyAlignment="1">
      <alignment wrapText="1"/>
    </xf>
    <xf numFmtId="0" fontId="45" fillId="0" borderId="23" xfId="0" applyFont="1" applyBorder="1" applyAlignment="1">
      <alignment horizontal="left" wrapText="1"/>
    </xf>
    <xf numFmtId="0" fontId="45" fillId="0" borderId="14" xfId="0" applyFont="1" applyBorder="1" applyAlignment="1">
      <alignment horizontal="left" wrapText="1"/>
    </xf>
    <xf numFmtId="0" fontId="42" fillId="0" borderId="12" xfId="0" applyFont="1" applyBorder="1" applyAlignment="1">
      <alignment horizontal="center" vertical="center" wrapText="1"/>
    </xf>
    <xf numFmtId="0" fontId="23" fillId="0" borderId="12" xfId="0" applyFont="1" applyBorder="1" applyAlignment="1">
      <alignment horizontal="center" wrapText="1"/>
    </xf>
    <xf numFmtId="0" fontId="20" fillId="0" borderId="11" xfId="0" applyFont="1" applyBorder="1" applyAlignment="1">
      <alignment horizontal="center" vertical="top" wrapText="1"/>
    </xf>
    <xf numFmtId="0" fontId="20" fillId="0" borderId="11" xfId="0" applyFont="1" applyBorder="1" applyAlignment="1">
      <alignment wrapText="1"/>
    </xf>
    <xf numFmtId="0" fontId="20" fillId="0" borderId="11" xfId="0" applyFont="1" applyBorder="1" applyAlignment="1">
      <alignment horizontal="left" wrapText="1"/>
    </xf>
  </cellXfs>
  <cellStyles count="44">
    <cellStyle name="20% - Акцент1" xfId="20" builtinId="30" customBuiltin="1"/>
    <cellStyle name="20% - Акцент2" xfId="24" builtinId="34" customBuiltin="1"/>
    <cellStyle name="20% - Акцент3" xfId="28" builtinId="38" customBuiltin="1"/>
    <cellStyle name="20% - Акцент4" xfId="32" builtinId="42" customBuiltin="1"/>
    <cellStyle name="20% - Акцент5" xfId="36" builtinId="46" customBuiltin="1"/>
    <cellStyle name="20% - Акцент6" xfId="40" builtinId="50" customBuiltin="1"/>
    <cellStyle name="40% - Акцент1" xfId="21" builtinId="31" customBuiltin="1"/>
    <cellStyle name="40% - Акцент2" xfId="25" builtinId="35" customBuiltin="1"/>
    <cellStyle name="40% - Акцент3" xfId="29" builtinId="39" customBuiltin="1"/>
    <cellStyle name="40% - Акцент4" xfId="33" builtinId="43" customBuiltin="1"/>
    <cellStyle name="40% - Акцент5" xfId="37" builtinId="47" customBuiltin="1"/>
    <cellStyle name="40% - Акцент6" xfId="41" builtinId="51" customBuiltin="1"/>
    <cellStyle name="60% - Акцент1" xfId="22" builtinId="32" customBuiltin="1"/>
    <cellStyle name="60% - Акцент2" xfId="26" builtinId="36" customBuiltin="1"/>
    <cellStyle name="60% - Акцент3" xfId="30" builtinId="40" customBuiltin="1"/>
    <cellStyle name="60% - Акцент4" xfId="34" builtinId="44" customBuiltin="1"/>
    <cellStyle name="60% - Акцент5" xfId="38" builtinId="48" customBuiltin="1"/>
    <cellStyle name="60% - Акцент6" xfId="42" builtinId="52" customBuiltin="1"/>
    <cellStyle name="Hyperlink" xfId="43"/>
    <cellStyle name="Акцент1" xfId="19" builtinId="29" customBuiltin="1"/>
    <cellStyle name="Акцент2" xfId="23" builtinId="33" customBuiltin="1"/>
    <cellStyle name="Акцент3" xfId="27" builtinId="37" customBuiltin="1"/>
    <cellStyle name="Акцент4" xfId="31" builtinId="41" customBuiltin="1"/>
    <cellStyle name="Акцент5" xfId="35" builtinId="45" customBuiltin="1"/>
    <cellStyle name="Акцент6" xfId="39" builtinId="49" customBuiltin="1"/>
    <cellStyle name="Ввод " xfId="10" builtinId="20" customBuiltin="1"/>
    <cellStyle name="Вывод" xfId="11" builtinId="21" customBuiltin="1"/>
    <cellStyle name="Вычисление" xfId="12" builtinId="22" customBuiltin="1"/>
    <cellStyle name="Заголовок 1" xfId="3" builtinId="16" customBuiltin="1"/>
    <cellStyle name="Заголовок 2" xfId="4" builtinId="17" customBuiltin="1"/>
    <cellStyle name="Заголовок 3" xfId="5" builtinId="18" customBuiltin="1"/>
    <cellStyle name="Заголовок 4" xfId="6" builtinId="19" customBuiltin="1"/>
    <cellStyle name="Итог" xfId="18" builtinId="25" customBuiltin="1"/>
    <cellStyle name="Контрольная ячейка" xfId="14" builtinId="23" customBuiltin="1"/>
    <cellStyle name="Название" xfId="2" builtinId="15" customBuiltin="1"/>
    <cellStyle name="Нейтральный" xfId="9" builtinId="28" customBuiltin="1"/>
    <cellStyle name="Обычный" xfId="0" builtinId="0"/>
    <cellStyle name="Плохой" xfId="8" builtinId="27" customBuiltin="1"/>
    <cellStyle name="Пояснение" xfId="17" builtinId="53" customBuiltin="1"/>
    <cellStyle name="Примечание" xfId="16" builtinId="10" customBuiltin="1"/>
    <cellStyle name="Связанная ячейка" xfId="13" builtinId="24" customBuiltin="1"/>
    <cellStyle name="Текст предупреждения" xfId="15" builtinId="11" customBuiltin="1"/>
    <cellStyle name="Финансовый" xfId="1" builtinId="3"/>
    <cellStyle name="Хороший"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15"/>
  <sheetViews>
    <sheetView workbookViewId="0">
      <selection activeCell="B1" sqref="B1:D1"/>
    </sheetView>
  </sheetViews>
  <sheetFormatPr defaultColWidth="9.140625" defaultRowHeight="15.75" x14ac:dyDescent="0.25"/>
  <cols>
    <col min="1" max="1" width="52.28515625" style="8" customWidth="1"/>
    <col min="2" max="2" width="32.28515625" style="9" hidden="1" customWidth="1"/>
    <col min="3" max="3" width="42.42578125" style="9" customWidth="1"/>
    <col min="4" max="4" width="14" style="15" hidden="1" customWidth="1"/>
    <col min="5" max="16384" width="9.140625" style="8"/>
  </cols>
  <sheetData>
    <row r="1" spans="1:4" ht="101.45" customHeight="1" x14ac:dyDescent="0.25">
      <c r="A1" s="19"/>
      <c r="B1" s="204" t="s">
        <v>1244</v>
      </c>
      <c r="C1" s="204"/>
      <c r="D1" s="204"/>
    </row>
    <row r="2" spans="1:4" ht="41.25" customHeight="1" x14ac:dyDescent="0.25">
      <c r="A2" s="203" t="s">
        <v>1208</v>
      </c>
      <c r="B2" s="203"/>
      <c r="C2" s="203"/>
      <c r="D2" s="203"/>
    </row>
    <row r="3" spans="1:4" ht="74.099999999999994" customHeight="1" x14ac:dyDescent="0.25">
      <c r="A3" s="199" t="s">
        <v>0</v>
      </c>
      <c r="B3" s="199" t="s">
        <v>1194</v>
      </c>
      <c r="C3" s="199" t="s">
        <v>1193</v>
      </c>
      <c r="D3" s="197" t="s">
        <v>1052</v>
      </c>
    </row>
    <row r="4" spans="1:4" ht="19.350000000000001" customHeight="1" x14ac:dyDescent="0.25">
      <c r="A4" s="183" t="s">
        <v>1</v>
      </c>
      <c r="B4" s="6">
        <f>B6+B9</f>
        <v>3260318775.0500002</v>
      </c>
      <c r="C4" s="121">
        <f>C6+C9</f>
        <v>3224825254.29</v>
      </c>
      <c r="D4" s="198">
        <f>C4/B4*100</f>
        <v>98.911348146947503</v>
      </c>
    </row>
    <row r="5" spans="1:4" ht="19.350000000000001" customHeight="1" x14ac:dyDescent="0.25">
      <c r="A5" s="182" t="s">
        <v>2</v>
      </c>
      <c r="B5" s="10"/>
      <c r="C5" s="137"/>
      <c r="D5" s="198"/>
    </row>
    <row r="6" spans="1:4" x14ac:dyDescent="0.25">
      <c r="A6" s="18" t="s">
        <v>3</v>
      </c>
      <c r="B6" s="34">
        <f>B7+B8</f>
        <v>369021380.44000006</v>
      </c>
      <c r="C6" s="138">
        <f>C7+C8</f>
        <v>394947329.11000001</v>
      </c>
      <c r="D6" s="198">
        <f t="shared" ref="D6:D14" si="0">C6/B6*100</f>
        <v>107.02559527556028</v>
      </c>
    </row>
    <row r="7" spans="1:4" ht="19.350000000000001" customHeight="1" x14ac:dyDescent="0.25">
      <c r="A7" s="182" t="s">
        <v>4</v>
      </c>
      <c r="B7" s="7">
        <f>ПР2!E5+ПР2!E20+ПР2!E29+ПР2!E42</f>
        <v>254689376.44000003</v>
      </c>
      <c r="C7" s="122">
        <f>ПР2!E5+ПР2!E14+ПР2!E20+ПР2!E26+ПР2!E29</f>
        <v>276174252.75</v>
      </c>
      <c r="D7" s="198">
        <f t="shared" si="0"/>
        <v>108.43571750432292</v>
      </c>
    </row>
    <row r="8" spans="1:4" ht="19.350000000000001" customHeight="1" x14ac:dyDescent="0.25">
      <c r="A8" s="182" t="s">
        <v>5</v>
      </c>
      <c r="B8" s="7">
        <f>ПР2!D35+ПР2!D42+ПР2!D48+ПР2!D61+ПР2!D67+ПР2!D109</f>
        <v>114332004</v>
      </c>
      <c r="C8" s="122">
        <f>ПР2!E35+ПР2!E42+ПР2!E48+ПР2!E61+ПР2!E67+ПР2!E109</f>
        <v>118773076.35999998</v>
      </c>
      <c r="D8" s="198">
        <f t="shared" si="0"/>
        <v>103.88436501121767</v>
      </c>
    </row>
    <row r="9" spans="1:4" ht="19.350000000000001" customHeight="1" x14ac:dyDescent="0.25">
      <c r="A9" s="183" t="s">
        <v>6</v>
      </c>
      <c r="B9" s="6">
        <f>B11+B12+B13</f>
        <v>2891297394.6100001</v>
      </c>
      <c r="C9" s="121">
        <f>C11+C12+C13</f>
        <v>2829877925.1799998</v>
      </c>
      <c r="D9" s="198">
        <f t="shared" si="0"/>
        <v>97.875712490022664</v>
      </c>
    </row>
    <row r="10" spans="1:4" ht="19.350000000000001" customHeight="1" x14ac:dyDescent="0.25">
      <c r="A10" s="182" t="s">
        <v>2</v>
      </c>
      <c r="B10" s="10"/>
      <c r="C10" s="137"/>
      <c r="D10" s="198"/>
    </row>
    <row r="11" spans="1:4" ht="47.25" x14ac:dyDescent="0.25">
      <c r="A11" s="18" t="s">
        <v>7</v>
      </c>
      <c r="B11" s="34">
        <f>ПР2!D111</f>
        <v>2891297394.6100001</v>
      </c>
      <c r="C11" s="138">
        <f>ПР2!E111</f>
        <v>2830885656.4699998</v>
      </c>
      <c r="D11" s="198">
        <f t="shared" si="0"/>
        <v>97.910566438007351</v>
      </c>
    </row>
    <row r="12" spans="1:4" ht="78.75" x14ac:dyDescent="0.25">
      <c r="A12" s="182" t="s">
        <v>1109</v>
      </c>
      <c r="B12" s="7"/>
      <c r="C12" s="122">
        <f>ПР2!E201</f>
        <v>5038529.88</v>
      </c>
      <c r="D12" s="198"/>
    </row>
    <row r="13" spans="1:4" ht="47.25" x14ac:dyDescent="0.25">
      <c r="A13" s="182" t="s">
        <v>1076</v>
      </c>
      <c r="B13" s="7">
        <v>0</v>
      </c>
      <c r="C13" s="122">
        <f>ПР2!E202</f>
        <v>-6046261.1699999999</v>
      </c>
      <c r="D13" s="198"/>
    </row>
    <row r="14" spans="1:4" ht="19.350000000000001" customHeight="1" x14ac:dyDescent="0.25">
      <c r="A14" s="183" t="s">
        <v>8</v>
      </c>
      <c r="B14" s="6">
        <v>3255605231.6100001</v>
      </c>
      <c r="C14" s="121">
        <f>ПР3!E50</f>
        <v>3227324597.25</v>
      </c>
      <c r="D14" s="198">
        <f t="shared" si="0"/>
        <v>99.131324827549363</v>
      </c>
    </row>
    <row r="15" spans="1:4" ht="31.5" x14ac:dyDescent="0.25">
      <c r="A15" s="183" t="s">
        <v>9</v>
      </c>
      <c r="B15" s="6">
        <f>B4-B14</f>
        <v>4713543.4400000572</v>
      </c>
      <c r="C15" s="121">
        <f>C4-C14</f>
        <v>-2499342.9600000381</v>
      </c>
      <c r="D15" s="198"/>
    </row>
  </sheetData>
  <mergeCells count="2">
    <mergeCell ref="A2:D2"/>
    <mergeCell ref="B1:D1"/>
  </mergeCells>
  <pageMargins left="0.78738889999999995" right="0.19684723000000001" top="0.39369446000000002" bottom="0.39369446000000002" header="0.01" footer="0.5"/>
  <pageSetup paperSize="9" scale="98" orientation="portrait" r:id="rId1"/>
  <headerFooter>
    <oddHeader>&amp;"Times New Roman"&amp;10&amp;K000000&amp;P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10"/>
  <sheetViews>
    <sheetView workbookViewId="0">
      <selection activeCell="C26" sqref="C26"/>
    </sheetView>
  </sheetViews>
  <sheetFormatPr defaultColWidth="9.140625" defaultRowHeight="15.75" x14ac:dyDescent="0.25"/>
  <cols>
    <col min="1" max="1" width="46.5703125" style="50" bestFit="1" customWidth="1"/>
    <col min="2" max="2" width="19.7109375" style="50" hidden="1" customWidth="1"/>
    <col min="3" max="3" width="44.28515625" style="50" customWidth="1"/>
    <col min="4" max="4" width="8.7109375" style="8" hidden="1" customWidth="1"/>
    <col min="5" max="16384" width="9.140625" style="8"/>
  </cols>
  <sheetData>
    <row r="1" spans="1:4" ht="91.7" customHeight="1" x14ac:dyDescent="0.25">
      <c r="A1" s="49"/>
      <c r="B1" s="204" t="s">
        <v>1253</v>
      </c>
      <c r="C1" s="204"/>
      <c r="D1" s="204"/>
    </row>
    <row r="2" spans="1:4" ht="37.5" customHeight="1" x14ac:dyDescent="0.25">
      <c r="A2" s="219" t="s">
        <v>1226</v>
      </c>
      <c r="B2" s="219"/>
      <c r="C2" s="219"/>
      <c r="D2" s="219"/>
    </row>
    <row r="3" spans="1:4" ht="47.25" x14ac:dyDescent="0.25">
      <c r="A3" s="119" t="s">
        <v>11</v>
      </c>
      <c r="B3" s="119" t="s">
        <v>1080</v>
      </c>
      <c r="C3" s="119" t="s">
        <v>1196</v>
      </c>
      <c r="D3" s="119" t="s">
        <v>1052</v>
      </c>
    </row>
    <row r="4" spans="1:4" ht="47.25" x14ac:dyDescent="0.25">
      <c r="A4" s="120" t="s">
        <v>1187</v>
      </c>
      <c r="B4" s="121">
        <f>B5+B6+B7</f>
        <v>71040</v>
      </c>
      <c r="C4" s="121">
        <f>C5+C6+C7</f>
        <v>82290</v>
      </c>
      <c r="D4" s="119"/>
    </row>
    <row r="5" spans="1:4" x14ac:dyDescent="0.25">
      <c r="A5" s="123" t="s">
        <v>1051</v>
      </c>
      <c r="B5" s="122">
        <v>11250</v>
      </c>
      <c r="C5" s="122">
        <v>22500</v>
      </c>
      <c r="D5" s="119"/>
    </row>
    <row r="6" spans="1:4" x14ac:dyDescent="0.25">
      <c r="A6" s="123" t="s">
        <v>1073</v>
      </c>
      <c r="B6" s="122">
        <v>33750</v>
      </c>
      <c r="C6" s="122">
        <v>33750</v>
      </c>
      <c r="D6" s="119"/>
    </row>
    <row r="7" spans="1:4" x14ac:dyDescent="0.25">
      <c r="A7" s="123" t="s">
        <v>1072</v>
      </c>
      <c r="B7" s="122">
        <v>26040</v>
      </c>
      <c r="C7" s="122">
        <v>26040</v>
      </c>
      <c r="D7" s="119"/>
    </row>
    <row r="8" spans="1:4" ht="47.25" x14ac:dyDescent="0.25">
      <c r="A8" s="120" t="s">
        <v>1227</v>
      </c>
      <c r="B8" s="121">
        <f>B9</f>
        <v>88000</v>
      </c>
      <c r="C8" s="121">
        <f>C9</f>
        <v>88000</v>
      </c>
      <c r="D8" s="122">
        <v>0</v>
      </c>
    </row>
    <row r="9" spans="1:4" ht="24" customHeight="1" x14ac:dyDescent="0.25">
      <c r="A9" s="123" t="s">
        <v>1129</v>
      </c>
      <c r="B9" s="122">
        <v>88000</v>
      </c>
      <c r="C9" s="122">
        <v>88000</v>
      </c>
      <c r="D9" s="122">
        <v>0</v>
      </c>
    </row>
    <row r="10" spans="1:4" x14ac:dyDescent="0.25">
      <c r="A10" s="120" t="s">
        <v>104</v>
      </c>
      <c r="B10" s="121">
        <f>B8</f>
        <v>88000</v>
      </c>
      <c r="C10" s="121">
        <f>C8</f>
        <v>88000</v>
      </c>
      <c r="D10" s="121">
        <v>0</v>
      </c>
    </row>
  </sheetData>
  <mergeCells count="2">
    <mergeCell ref="A2:D2"/>
    <mergeCell ref="B1:D1"/>
  </mergeCells>
  <pageMargins left="0.7" right="0.7" top="0.75" bottom="0.75" header="0.3" footer="0.3"/>
  <pageSetup paperSize="9" scale="9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6"/>
  <sheetViews>
    <sheetView tabSelected="1" topLeftCell="A4" workbookViewId="0">
      <selection activeCell="K3" sqref="K3"/>
    </sheetView>
  </sheetViews>
  <sheetFormatPr defaultColWidth="8.140625" defaultRowHeight="12.75" x14ac:dyDescent="0.2"/>
  <cols>
    <col min="1" max="1" width="31.140625" style="51" customWidth="1"/>
    <col min="2" max="2" width="22.7109375" style="51" customWidth="1"/>
    <col min="3" max="3" width="23.7109375" style="51" customWidth="1"/>
    <col min="4" max="16384" width="8.140625" style="2"/>
  </cols>
  <sheetData>
    <row r="1" spans="1:10" ht="93" customHeight="1" x14ac:dyDescent="0.2">
      <c r="A1" s="283" t="s">
        <v>1201</v>
      </c>
      <c r="B1" s="283"/>
      <c r="C1" s="283"/>
    </row>
    <row r="2" spans="1:10" ht="31.5" x14ac:dyDescent="0.2">
      <c r="A2" s="115"/>
      <c r="B2" s="115" t="s">
        <v>1053</v>
      </c>
      <c r="C2" s="115" t="s">
        <v>1054</v>
      </c>
    </row>
    <row r="3" spans="1:10" ht="51.75" customHeight="1" x14ac:dyDescent="0.2">
      <c r="A3" s="116" t="s">
        <v>1055</v>
      </c>
      <c r="B3" s="117">
        <v>137</v>
      </c>
      <c r="C3" s="118">
        <v>110962000</v>
      </c>
    </row>
    <row r="4" spans="1:10" ht="38.1" customHeight="1" x14ac:dyDescent="0.2">
      <c r="A4" s="116" t="s">
        <v>1056</v>
      </c>
      <c r="B4" s="117">
        <v>2361</v>
      </c>
      <c r="C4" s="118">
        <v>1097291688</v>
      </c>
      <c r="F4" s="3"/>
    </row>
    <row r="5" spans="1:10" ht="15" x14ac:dyDescent="0.2">
      <c r="A5" s="4"/>
      <c r="B5" s="4"/>
      <c r="C5" s="4"/>
    </row>
    <row r="6" spans="1:10" ht="66.400000000000006" customHeight="1" x14ac:dyDescent="0.25">
      <c r="A6" s="284" t="s">
        <v>1215</v>
      </c>
      <c r="B6" s="284"/>
      <c r="C6" s="284"/>
    </row>
    <row r="7" spans="1:10" ht="15.75" x14ac:dyDescent="0.25">
      <c r="A7" s="285"/>
      <c r="B7" s="286"/>
      <c r="C7" s="160" t="s">
        <v>1057</v>
      </c>
    </row>
    <row r="8" spans="1:10" ht="18.75" x14ac:dyDescent="0.3">
      <c r="A8" s="285" t="s">
        <v>1049</v>
      </c>
      <c r="B8" s="286"/>
      <c r="C8" s="158">
        <v>8930364</v>
      </c>
      <c r="J8" s="5"/>
    </row>
    <row r="9" spans="1:10" ht="15.75" x14ac:dyDescent="0.25">
      <c r="A9" s="214" t="s">
        <v>2</v>
      </c>
      <c r="B9" s="287"/>
      <c r="C9" s="155"/>
    </row>
    <row r="10" spans="1:10" ht="54.6" customHeight="1" x14ac:dyDescent="0.2">
      <c r="A10" s="277" t="s">
        <v>1058</v>
      </c>
      <c r="B10" s="278"/>
      <c r="C10" s="158">
        <v>99994.22</v>
      </c>
    </row>
    <row r="11" spans="1:10" ht="31.7" customHeight="1" x14ac:dyDescent="0.2">
      <c r="A11" s="277" t="s">
        <v>1059</v>
      </c>
      <c r="B11" s="278"/>
      <c r="C11" s="158">
        <v>351360</v>
      </c>
    </row>
    <row r="12" spans="1:10" ht="41.45" customHeight="1" x14ac:dyDescent="0.2">
      <c r="A12" s="281" t="s">
        <v>1216</v>
      </c>
      <c r="B12" s="282"/>
      <c r="C12" s="158">
        <v>135930</v>
      </c>
    </row>
    <row r="13" spans="1:10" ht="31.7" customHeight="1" x14ac:dyDescent="0.2">
      <c r="A13" s="277" t="s">
        <v>1217</v>
      </c>
      <c r="B13" s="278"/>
      <c r="C13" s="158">
        <v>251512</v>
      </c>
    </row>
    <row r="14" spans="1:10" ht="32.85" customHeight="1" x14ac:dyDescent="0.25">
      <c r="A14" s="279" t="s">
        <v>1127</v>
      </c>
      <c r="B14" s="280"/>
      <c r="C14" s="158">
        <v>659998.4</v>
      </c>
    </row>
    <row r="15" spans="1:10" ht="29.1" customHeight="1" x14ac:dyDescent="0.2">
      <c r="A15" s="277" t="s">
        <v>1188</v>
      </c>
      <c r="B15" s="278"/>
      <c r="C15" s="159">
        <v>7100000</v>
      </c>
    </row>
    <row r="16" spans="1:10" ht="33.6" customHeight="1" x14ac:dyDescent="0.2">
      <c r="A16" s="277" t="s">
        <v>1189</v>
      </c>
      <c r="B16" s="278"/>
      <c r="C16" s="159">
        <v>331570</v>
      </c>
    </row>
  </sheetData>
  <mergeCells count="12">
    <mergeCell ref="A1:C1"/>
    <mergeCell ref="A6:C6"/>
    <mergeCell ref="A7:B7"/>
    <mergeCell ref="A8:B8"/>
    <mergeCell ref="A9:B9"/>
    <mergeCell ref="A15:B15"/>
    <mergeCell ref="A16:B16"/>
    <mergeCell ref="A11:B11"/>
    <mergeCell ref="A14:B14"/>
    <mergeCell ref="A10:B10"/>
    <mergeCell ref="A12:B12"/>
    <mergeCell ref="A13:B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203"/>
  <sheetViews>
    <sheetView workbookViewId="0">
      <selection activeCell="C1" sqref="C1:E1"/>
    </sheetView>
  </sheetViews>
  <sheetFormatPr defaultRowHeight="15.75" x14ac:dyDescent="0.25"/>
  <cols>
    <col min="1" max="1" width="28.7109375" style="16" customWidth="1"/>
    <col min="2" max="2" width="22.28515625" style="16" customWidth="1"/>
    <col min="3" max="3" width="19.140625" style="16" customWidth="1"/>
    <col min="4" max="4" width="19.42578125" style="17" hidden="1" customWidth="1"/>
    <col min="5" max="5" width="25.28515625" style="17" customWidth="1"/>
    <col min="6" max="6" width="17.85546875" customWidth="1"/>
  </cols>
  <sheetData>
    <row r="1" spans="1:5" ht="77.25" customHeight="1" x14ac:dyDescent="0.25">
      <c r="A1" s="210"/>
      <c r="B1" s="210"/>
      <c r="C1" s="204" t="s">
        <v>1245</v>
      </c>
      <c r="D1" s="204"/>
      <c r="E1" s="204"/>
    </row>
    <row r="2" spans="1:5" s="1" customFormat="1" ht="57.75" customHeight="1" x14ac:dyDescent="0.25">
      <c r="A2" s="203" t="s">
        <v>1207</v>
      </c>
      <c r="B2" s="203"/>
      <c r="C2" s="203"/>
      <c r="D2" s="203"/>
      <c r="E2" s="203"/>
    </row>
    <row r="3" spans="1:5" ht="67.7" customHeight="1" x14ac:dyDescent="0.25">
      <c r="A3" s="199" t="s">
        <v>106</v>
      </c>
      <c r="B3" s="211" t="s">
        <v>107</v>
      </c>
      <c r="C3" s="211"/>
      <c r="D3" s="199" t="s">
        <v>1079</v>
      </c>
      <c r="E3" s="200" t="s">
        <v>1196</v>
      </c>
    </row>
    <row r="4" spans="1:5" ht="38.1" customHeight="1" x14ac:dyDescent="0.25">
      <c r="A4" s="183" t="s">
        <v>108</v>
      </c>
      <c r="B4" s="206" t="s">
        <v>109</v>
      </c>
      <c r="C4" s="206"/>
      <c r="D4" s="161">
        <v>383588504</v>
      </c>
      <c r="E4" s="161">
        <v>394947329</v>
      </c>
    </row>
    <row r="5" spans="1:5" ht="29.25" customHeight="1" x14ac:dyDescent="0.25">
      <c r="A5" s="183" t="s">
        <v>110</v>
      </c>
      <c r="B5" s="206" t="s">
        <v>111</v>
      </c>
      <c r="C5" s="206"/>
      <c r="D5" s="161">
        <v>223892000</v>
      </c>
      <c r="E5" s="161">
        <f>E6</f>
        <v>229462111.87</v>
      </c>
    </row>
    <row r="6" spans="1:5" ht="21" customHeight="1" x14ac:dyDescent="0.25">
      <c r="A6" s="183" t="s">
        <v>112</v>
      </c>
      <c r="B6" s="206" t="s">
        <v>113</v>
      </c>
      <c r="C6" s="206"/>
      <c r="D6" s="161">
        <v>223892000</v>
      </c>
      <c r="E6" s="161">
        <v>229462111.87</v>
      </c>
    </row>
    <row r="7" spans="1:5" ht="327.39999999999998" hidden="1" customHeight="1" x14ac:dyDescent="0.25">
      <c r="A7" s="182" t="s">
        <v>114</v>
      </c>
      <c r="B7" s="205" t="s">
        <v>115</v>
      </c>
      <c r="C7" s="205"/>
      <c r="D7" s="162">
        <v>156096800</v>
      </c>
      <c r="E7" s="162"/>
    </row>
    <row r="8" spans="1:5" ht="327.39999999999998" hidden="1" customHeight="1" x14ac:dyDescent="0.25">
      <c r="A8" s="182" t="s">
        <v>116</v>
      </c>
      <c r="B8" s="205" t="s">
        <v>117</v>
      </c>
      <c r="C8" s="205"/>
      <c r="D8" s="162">
        <v>372540</v>
      </c>
      <c r="E8" s="162"/>
    </row>
    <row r="9" spans="1:5" ht="250.15" hidden="1" customHeight="1" x14ac:dyDescent="0.25">
      <c r="A9" s="182" t="s">
        <v>118</v>
      </c>
      <c r="B9" s="205" t="s">
        <v>119</v>
      </c>
      <c r="C9" s="205"/>
      <c r="D9" s="162">
        <v>2607820</v>
      </c>
      <c r="E9" s="162"/>
    </row>
    <row r="10" spans="1:5" ht="269.64999999999998" hidden="1" customHeight="1" x14ac:dyDescent="0.25">
      <c r="A10" s="182" t="s">
        <v>120</v>
      </c>
      <c r="B10" s="205" t="s">
        <v>121</v>
      </c>
      <c r="C10" s="205"/>
      <c r="D10" s="162">
        <v>1676460</v>
      </c>
      <c r="E10" s="162"/>
    </row>
    <row r="11" spans="1:5" ht="404.25" hidden="1" customHeight="1" x14ac:dyDescent="0.25">
      <c r="A11" s="182" t="s">
        <v>122</v>
      </c>
      <c r="B11" s="205" t="s">
        <v>123</v>
      </c>
      <c r="C11" s="205"/>
      <c r="D11" s="162">
        <v>12200880</v>
      </c>
      <c r="E11" s="162"/>
    </row>
    <row r="12" spans="1:5" ht="231" hidden="1" customHeight="1" x14ac:dyDescent="0.25">
      <c r="A12" s="182" t="s">
        <v>124</v>
      </c>
      <c r="B12" s="205" t="s">
        <v>125</v>
      </c>
      <c r="C12" s="205"/>
      <c r="D12" s="162">
        <v>2607800</v>
      </c>
      <c r="E12" s="162"/>
    </row>
    <row r="13" spans="1:5" ht="231" hidden="1" customHeight="1" x14ac:dyDescent="0.25">
      <c r="A13" s="182" t="s">
        <v>126</v>
      </c>
      <c r="B13" s="205" t="s">
        <v>127</v>
      </c>
      <c r="C13" s="205"/>
      <c r="D13" s="162">
        <v>10710700</v>
      </c>
      <c r="E13" s="162"/>
    </row>
    <row r="14" spans="1:5" ht="64.5" customHeight="1" x14ac:dyDescent="0.25">
      <c r="A14" s="183" t="s">
        <v>128</v>
      </c>
      <c r="B14" s="206" t="s">
        <v>129</v>
      </c>
      <c r="C14" s="206"/>
      <c r="D14" s="161">
        <v>24832000</v>
      </c>
      <c r="E14" s="161">
        <f>E15</f>
        <v>24742179.960000001</v>
      </c>
    </row>
    <row r="15" spans="1:5" ht="57.75" customHeight="1" x14ac:dyDescent="0.25">
      <c r="A15" s="183" t="s">
        <v>130</v>
      </c>
      <c r="B15" s="206" t="s">
        <v>131</v>
      </c>
      <c r="C15" s="206"/>
      <c r="D15" s="161">
        <v>24832000</v>
      </c>
      <c r="E15" s="161">
        <v>24742179.960000001</v>
      </c>
    </row>
    <row r="16" spans="1:5" ht="231" hidden="1" customHeight="1" x14ac:dyDescent="0.25">
      <c r="A16" s="182" t="s">
        <v>132</v>
      </c>
      <c r="B16" s="205" t="s">
        <v>133</v>
      </c>
      <c r="C16" s="205"/>
      <c r="D16" s="162">
        <v>11995500</v>
      </c>
      <c r="E16" s="14"/>
    </row>
    <row r="17" spans="1:5" ht="269.64999999999998" hidden="1" customHeight="1" x14ac:dyDescent="0.25">
      <c r="A17" s="182" t="s">
        <v>134</v>
      </c>
      <c r="B17" s="205" t="s">
        <v>135</v>
      </c>
      <c r="C17" s="205"/>
      <c r="D17" s="162">
        <v>57200</v>
      </c>
      <c r="E17" s="14"/>
    </row>
    <row r="18" spans="1:5" ht="231" hidden="1" customHeight="1" x14ac:dyDescent="0.25">
      <c r="A18" s="182" t="s">
        <v>136</v>
      </c>
      <c r="B18" s="205" t="s">
        <v>137</v>
      </c>
      <c r="C18" s="205"/>
      <c r="D18" s="162">
        <v>12438100</v>
      </c>
      <c r="E18" s="14"/>
    </row>
    <row r="19" spans="1:5" ht="231" hidden="1" customHeight="1" x14ac:dyDescent="0.25">
      <c r="A19" s="182" t="s">
        <v>138</v>
      </c>
      <c r="B19" s="205" t="s">
        <v>139</v>
      </c>
      <c r="C19" s="205"/>
      <c r="D19" s="162">
        <v>-1490600</v>
      </c>
      <c r="E19" s="14"/>
    </row>
    <row r="20" spans="1:5" ht="26.25" customHeight="1" x14ac:dyDescent="0.25">
      <c r="A20" s="183" t="s">
        <v>140</v>
      </c>
      <c r="B20" s="206" t="s">
        <v>141</v>
      </c>
      <c r="C20" s="206"/>
      <c r="D20" s="161">
        <v>6632500</v>
      </c>
      <c r="E20" s="161">
        <v>6019151.8399999999</v>
      </c>
    </row>
    <row r="21" spans="1:5" ht="38.450000000000003" customHeight="1" x14ac:dyDescent="0.25">
      <c r="A21" s="183" t="s">
        <v>1060</v>
      </c>
      <c r="B21" s="206" t="s">
        <v>1061</v>
      </c>
      <c r="C21" s="206"/>
      <c r="D21" s="161">
        <v>45000</v>
      </c>
      <c r="E21" s="161">
        <v>51032.95</v>
      </c>
    </row>
    <row r="22" spans="1:5" ht="25.5" customHeight="1" x14ac:dyDescent="0.25">
      <c r="A22" s="183" t="s">
        <v>142</v>
      </c>
      <c r="B22" s="206" t="s">
        <v>143</v>
      </c>
      <c r="C22" s="206"/>
      <c r="D22" s="161">
        <v>198500</v>
      </c>
      <c r="E22" s="161">
        <f>E23</f>
        <v>201495.4</v>
      </c>
    </row>
    <row r="23" spans="1:5" ht="66.75" customHeight="1" x14ac:dyDescent="0.25">
      <c r="A23" s="182" t="s">
        <v>144</v>
      </c>
      <c r="B23" s="205" t="s">
        <v>145</v>
      </c>
      <c r="C23" s="205"/>
      <c r="D23" s="162">
        <v>198500</v>
      </c>
      <c r="E23" s="162">
        <v>201495.4</v>
      </c>
    </row>
    <row r="24" spans="1:5" ht="55.5" customHeight="1" x14ac:dyDescent="0.25">
      <c r="A24" s="183" t="s">
        <v>146</v>
      </c>
      <c r="B24" s="206" t="s">
        <v>147</v>
      </c>
      <c r="C24" s="206"/>
      <c r="D24" s="161">
        <v>6389000</v>
      </c>
      <c r="E24" s="161">
        <f>E25</f>
        <v>5766623.4900000002</v>
      </c>
    </row>
    <row r="25" spans="1:5" ht="118.5" customHeight="1" x14ac:dyDescent="0.25">
      <c r="A25" s="182" t="s">
        <v>148</v>
      </c>
      <c r="B25" s="205" t="s">
        <v>149</v>
      </c>
      <c r="C25" s="205"/>
      <c r="D25" s="162">
        <v>6389000</v>
      </c>
      <c r="E25" s="162">
        <v>5766623.4900000002</v>
      </c>
    </row>
    <row r="26" spans="1:5" ht="56.25" hidden="1" customHeight="1" x14ac:dyDescent="0.25">
      <c r="A26" s="183" t="s">
        <v>150</v>
      </c>
      <c r="B26" s="206" t="s">
        <v>151</v>
      </c>
      <c r="C26" s="206"/>
      <c r="D26" s="161">
        <v>326000</v>
      </c>
      <c r="E26" s="13">
        <f>E27</f>
        <v>0</v>
      </c>
    </row>
    <row r="27" spans="1:5" ht="38.450000000000003" hidden="1" customHeight="1" x14ac:dyDescent="0.25">
      <c r="A27" s="183" t="s">
        <v>152</v>
      </c>
      <c r="B27" s="206" t="s">
        <v>153</v>
      </c>
      <c r="C27" s="206"/>
      <c r="D27" s="161">
        <v>326000</v>
      </c>
      <c r="E27" s="13">
        <f>E28</f>
        <v>0</v>
      </c>
    </row>
    <row r="28" spans="1:5" ht="99.95" hidden="1" customHeight="1" x14ac:dyDescent="0.25">
      <c r="A28" s="182" t="s">
        <v>154</v>
      </c>
      <c r="B28" s="205" t="s">
        <v>155</v>
      </c>
      <c r="C28" s="205"/>
      <c r="D28" s="162">
        <v>326000</v>
      </c>
      <c r="E28" s="14">
        <v>0</v>
      </c>
    </row>
    <row r="29" spans="1:5" ht="19.5" customHeight="1" x14ac:dyDescent="0.25">
      <c r="A29" s="183" t="s">
        <v>156</v>
      </c>
      <c r="B29" s="206" t="s">
        <v>157</v>
      </c>
      <c r="C29" s="206"/>
      <c r="D29" s="161">
        <v>13900000</v>
      </c>
      <c r="E29" s="161">
        <f>E30+E33</f>
        <v>15950809.08</v>
      </c>
    </row>
    <row r="30" spans="1:5" ht="49.7" customHeight="1" x14ac:dyDescent="0.25">
      <c r="A30" s="183" t="s">
        <v>158</v>
      </c>
      <c r="B30" s="206" t="s">
        <v>159</v>
      </c>
      <c r="C30" s="206"/>
      <c r="D30" s="161">
        <v>13850000</v>
      </c>
      <c r="E30" s="161">
        <f>E31+E32</f>
        <v>15900809.08</v>
      </c>
    </row>
    <row r="31" spans="1:5" ht="81.95" customHeight="1" x14ac:dyDescent="0.25">
      <c r="A31" s="182" t="s">
        <v>160</v>
      </c>
      <c r="B31" s="205" t="s">
        <v>161</v>
      </c>
      <c r="C31" s="205"/>
      <c r="D31" s="162">
        <v>13097000</v>
      </c>
      <c r="E31" s="162">
        <v>15148911.130000001</v>
      </c>
    </row>
    <row r="32" spans="1:5" ht="141.75" customHeight="1" x14ac:dyDescent="0.25">
      <c r="A32" s="182" t="s">
        <v>162</v>
      </c>
      <c r="B32" s="205" t="s">
        <v>163</v>
      </c>
      <c r="C32" s="205"/>
      <c r="D32" s="162">
        <v>753000</v>
      </c>
      <c r="E32" s="162">
        <v>751897.95</v>
      </c>
    </row>
    <row r="33" spans="1:5" ht="69" customHeight="1" x14ac:dyDescent="0.25">
      <c r="A33" s="183" t="s">
        <v>1161</v>
      </c>
      <c r="B33" s="206" t="s">
        <v>1162</v>
      </c>
      <c r="C33" s="206"/>
      <c r="D33" s="161">
        <v>50000</v>
      </c>
      <c r="E33" s="161">
        <f>E34</f>
        <v>50000</v>
      </c>
    </row>
    <row r="34" spans="1:5" ht="48" customHeight="1" x14ac:dyDescent="0.25">
      <c r="A34" s="182" t="s">
        <v>1163</v>
      </c>
      <c r="B34" s="205" t="s">
        <v>1164</v>
      </c>
      <c r="C34" s="205"/>
      <c r="D34" s="162">
        <v>50000</v>
      </c>
      <c r="E34" s="162">
        <v>50000</v>
      </c>
    </row>
    <row r="35" spans="1:5" ht="78.75" customHeight="1" x14ac:dyDescent="0.25">
      <c r="A35" s="183" t="s">
        <v>164</v>
      </c>
      <c r="B35" s="206" t="s">
        <v>165</v>
      </c>
      <c r="C35" s="206"/>
      <c r="D35" s="161">
        <v>17966710</v>
      </c>
      <c r="E35" s="13">
        <f>E36+E37+E38+E39+E40+E41</f>
        <v>17481211.93</v>
      </c>
    </row>
    <row r="36" spans="1:5" ht="54" hidden="1" customHeight="1" x14ac:dyDescent="0.25">
      <c r="A36" s="182" t="s">
        <v>166</v>
      </c>
      <c r="B36" s="205" t="s">
        <v>167</v>
      </c>
      <c r="C36" s="205"/>
      <c r="D36" s="162">
        <v>0</v>
      </c>
      <c r="E36" s="162">
        <v>0</v>
      </c>
    </row>
    <row r="37" spans="1:5" ht="159.75" customHeight="1" x14ac:dyDescent="0.25">
      <c r="A37" s="182" t="s">
        <v>168</v>
      </c>
      <c r="B37" s="205" t="s">
        <v>169</v>
      </c>
      <c r="C37" s="205"/>
      <c r="D37" s="162">
        <v>5475000</v>
      </c>
      <c r="E37" s="162">
        <v>5354093.8899999997</v>
      </c>
    </row>
    <row r="38" spans="1:5" ht="112.7" customHeight="1" x14ac:dyDescent="0.25">
      <c r="A38" s="182" t="s">
        <v>170</v>
      </c>
      <c r="B38" s="205" t="s">
        <v>171</v>
      </c>
      <c r="C38" s="205"/>
      <c r="D38" s="162">
        <v>6000000</v>
      </c>
      <c r="E38" s="162">
        <v>6001790.5999999996</v>
      </c>
    </row>
    <row r="39" spans="1:5" ht="110.1" customHeight="1" x14ac:dyDescent="0.25">
      <c r="A39" s="182" t="s">
        <v>1062</v>
      </c>
      <c r="B39" s="205" t="s">
        <v>1063</v>
      </c>
      <c r="C39" s="205"/>
      <c r="D39" s="162">
        <v>32150</v>
      </c>
      <c r="E39" s="162">
        <v>36541.68</v>
      </c>
    </row>
    <row r="40" spans="1:5" ht="66.75" customHeight="1" x14ac:dyDescent="0.25">
      <c r="A40" s="182" t="s">
        <v>172</v>
      </c>
      <c r="B40" s="205" t="s">
        <v>173</v>
      </c>
      <c r="C40" s="205"/>
      <c r="D40" s="162">
        <v>5922560</v>
      </c>
      <c r="E40" s="162">
        <v>5598897.7599999998</v>
      </c>
    </row>
    <row r="41" spans="1:5" ht="174" customHeight="1" x14ac:dyDescent="0.25">
      <c r="A41" s="182" t="s">
        <v>174</v>
      </c>
      <c r="B41" s="205" t="s">
        <v>175</v>
      </c>
      <c r="C41" s="205"/>
      <c r="D41" s="162">
        <v>537000</v>
      </c>
      <c r="E41" s="162">
        <v>489888</v>
      </c>
    </row>
    <row r="42" spans="1:5" ht="38.450000000000003" customHeight="1" x14ac:dyDescent="0.25">
      <c r="A42" s="183" t="s">
        <v>176</v>
      </c>
      <c r="B42" s="206" t="s">
        <v>177</v>
      </c>
      <c r="C42" s="206"/>
      <c r="D42" s="161">
        <v>3066000</v>
      </c>
      <c r="E42" s="161">
        <f>E43</f>
        <v>3257303.65</v>
      </c>
    </row>
    <row r="43" spans="1:5" ht="38.450000000000003" customHeight="1" x14ac:dyDescent="0.25">
      <c r="A43" s="183" t="s">
        <v>178</v>
      </c>
      <c r="B43" s="206" t="s">
        <v>179</v>
      </c>
      <c r="C43" s="206"/>
      <c r="D43" s="161">
        <v>3066000</v>
      </c>
      <c r="E43" s="161">
        <v>3257303.65</v>
      </c>
    </row>
    <row r="44" spans="1:5" ht="154.15" hidden="1" customHeight="1" x14ac:dyDescent="0.25">
      <c r="A44" s="182" t="s">
        <v>180</v>
      </c>
      <c r="B44" s="205" t="s">
        <v>181</v>
      </c>
      <c r="C44" s="205"/>
      <c r="D44" s="162">
        <v>427000</v>
      </c>
      <c r="E44" s="14"/>
    </row>
    <row r="45" spans="1:5" ht="134.65" hidden="1" customHeight="1" x14ac:dyDescent="0.25">
      <c r="A45" s="182" t="s">
        <v>182</v>
      </c>
      <c r="B45" s="205" t="s">
        <v>183</v>
      </c>
      <c r="C45" s="205"/>
      <c r="D45" s="162">
        <v>47000</v>
      </c>
      <c r="E45" s="14"/>
    </row>
    <row r="46" spans="1:5" ht="115.5" hidden="1" customHeight="1" x14ac:dyDescent="0.25">
      <c r="A46" s="182" t="s">
        <v>184</v>
      </c>
      <c r="B46" s="205" t="s">
        <v>185</v>
      </c>
      <c r="C46" s="205"/>
      <c r="D46" s="162">
        <v>1206000</v>
      </c>
      <c r="E46" s="14"/>
    </row>
    <row r="47" spans="1:5" ht="115.5" hidden="1" customHeight="1" x14ac:dyDescent="0.25">
      <c r="A47" s="182" t="s">
        <v>186</v>
      </c>
      <c r="B47" s="205" t="s">
        <v>187</v>
      </c>
      <c r="C47" s="205"/>
      <c r="D47" s="162">
        <v>454000</v>
      </c>
      <c r="E47" s="14"/>
    </row>
    <row r="48" spans="1:5" ht="47.25" customHeight="1" x14ac:dyDescent="0.25">
      <c r="A48" s="183" t="s">
        <v>188</v>
      </c>
      <c r="B48" s="206" t="s">
        <v>189</v>
      </c>
      <c r="C48" s="206"/>
      <c r="D48" s="161">
        <v>53302734</v>
      </c>
      <c r="E48" s="161">
        <v>54398975.659999996</v>
      </c>
    </row>
    <row r="49" spans="1:5" ht="60" hidden="1" customHeight="1" x14ac:dyDescent="0.25">
      <c r="A49" s="182" t="s">
        <v>190</v>
      </c>
      <c r="B49" s="205" t="s">
        <v>191</v>
      </c>
      <c r="C49" s="205"/>
      <c r="D49" s="14"/>
      <c r="E49" s="14"/>
    </row>
    <row r="50" spans="1:5" ht="52.5" hidden="1" customHeight="1" x14ac:dyDescent="0.25">
      <c r="A50" s="182" t="s">
        <v>192</v>
      </c>
      <c r="B50" s="205" t="s">
        <v>193</v>
      </c>
      <c r="C50" s="205"/>
      <c r="D50" s="14"/>
      <c r="E50" s="14"/>
    </row>
    <row r="51" spans="1:5" ht="49.5" hidden="1" customHeight="1" x14ac:dyDescent="0.25">
      <c r="A51" s="182" t="s">
        <v>194</v>
      </c>
      <c r="B51" s="205" t="s">
        <v>195</v>
      </c>
      <c r="C51" s="205"/>
      <c r="D51" s="14"/>
      <c r="E51" s="14"/>
    </row>
    <row r="52" spans="1:5" ht="33.75" hidden="1" customHeight="1" x14ac:dyDescent="0.25">
      <c r="A52" s="182" t="s">
        <v>196</v>
      </c>
      <c r="B52" s="205" t="s">
        <v>197</v>
      </c>
      <c r="C52" s="205"/>
      <c r="D52" s="14"/>
      <c r="E52" s="14"/>
    </row>
    <row r="53" spans="1:5" ht="85.5" hidden="1" customHeight="1" x14ac:dyDescent="0.25">
      <c r="A53" s="182" t="s">
        <v>198</v>
      </c>
      <c r="B53" s="205" t="s">
        <v>199</v>
      </c>
      <c r="C53" s="205"/>
      <c r="D53" s="14"/>
      <c r="E53" s="14"/>
    </row>
    <row r="54" spans="1:5" ht="65.25" hidden="1" customHeight="1" x14ac:dyDescent="0.25">
      <c r="A54" s="182" t="s">
        <v>200</v>
      </c>
      <c r="B54" s="205" t="s">
        <v>201</v>
      </c>
      <c r="C54" s="205"/>
      <c r="D54" s="14"/>
      <c r="E54" s="14"/>
    </row>
    <row r="55" spans="1:5" ht="36.75" hidden="1" customHeight="1" x14ac:dyDescent="0.25">
      <c r="A55" s="182" t="s">
        <v>202</v>
      </c>
      <c r="B55" s="205" t="s">
        <v>203</v>
      </c>
      <c r="C55" s="205"/>
      <c r="D55" s="14"/>
      <c r="E55" s="14"/>
    </row>
    <row r="56" spans="1:5" ht="60" hidden="1" customHeight="1" x14ac:dyDescent="0.25">
      <c r="A56" s="182" t="s">
        <v>204</v>
      </c>
      <c r="B56" s="205" t="s">
        <v>205</v>
      </c>
      <c r="C56" s="205"/>
      <c r="D56" s="14"/>
      <c r="E56" s="14"/>
    </row>
    <row r="57" spans="1:5" ht="54.75" hidden="1" customHeight="1" x14ac:dyDescent="0.25">
      <c r="A57" s="182" t="s">
        <v>206</v>
      </c>
      <c r="B57" s="205" t="s">
        <v>207</v>
      </c>
      <c r="C57" s="205"/>
      <c r="D57" s="14"/>
      <c r="E57" s="14"/>
    </row>
    <row r="58" spans="1:5" ht="62.25" hidden="1" customHeight="1" x14ac:dyDescent="0.25">
      <c r="A58" s="182" t="s">
        <v>208</v>
      </c>
      <c r="B58" s="205" t="s">
        <v>209</v>
      </c>
      <c r="C58" s="205"/>
      <c r="D58" s="14"/>
      <c r="E58" s="14"/>
    </row>
    <row r="59" spans="1:5" ht="50.25" hidden="1" customHeight="1" x14ac:dyDescent="0.25">
      <c r="A59" s="182" t="s">
        <v>210</v>
      </c>
      <c r="B59" s="205" t="s">
        <v>211</v>
      </c>
      <c r="C59" s="205"/>
      <c r="D59" s="14"/>
      <c r="E59" s="14"/>
    </row>
    <row r="60" spans="1:5" ht="84.75" hidden="1" customHeight="1" x14ac:dyDescent="0.25">
      <c r="A60" s="182" t="s">
        <v>212</v>
      </c>
      <c r="B60" s="205" t="s">
        <v>213</v>
      </c>
      <c r="C60" s="205"/>
      <c r="D60" s="14"/>
      <c r="E60" s="14"/>
    </row>
    <row r="61" spans="1:5" ht="51.75" customHeight="1" x14ac:dyDescent="0.25">
      <c r="A61" s="183" t="s">
        <v>214</v>
      </c>
      <c r="B61" s="206" t="s">
        <v>215</v>
      </c>
      <c r="C61" s="206"/>
      <c r="D61" s="13">
        <v>34804584</v>
      </c>
      <c r="E61" s="13">
        <f>E62+E63+E64+E65+E66</f>
        <v>37742666.110000007</v>
      </c>
    </row>
    <row r="62" spans="1:5" ht="147.75" customHeight="1" x14ac:dyDescent="0.25">
      <c r="A62" s="182" t="s">
        <v>216</v>
      </c>
      <c r="B62" s="205" t="s">
        <v>217</v>
      </c>
      <c r="C62" s="205"/>
      <c r="D62" s="14">
        <v>16804584</v>
      </c>
      <c r="E62" s="14">
        <v>16905607.120000001</v>
      </c>
    </row>
    <row r="63" spans="1:5" ht="102" customHeight="1" x14ac:dyDescent="0.25">
      <c r="A63" s="182" t="s">
        <v>218</v>
      </c>
      <c r="B63" s="205" t="s">
        <v>219</v>
      </c>
      <c r="C63" s="205"/>
      <c r="D63" s="14">
        <v>5750000</v>
      </c>
      <c r="E63" s="14">
        <v>6108686.7000000002</v>
      </c>
    </row>
    <row r="64" spans="1:5" ht="66.75" customHeight="1" x14ac:dyDescent="0.25">
      <c r="A64" s="182" t="s">
        <v>220</v>
      </c>
      <c r="B64" s="205" t="s">
        <v>221</v>
      </c>
      <c r="C64" s="205"/>
      <c r="D64" s="14">
        <v>10750000</v>
      </c>
      <c r="E64" s="14">
        <v>13225564.68</v>
      </c>
    </row>
    <row r="65" spans="1:5" ht="81.95" customHeight="1" x14ac:dyDescent="0.25">
      <c r="A65" s="182" t="s">
        <v>222</v>
      </c>
      <c r="B65" s="205" t="s">
        <v>223</v>
      </c>
      <c r="C65" s="205"/>
      <c r="D65" s="14">
        <v>1500000</v>
      </c>
      <c r="E65" s="14">
        <v>1499781.84</v>
      </c>
    </row>
    <row r="66" spans="1:5" ht="131.25" customHeight="1" x14ac:dyDescent="0.25">
      <c r="A66" s="182" t="s">
        <v>1209</v>
      </c>
      <c r="B66" s="205" t="s">
        <v>1210</v>
      </c>
      <c r="C66" s="205"/>
      <c r="D66" s="14">
        <v>0</v>
      </c>
      <c r="E66" s="14">
        <v>3025.77</v>
      </c>
    </row>
    <row r="67" spans="1:5" ht="38.450000000000003" customHeight="1" x14ac:dyDescent="0.25">
      <c r="A67" s="183" t="s">
        <v>224</v>
      </c>
      <c r="B67" s="206" t="s">
        <v>225</v>
      </c>
      <c r="C67" s="206"/>
      <c r="D67" s="13">
        <v>3902203</v>
      </c>
      <c r="E67" s="13">
        <v>4560111.41</v>
      </c>
    </row>
    <row r="68" spans="1:5" ht="32.25" hidden="1" customHeight="1" x14ac:dyDescent="0.25">
      <c r="A68" s="183" t="s">
        <v>226</v>
      </c>
      <c r="B68" s="206" t="s">
        <v>227</v>
      </c>
      <c r="C68" s="206"/>
      <c r="D68" s="13">
        <v>759920</v>
      </c>
      <c r="E68" s="13">
        <v>303083.88</v>
      </c>
    </row>
    <row r="69" spans="1:5" ht="32.25" hidden="1" customHeight="1" x14ac:dyDescent="0.25">
      <c r="A69" s="182" t="s">
        <v>228</v>
      </c>
      <c r="B69" s="205" t="s">
        <v>229</v>
      </c>
      <c r="C69" s="205"/>
      <c r="D69" s="14">
        <v>4500</v>
      </c>
      <c r="E69" s="14"/>
    </row>
    <row r="70" spans="1:5" ht="32.25" hidden="1" customHeight="1" x14ac:dyDescent="0.25">
      <c r="A70" s="182" t="s">
        <v>230</v>
      </c>
      <c r="B70" s="205" t="s">
        <v>229</v>
      </c>
      <c r="C70" s="205"/>
      <c r="D70" s="14">
        <v>833</v>
      </c>
      <c r="E70" s="14"/>
    </row>
    <row r="71" spans="1:5" ht="32.25" hidden="1" customHeight="1" x14ac:dyDescent="0.25">
      <c r="A71" s="182" t="s">
        <v>231</v>
      </c>
      <c r="B71" s="205" t="s">
        <v>232</v>
      </c>
      <c r="C71" s="205"/>
      <c r="D71" s="14">
        <v>1000</v>
      </c>
      <c r="E71" s="14"/>
    </row>
    <row r="72" spans="1:5" ht="32.25" hidden="1" customHeight="1" x14ac:dyDescent="0.25">
      <c r="A72" s="182" t="s">
        <v>233</v>
      </c>
      <c r="B72" s="205" t="s">
        <v>234</v>
      </c>
      <c r="C72" s="205"/>
      <c r="D72" s="14">
        <v>19812</v>
      </c>
      <c r="E72" s="14"/>
    </row>
    <row r="73" spans="1:5" ht="32.25" hidden="1" customHeight="1" x14ac:dyDescent="0.25">
      <c r="A73" s="182" t="s">
        <v>235</v>
      </c>
      <c r="B73" s="205" t="s">
        <v>236</v>
      </c>
      <c r="C73" s="205"/>
      <c r="D73" s="14">
        <v>833</v>
      </c>
      <c r="E73" s="14"/>
    </row>
    <row r="74" spans="1:5" ht="32.25" hidden="1" customHeight="1" x14ac:dyDescent="0.25">
      <c r="A74" s="182" t="s">
        <v>237</v>
      </c>
      <c r="B74" s="205" t="s">
        <v>238</v>
      </c>
      <c r="C74" s="205"/>
      <c r="D74" s="14">
        <v>6560</v>
      </c>
      <c r="E74" s="14"/>
    </row>
    <row r="75" spans="1:5" ht="32.25" hidden="1" customHeight="1" x14ac:dyDescent="0.25">
      <c r="A75" s="182" t="s">
        <v>239</v>
      </c>
      <c r="B75" s="205" t="s">
        <v>240</v>
      </c>
      <c r="C75" s="205"/>
      <c r="D75" s="14">
        <v>5000</v>
      </c>
      <c r="E75" s="14"/>
    </row>
    <row r="76" spans="1:5" ht="32.25" hidden="1" customHeight="1" x14ac:dyDescent="0.25">
      <c r="A76" s="182" t="s">
        <v>241</v>
      </c>
      <c r="B76" s="205" t="s">
        <v>240</v>
      </c>
      <c r="C76" s="205"/>
      <c r="D76" s="14">
        <v>63781</v>
      </c>
      <c r="E76" s="14"/>
    </row>
    <row r="77" spans="1:5" ht="32.25" hidden="1" customHeight="1" x14ac:dyDescent="0.25">
      <c r="A77" s="182" t="s">
        <v>242</v>
      </c>
      <c r="B77" s="205" t="s">
        <v>243</v>
      </c>
      <c r="C77" s="205"/>
      <c r="D77" s="14">
        <v>500</v>
      </c>
      <c r="E77" s="14"/>
    </row>
    <row r="78" spans="1:5" ht="32.25" hidden="1" customHeight="1" x14ac:dyDescent="0.25">
      <c r="A78" s="182" t="s">
        <v>244</v>
      </c>
      <c r="B78" s="205" t="s">
        <v>245</v>
      </c>
      <c r="C78" s="205"/>
      <c r="D78" s="14">
        <v>500</v>
      </c>
      <c r="E78" s="14"/>
    </row>
    <row r="79" spans="1:5" ht="32.25" hidden="1" customHeight="1" x14ac:dyDescent="0.25">
      <c r="A79" s="182" t="s">
        <v>246</v>
      </c>
      <c r="B79" s="205" t="s">
        <v>245</v>
      </c>
      <c r="C79" s="205"/>
      <c r="D79" s="14">
        <v>1388</v>
      </c>
      <c r="E79" s="14"/>
    </row>
    <row r="80" spans="1:5" ht="32.25" hidden="1" customHeight="1" x14ac:dyDescent="0.25">
      <c r="A80" s="182" t="s">
        <v>247</v>
      </c>
      <c r="B80" s="205" t="s">
        <v>248</v>
      </c>
      <c r="C80" s="205"/>
      <c r="D80" s="14">
        <v>18510</v>
      </c>
      <c r="E80" s="14"/>
    </row>
    <row r="81" spans="1:5" ht="32.25" hidden="1" customHeight="1" x14ac:dyDescent="0.25">
      <c r="A81" s="182" t="s">
        <v>249</v>
      </c>
      <c r="B81" s="205" t="s">
        <v>250</v>
      </c>
      <c r="C81" s="205"/>
      <c r="D81" s="14">
        <v>2833</v>
      </c>
      <c r="E81" s="14"/>
    </row>
    <row r="82" spans="1:5" ht="32.25" hidden="1" customHeight="1" x14ac:dyDescent="0.25">
      <c r="A82" s="182" t="s">
        <v>251</v>
      </c>
      <c r="B82" s="205" t="s">
        <v>252</v>
      </c>
      <c r="C82" s="205"/>
      <c r="D82" s="14">
        <v>3360</v>
      </c>
      <c r="E82" s="14"/>
    </row>
    <row r="83" spans="1:5" ht="32.25" hidden="1" customHeight="1" x14ac:dyDescent="0.25">
      <c r="A83" s="182" t="s">
        <v>253</v>
      </c>
      <c r="B83" s="205" t="s">
        <v>254</v>
      </c>
      <c r="C83" s="205"/>
      <c r="D83" s="14">
        <v>10000</v>
      </c>
      <c r="E83" s="14"/>
    </row>
    <row r="84" spans="1:5" ht="32.25" hidden="1" customHeight="1" x14ac:dyDescent="0.25">
      <c r="A84" s="182" t="s">
        <v>255</v>
      </c>
      <c r="B84" s="205" t="s">
        <v>256</v>
      </c>
      <c r="C84" s="205"/>
      <c r="D84" s="14">
        <v>28000</v>
      </c>
      <c r="E84" s="14"/>
    </row>
    <row r="85" spans="1:5" ht="32.25" hidden="1" customHeight="1" x14ac:dyDescent="0.25">
      <c r="A85" s="182" t="s">
        <v>257</v>
      </c>
      <c r="B85" s="205" t="s">
        <v>258</v>
      </c>
      <c r="C85" s="205"/>
      <c r="D85" s="14">
        <v>150</v>
      </c>
      <c r="E85" s="14"/>
    </row>
    <row r="86" spans="1:5" ht="32.25" hidden="1" customHeight="1" x14ac:dyDescent="0.25">
      <c r="A86" s="182" t="s">
        <v>259</v>
      </c>
      <c r="B86" s="205" t="s">
        <v>260</v>
      </c>
      <c r="C86" s="205"/>
      <c r="D86" s="14">
        <v>1000</v>
      </c>
      <c r="E86" s="14"/>
    </row>
    <row r="87" spans="1:5" ht="32.25" hidden="1" customHeight="1" x14ac:dyDescent="0.25">
      <c r="A87" s="182" t="s">
        <v>261</v>
      </c>
      <c r="B87" s="205" t="s">
        <v>262</v>
      </c>
      <c r="C87" s="205"/>
      <c r="D87" s="14">
        <v>4000</v>
      </c>
      <c r="E87" s="14"/>
    </row>
    <row r="88" spans="1:5" ht="32.25" hidden="1" customHeight="1" x14ac:dyDescent="0.25">
      <c r="A88" s="182" t="s">
        <v>263</v>
      </c>
      <c r="B88" s="205" t="s">
        <v>264</v>
      </c>
      <c r="C88" s="205"/>
      <c r="D88" s="14">
        <v>500</v>
      </c>
      <c r="E88" s="14"/>
    </row>
    <row r="89" spans="1:5" ht="32.25" hidden="1" customHeight="1" x14ac:dyDescent="0.25">
      <c r="A89" s="182" t="s">
        <v>265</v>
      </c>
      <c r="B89" s="205" t="s">
        <v>266</v>
      </c>
      <c r="C89" s="205"/>
      <c r="D89" s="14">
        <v>200</v>
      </c>
      <c r="E89" s="14"/>
    </row>
    <row r="90" spans="1:5" ht="32.25" hidden="1" customHeight="1" x14ac:dyDescent="0.25">
      <c r="A90" s="182" t="s">
        <v>267</v>
      </c>
      <c r="B90" s="205" t="s">
        <v>268</v>
      </c>
      <c r="C90" s="205"/>
      <c r="D90" s="14">
        <v>1000</v>
      </c>
      <c r="E90" s="14"/>
    </row>
    <row r="91" spans="1:5" ht="32.25" hidden="1" customHeight="1" x14ac:dyDescent="0.25">
      <c r="A91" s="182" t="s">
        <v>269</v>
      </c>
      <c r="B91" s="205" t="s">
        <v>270</v>
      </c>
      <c r="C91" s="205"/>
      <c r="D91" s="14">
        <v>2000</v>
      </c>
      <c r="E91" s="14"/>
    </row>
    <row r="92" spans="1:5" ht="32.25" hidden="1" customHeight="1" x14ac:dyDescent="0.25">
      <c r="A92" s="182" t="s">
        <v>271</v>
      </c>
      <c r="B92" s="205" t="s">
        <v>272</v>
      </c>
      <c r="C92" s="205"/>
      <c r="D92" s="14">
        <v>86000</v>
      </c>
      <c r="E92" s="14"/>
    </row>
    <row r="93" spans="1:5" ht="32.25" hidden="1" customHeight="1" x14ac:dyDescent="0.25">
      <c r="A93" s="182" t="s">
        <v>273</v>
      </c>
      <c r="B93" s="205" t="s">
        <v>274</v>
      </c>
      <c r="C93" s="205"/>
      <c r="D93" s="14">
        <v>2500</v>
      </c>
      <c r="E93" s="14"/>
    </row>
    <row r="94" spans="1:5" ht="32.25" hidden="1" customHeight="1" x14ac:dyDescent="0.25">
      <c r="A94" s="182" t="s">
        <v>275</v>
      </c>
      <c r="B94" s="205" t="s">
        <v>276</v>
      </c>
      <c r="C94" s="205"/>
      <c r="D94" s="14">
        <v>35000</v>
      </c>
      <c r="E94" s="14"/>
    </row>
    <row r="95" spans="1:5" ht="32.25" hidden="1" customHeight="1" x14ac:dyDescent="0.25">
      <c r="A95" s="182" t="s">
        <v>277</v>
      </c>
      <c r="B95" s="205" t="s">
        <v>278</v>
      </c>
      <c r="C95" s="205"/>
      <c r="D95" s="14">
        <v>2000</v>
      </c>
      <c r="E95" s="14"/>
    </row>
    <row r="96" spans="1:5" ht="32.25" hidden="1" customHeight="1" x14ac:dyDescent="0.25">
      <c r="A96" s="182" t="s">
        <v>279</v>
      </c>
      <c r="B96" s="205" t="s">
        <v>280</v>
      </c>
      <c r="C96" s="205"/>
      <c r="D96" s="14">
        <v>7210</v>
      </c>
      <c r="E96" s="14"/>
    </row>
    <row r="97" spans="1:5" ht="32.25" hidden="1" customHeight="1" x14ac:dyDescent="0.25">
      <c r="A97" s="182" t="s">
        <v>281</v>
      </c>
      <c r="B97" s="205" t="s">
        <v>282</v>
      </c>
      <c r="C97" s="205"/>
      <c r="D97" s="14">
        <v>1700</v>
      </c>
      <c r="E97" s="14"/>
    </row>
    <row r="98" spans="1:5" ht="32.25" hidden="1" customHeight="1" x14ac:dyDescent="0.25">
      <c r="A98" s="182" t="s">
        <v>283</v>
      </c>
      <c r="B98" s="205" t="s">
        <v>284</v>
      </c>
      <c r="C98" s="205"/>
      <c r="D98" s="14">
        <v>55000</v>
      </c>
      <c r="E98" s="14"/>
    </row>
    <row r="99" spans="1:5" ht="32.25" hidden="1" customHeight="1" x14ac:dyDescent="0.25">
      <c r="A99" s="182" t="s">
        <v>285</v>
      </c>
      <c r="B99" s="205" t="s">
        <v>286</v>
      </c>
      <c r="C99" s="205"/>
      <c r="D99" s="14">
        <v>2500</v>
      </c>
      <c r="E99" s="14"/>
    </row>
    <row r="100" spans="1:5" ht="32.25" hidden="1" customHeight="1" x14ac:dyDescent="0.25">
      <c r="A100" s="182" t="s">
        <v>287</v>
      </c>
      <c r="B100" s="205" t="s">
        <v>288</v>
      </c>
      <c r="C100" s="205"/>
      <c r="D100" s="14">
        <v>4000</v>
      </c>
      <c r="E100" s="14"/>
    </row>
    <row r="101" spans="1:5" ht="32.25" hidden="1" customHeight="1" x14ac:dyDescent="0.25">
      <c r="A101" s="182" t="s">
        <v>289</v>
      </c>
      <c r="B101" s="205" t="s">
        <v>288</v>
      </c>
      <c r="C101" s="205"/>
      <c r="D101" s="14">
        <v>750</v>
      </c>
      <c r="E101" s="14"/>
    </row>
    <row r="102" spans="1:5" ht="32.25" hidden="1" customHeight="1" x14ac:dyDescent="0.25">
      <c r="A102" s="182" t="s">
        <v>290</v>
      </c>
      <c r="B102" s="205" t="s">
        <v>291</v>
      </c>
      <c r="C102" s="205"/>
      <c r="D102" s="14">
        <v>3000</v>
      </c>
      <c r="E102" s="14"/>
    </row>
    <row r="103" spans="1:5" ht="32.25" hidden="1" customHeight="1" x14ac:dyDescent="0.25">
      <c r="A103" s="182" t="s">
        <v>292</v>
      </c>
      <c r="B103" s="205" t="s">
        <v>291</v>
      </c>
      <c r="C103" s="205"/>
      <c r="D103" s="14">
        <v>346000</v>
      </c>
      <c r="E103" s="14"/>
    </row>
    <row r="104" spans="1:5" ht="32.25" hidden="1" customHeight="1" x14ac:dyDescent="0.25">
      <c r="A104" s="182" t="s">
        <v>293</v>
      </c>
      <c r="B104" s="205" t="s">
        <v>294</v>
      </c>
      <c r="C104" s="205"/>
      <c r="D104" s="14">
        <v>38000</v>
      </c>
      <c r="E104" s="14"/>
    </row>
    <row r="105" spans="1:5" ht="32.25" hidden="1" customHeight="1" x14ac:dyDescent="0.25">
      <c r="A105" s="182" t="s">
        <v>295</v>
      </c>
      <c r="B105" s="205" t="s">
        <v>296</v>
      </c>
      <c r="C105" s="205"/>
      <c r="D105" s="14">
        <v>250000</v>
      </c>
      <c r="E105" s="14">
        <v>4018.97</v>
      </c>
    </row>
    <row r="106" spans="1:5" ht="32.25" hidden="1" customHeight="1" x14ac:dyDescent="0.25">
      <c r="A106" s="182" t="s">
        <v>297</v>
      </c>
      <c r="B106" s="205" t="s">
        <v>298</v>
      </c>
      <c r="C106" s="205"/>
      <c r="D106" s="14">
        <v>71300</v>
      </c>
      <c r="E106" s="14"/>
    </row>
    <row r="107" spans="1:5" ht="32.25" hidden="1" customHeight="1" x14ac:dyDescent="0.25">
      <c r="A107" s="183" t="s">
        <v>299</v>
      </c>
      <c r="B107" s="206" t="s">
        <v>300</v>
      </c>
      <c r="C107" s="206"/>
      <c r="D107" s="13">
        <v>590750</v>
      </c>
      <c r="E107" s="13">
        <v>262319.78000000003</v>
      </c>
    </row>
    <row r="108" spans="1:5" ht="30.75" hidden="1" customHeight="1" x14ac:dyDescent="0.25">
      <c r="A108" s="182" t="s">
        <v>301</v>
      </c>
      <c r="B108" s="205" t="s">
        <v>302</v>
      </c>
      <c r="C108" s="205"/>
      <c r="D108" s="14">
        <v>590750</v>
      </c>
      <c r="E108" s="14"/>
    </row>
    <row r="109" spans="1:5" ht="32.25" customHeight="1" x14ac:dyDescent="0.25">
      <c r="A109" s="183" t="s">
        <v>1064</v>
      </c>
      <c r="B109" s="209" t="s">
        <v>1165</v>
      </c>
      <c r="C109" s="209"/>
      <c r="D109" s="13">
        <v>1289773</v>
      </c>
      <c r="E109" s="13">
        <v>1332807.6000000001</v>
      </c>
    </row>
    <row r="110" spans="1:5" ht="23.25" customHeight="1" x14ac:dyDescent="0.25">
      <c r="A110" s="183" t="s">
        <v>303</v>
      </c>
      <c r="B110" s="206" t="s">
        <v>304</v>
      </c>
      <c r="C110" s="206"/>
      <c r="D110" s="13">
        <f>D111+D201+D202</f>
        <v>2891297394.6100001</v>
      </c>
      <c r="E110" s="13">
        <f>E111+E201+E202</f>
        <v>2829877925.1799998</v>
      </c>
    </row>
    <row r="111" spans="1:5" ht="66.75" customHeight="1" x14ac:dyDescent="0.25">
      <c r="A111" s="183" t="s">
        <v>305</v>
      </c>
      <c r="B111" s="206" t="s">
        <v>7</v>
      </c>
      <c r="C111" s="206"/>
      <c r="D111" s="13">
        <f>D112+D118+D137+D164</f>
        <v>2891297394.6100001</v>
      </c>
      <c r="E111" s="13">
        <f>E112+E118+E137+E164</f>
        <v>2830885656.4699998</v>
      </c>
    </row>
    <row r="112" spans="1:5" ht="38.450000000000003" customHeight="1" x14ac:dyDescent="0.25">
      <c r="A112" s="183" t="s">
        <v>306</v>
      </c>
      <c r="B112" s="206" t="s">
        <v>307</v>
      </c>
      <c r="C112" s="206"/>
      <c r="D112" s="13">
        <f>D113+D114</f>
        <v>670987526</v>
      </c>
      <c r="E112" s="13">
        <f>E113+E114</f>
        <v>650264949</v>
      </c>
    </row>
    <row r="113" spans="1:5" ht="62.25" customHeight="1" x14ac:dyDescent="0.25">
      <c r="A113" s="182" t="s">
        <v>308</v>
      </c>
      <c r="B113" s="205" t="s">
        <v>309</v>
      </c>
      <c r="C113" s="205"/>
      <c r="D113" s="14">
        <v>505557000</v>
      </c>
      <c r="E113" s="14">
        <v>505557000</v>
      </c>
    </row>
    <row r="114" spans="1:5" ht="38.450000000000003" customHeight="1" x14ac:dyDescent="0.25">
      <c r="A114" s="183" t="s">
        <v>310</v>
      </c>
      <c r="B114" s="206" t="s">
        <v>311</v>
      </c>
      <c r="C114" s="206"/>
      <c r="D114" s="13">
        <f>D115+D116+D117</f>
        <v>165430526</v>
      </c>
      <c r="E114" s="13">
        <f>E115+E116+E117</f>
        <v>144707949</v>
      </c>
    </row>
    <row r="115" spans="1:5" ht="77.849999999999994" customHeight="1" x14ac:dyDescent="0.25">
      <c r="A115" s="182" t="s">
        <v>312</v>
      </c>
      <c r="B115" s="205" t="s">
        <v>313</v>
      </c>
      <c r="C115" s="205"/>
      <c r="D115" s="14">
        <v>163145762</v>
      </c>
      <c r="E115" s="14">
        <v>141416932</v>
      </c>
    </row>
    <row r="116" spans="1:5" ht="69.75" customHeight="1" x14ac:dyDescent="0.25">
      <c r="A116" s="182" t="s">
        <v>1212</v>
      </c>
      <c r="B116" s="205" t="s">
        <v>1211</v>
      </c>
      <c r="C116" s="205"/>
      <c r="D116" s="14">
        <v>0</v>
      </c>
      <c r="E116" s="14">
        <v>1006253</v>
      </c>
    </row>
    <row r="117" spans="1:5" ht="81.95" customHeight="1" x14ac:dyDescent="0.25">
      <c r="A117" s="182" t="s">
        <v>314</v>
      </c>
      <c r="B117" s="205" t="s">
        <v>315</v>
      </c>
      <c r="C117" s="205"/>
      <c r="D117" s="14">
        <v>2284764</v>
      </c>
      <c r="E117" s="14">
        <v>2284764</v>
      </c>
    </row>
    <row r="118" spans="1:5" ht="50.45" customHeight="1" x14ac:dyDescent="0.25">
      <c r="A118" s="183" t="s">
        <v>316</v>
      </c>
      <c r="B118" s="206" t="s">
        <v>317</v>
      </c>
      <c r="C118" s="206"/>
      <c r="D118" s="13">
        <f>D119+D121+D122+D123+D124+D125</f>
        <v>458903369.5</v>
      </c>
      <c r="E118" s="13">
        <f>E119+E121+E122+E123+E124+E125</f>
        <v>458893570.07999998</v>
      </c>
    </row>
    <row r="119" spans="1:5" ht="131.25" customHeight="1" x14ac:dyDescent="0.25">
      <c r="A119" s="182" t="s">
        <v>318</v>
      </c>
      <c r="B119" s="205" t="s">
        <v>319</v>
      </c>
      <c r="C119" s="205"/>
      <c r="D119" s="14">
        <v>27789002</v>
      </c>
      <c r="E119" s="14">
        <v>27789001.5</v>
      </c>
    </row>
    <row r="120" spans="1:5" ht="67.7" hidden="1" customHeight="1" x14ac:dyDescent="0.25">
      <c r="A120" s="182" t="s">
        <v>320</v>
      </c>
      <c r="B120" s="205" t="s">
        <v>321</v>
      </c>
      <c r="C120" s="205"/>
      <c r="D120" s="14">
        <v>22400000</v>
      </c>
      <c r="E120" s="14">
        <v>0</v>
      </c>
    </row>
    <row r="121" spans="1:5" ht="117" customHeight="1" x14ac:dyDescent="0.25">
      <c r="A121" s="182" t="s">
        <v>322</v>
      </c>
      <c r="B121" s="205" t="s">
        <v>323</v>
      </c>
      <c r="C121" s="205"/>
      <c r="D121" s="14">
        <v>1767553</v>
      </c>
      <c r="E121" s="14">
        <v>1765877.12</v>
      </c>
    </row>
    <row r="122" spans="1:5" ht="35.25" customHeight="1" x14ac:dyDescent="0.25">
      <c r="A122" s="182" t="s">
        <v>324</v>
      </c>
      <c r="B122" s="205" t="s">
        <v>325</v>
      </c>
      <c r="C122" s="205"/>
      <c r="D122" s="14">
        <v>173207</v>
      </c>
      <c r="E122" s="14">
        <v>173206.86</v>
      </c>
    </row>
    <row r="123" spans="1:5" ht="60.75" customHeight="1" x14ac:dyDescent="0.25">
      <c r="A123" s="182" t="s">
        <v>1213</v>
      </c>
      <c r="B123" s="208" t="s">
        <v>1214</v>
      </c>
      <c r="C123" s="208"/>
      <c r="D123" s="157">
        <v>8122.5</v>
      </c>
      <c r="E123" s="156">
        <v>0</v>
      </c>
    </row>
    <row r="124" spans="1:5" ht="165.75" customHeight="1" x14ac:dyDescent="0.25">
      <c r="A124" s="182" t="s">
        <v>326</v>
      </c>
      <c r="B124" s="205" t="s">
        <v>327</v>
      </c>
      <c r="C124" s="205"/>
      <c r="D124" s="14">
        <v>220283542</v>
      </c>
      <c r="E124" s="14">
        <v>220283542</v>
      </c>
    </row>
    <row r="125" spans="1:5" ht="38.450000000000003" customHeight="1" x14ac:dyDescent="0.25">
      <c r="A125" s="183" t="s">
        <v>328</v>
      </c>
      <c r="B125" s="206" t="s">
        <v>329</v>
      </c>
      <c r="C125" s="206"/>
      <c r="D125" s="13">
        <f>D126+D127+D128+D129+D130+D131+D132+D133+D134+D135+D136</f>
        <v>208881943</v>
      </c>
      <c r="E125" s="13">
        <f>E126+E127+E128+E129+E130+E131+E132+E133+E134+E135+E136</f>
        <v>208881942.59999999</v>
      </c>
    </row>
    <row r="126" spans="1:5" ht="67.7" customHeight="1" x14ac:dyDescent="0.25">
      <c r="A126" s="182" t="s">
        <v>1166</v>
      </c>
      <c r="B126" s="207" t="s">
        <v>1167</v>
      </c>
      <c r="C126" s="207"/>
      <c r="D126" s="14">
        <v>68702</v>
      </c>
      <c r="E126" s="14">
        <v>68702</v>
      </c>
    </row>
    <row r="127" spans="1:5" ht="84" customHeight="1" x14ac:dyDescent="0.25">
      <c r="A127" s="182" t="s">
        <v>1102</v>
      </c>
      <c r="B127" s="205" t="s">
        <v>1103</v>
      </c>
      <c r="C127" s="205"/>
      <c r="D127" s="14">
        <v>2189604</v>
      </c>
      <c r="E127" s="14">
        <v>2189604</v>
      </c>
    </row>
    <row r="128" spans="1:5" ht="98.25" customHeight="1" x14ac:dyDescent="0.25">
      <c r="A128" s="182" t="s">
        <v>330</v>
      </c>
      <c r="B128" s="205" t="s">
        <v>331</v>
      </c>
      <c r="C128" s="205"/>
      <c r="D128" s="14">
        <v>1186618</v>
      </c>
      <c r="E128" s="14">
        <v>1186617.6000000001</v>
      </c>
    </row>
    <row r="129" spans="1:5" ht="84.4" customHeight="1" x14ac:dyDescent="0.25">
      <c r="A129" s="182" t="s">
        <v>1112</v>
      </c>
      <c r="B129" s="205" t="s">
        <v>1113</v>
      </c>
      <c r="C129" s="205"/>
      <c r="D129" s="14">
        <v>6528032</v>
      </c>
      <c r="E129" s="14">
        <v>6528032</v>
      </c>
    </row>
    <row r="130" spans="1:5" ht="84.4" customHeight="1" x14ac:dyDescent="0.25">
      <c r="A130" s="182" t="s">
        <v>1168</v>
      </c>
      <c r="B130" s="207" t="s">
        <v>1169</v>
      </c>
      <c r="C130" s="207"/>
      <c r="D130" s="14">
        <v>547722</v>
      </c>
      <c r="E130" s="14">
        <v>547722</v>
      </c>
    </row>
    <row r="131" spans="1:5" ht="78.599999999999994" customHeight="1" x14ac:dyDescent="0.25">
      <c r="A131" s="182" t="s">
        <v>332</v>
      </c>
      <c r="B131" s="205" t="s">
        <v>333</v>
      </c>
      <c r="C131" s="205"/>
      <c r="D131" s="163">
        <v>11993286</v>
      </c>
      <c r="E131" s="14">
        <v>11993286</v>
      </c>
    </row>
    <row r="132" spans="1:5" ht="85.7" customHeight="1" x14ac:dyDescent="0.25">
      <c r="A132" s="182" t="s">
        <v>334</v>
      </c>
      <c r="B132" s="205" t="s">
        <v>335</v>
      </c>
      <c r="C132" s="205"/>
      <c r="D132" s="14">
        <v>54809509</v>
      </c>
      <c r="E132" s="14">
        <v>54809509</v>
      </c>
    </row>
    <row r="133" spans="1:5" ht="86.25" customHeight="1" x14ac:dyDescent="0.25">
      <c r="A133" s="182" t="s">
        <v>336</v>
      </c>
      <c r="B133" s="205" t="s">
        <v>337</v>
      </c>
      <c r="C133" s="205"/>
      <c r="D133" s="14">
        <v>499809</v>
      </c>
      <c r="E133" s="14">
        <v>499809</v>
      </c>
    </row>
    <row r="134" spans="1:5" ht="135" customHeight="1" x14ac:dyDescent="0.25">
      <c r="A134" s="182" t="s">
        <v>338</v>
      </c>
      <c r="B134" s="205" t="s">
        <v>1170</v>
      </c>
      <c r="C134" s="205"/>
      <c r="D134" s="14">
        <v>121796182</v>
      </c>
      <c r="E134" s="14">
        <v>121796182</v>
      </c>
    </row>
    <row r="135" spans="1:5" ht="99.95" customHeight="1" x14ac:dyDescent="0.25">
      <c r="A135" s="182" t="s">
        <v>339</v>
      </c>
      <c r="B135" s="205" t="s">
        <v>340</v>
      </c>
      <c r="C135" s="205"/>
      <c r="D135" s="14">
        <v>2062479</v>
      </c>
      <c r="E135" s="14">
        <v>2062479</v>
      </c>
    </row>
    <row r="136" spans="1:5" ht="80.25" customHeight="1" x14ac:dyDescent="0.25">
      <c r="A136" s="182" t="s">
        <v>341</v>
      </c>
      <c r="B136" s="205" t="s">
        <v>342</v>
      </c>
      <c r="C136" s="205"/>
      <c r="D136" s="14">
        <v>7200000</v>
      </c>
      <c r="E136" s="14">
        <v>7200000</v>
      </c>
    </row>
    <row r="137" spans="1:5" ht="38.450000000000003" customHeight="1" x14ac:dyDescent="0.25">
      <c r="A137" s="183" t="s">
        <v>343</v>
      </c>
      <c r="B137" s="206" t="s">
        <v>344</v>
      </c>
      <c r="C137" s="206"/>
      <c r="D137" s="13">
        <f>D138+D157+D158+D159+D160+D161+D162+D163</f>
        <v>1106315484</v>
      </c>
      <c r="E137" s="13">
        <f>E138+E157+E158+E159+E160+E161+E162+E163</f>
        <v>1100445418.8700001</v>
      </c>
    </row>
    <row r="138" spans="1:5" ht="69" customHeight="1" x14ac:dyDescent="0.25">
      <c r="A138" s="183" t="s">
        <v>345</v>
      </c>
      <c r="B138" s="206" t="s">
        <v>346</v>
      </c>
      <c r="C138" s="206"/>
      <c r="D138" s="13">
        <f>D139+D140+D141+D142+D143+D144+D145+D146+D147+D148+D149+D150+D151+D152+D153+D154+D156</f>
        <v>1008455152</v>
      </c>
      <c r="E138" s="13">
        <f>E139+E140+E141+E142+E143+E144+E145+E146+E147+E148+E149+E150+E151+E152+E153+E154+E156</f>
        <v>1012808733.49</v>
      </c>
    </row>
    <row r="139" spans="1:5" ht="132.75" customHeight="1" x14ac:dyDescent="0.25">
      <c r="A139" s="182" t="s">
        <v>347</v>
      </c>
      <c r="B139" s="205" t="s">
        <v>348</v>
      </c>
      <c r="C139" s="205"/>
      <c r="D139" s="14">
        <v>500</v>
      </c>
      <c r="E139" s="14">
        <v>0</v>
      </c>
    </row>
    <row r="140" spans="1:5" ht="134.25" customHeight="1" x14ac:dyDescent="0.25">
      <c r="A140" s="182" t="s">
        <v>349</v>
      </c>
      <c r="B140" s="205" t="s">
        <v>350</v>
      </c>
      <c r="C140" s="205"/>
      <c r="D140" s="14">
        <v>1000000</v>
      </c>
      <c r="E140" s="14">
        <v>735822</v>
      </c>
    </row>
    <row r="141" spans="1:5" ht="164.25" customHeight="1" x14ac:dyDescent="0.25">
      <c r="A141" s="182" t="s">
        <v>351</v>
      </c>
      <c r="B141" s="205" t="s">
        <v>352</v>
      </c>
      <c r="C141" s="205"/>
      <c r="D141" s="14">
        <v>6578340</v>
      </c>
      <c r="E141" s="14">
        <v>6578340</v>
      </c>
    </row>
    <row r="142" spans="1:5" ht="122.25" customHeight="1" x14ac:dyDescent="0.25">
      <c r="A142" s="182" t="s">
        <v>353</v>
      </c>
      <c r="B142" s="205" t="s">
        <v>354</v>
      </c>
      <c r="C142" s="205"/>
      <c r="D142" s="14">
        <v>593263</v>
      </c>
      <c r="E142" s="14">
        <v>224201.4</v>
      </c>
    </row>
    <row r="143" spans="1:5" ht="149.25" customHeight="1" x14ac:dyDescent="0.25">
      <c r="A143" s="182" t="s">
        <v>355</v>
      </c>
      <c r="B143" s="205" t="s">
        <v>356</v>
      </c>
      <c r="C143" s="205"/>
      <c r="D143" s="14">
        <v>7463773</v>
      </c>
      <c r="E143" s="14">
        <v>7463773</v>
      </c>
    </row>
    <row r="144" spans="1:5" ht="101.25" customHeight="1" x14ac:dyDescent="0.25">
      <c r="A144" s="182" t="s">
        <v>357</v>
      </c>
      <c r="B144" s="205" t="s">
        <v>358</v>
      </c>
      <c r="C144" s="205"/>
      <c r="D144" s="14">
        <v>4866464</v>
      </c>
      <c r="E144" s="14">
        <v>4809843.3</v>
      </c>
    </row>
    <row r="145" spans="1:5" ht="81.95" customHeight="1" x14ac:dyDescent="0.25">
      <c r="A145" s="182" t="s">
        <v>359</v>
      </c>
      <c r="B145" s="205" t="s">
        <v>360</v>
      </c>
      <c r="C145" s="205"/>
      <c r="D145" s="14">
        <v>803080138</v>
      </c>
      <c r="E145" s="14">
        <v>808907010</v>
      </c>
    </row>
    <row r="146" spans="1:5" ht="96.75" customHeight="1" x14ac:dyDescent="0.25">
      <c r="A146" s="182" t="s">
        <v>361</v>
      </c>
      <c r="B146" s="205" t="s">
        <v>362</v>
      </c>
      <c r="C146" s="205"/>
      <c r="D146" s="14">
        <v>19925125</v>
      </c>
      <c r="E146" s="14">
        <v>18538184</v>
      </c>
    </row>
    <row r="147" spans="1:5" ht="114" customHeight="1" x14ac:dyDescent="0.25">
      <c r="A147" s="182" t="s">
        <v>363</v>
      </c>
      <c r="B147" s="205" t="s">
        <v>364</v>
      </c>
      <c r="C147" s="205"/>
      <c r="D147" s="14">
        <v>24031170</v>
      </c>
      <c r="E147" s="14">
        <v>23858011.5</v>
      </c>
    </row>
    <row r="148" spans="1:5" ht="182.25" customHeight="1" x14ac:dyDescent="0.25">
      <c r="A148" s="182" t="s">
        <v>365</v>
      </c>
      <c r="B148" s="205" t="s">
        <v>366</v>
      </c>
      <c r="C148" s="205"/>
      <c r="D148" s="14">
        <v>114311931</v>
      </c>
      <c r="E148" s="14">
        <v>114311931</v>
      </c>
    </row>
    <row r="149" spans="1:5" ht="99.95" customHeight="1" x14ac:dyDescent="0.25">
      <c r="A149" s="182" t="s">
        <v>367</v>
      </c>
      <c r="B149" s="205" t="s">
        <v>368</v>
      </c>
      <c r="C149" s="205"/>
      <c r="D149" s="14">
        <v>7758000</v>
      </c>
      <c r="E149" s="14">
        <v>8586306.7400000002</v>
      </c>
    </row>
    <row r="150" spans="1:5" ht="113.25" customHeight="1" x14ac:dyDescent="0.25">
      <c r="A150" s="182" t="s">
        <v>369</v>
      </c>
      <c r="B150" s="205" t="s">
        <v>370</v>
      </c>
      <c r="C150" s="205"/>
      <c r="D150" s="14">
        <v>48000</v>
      </c>
      <c r="E150" s="14">
        <v>0</v>
      </c>
    </row>
    <row r="151" spans="1:5" ht="111.75" customHeight="1" x14ac:dyDescent="0.25">
      <c r="A151" s="182" t="s">
        <v>371</v>
      </c>
      <c r="B151" s="205" t="s">
        <v>372</v>
      </c>
      <c r="C151" s="205"/>
      <c r="D151" s="14">
        <v>3150274</v>
      </c>
      <c r="E151" s="14">
        <v>3150274</v>
      </c>
    </row>
    <row r="152" spans="1:5" ht="115.5" customHeight="1" x14ac:dyDescent="0.25">
      <c r="A152" s="182" t="s">
        <v>373</v>
      </c>
      <c r="B152" s="205" t="s">
        <v>374</v>
      </c>
      <c r="C152" s="205"/>
      <c r="D152" s="14">
        <v>9468723</v>
      </c>
      <c r="E152" s="14">
        <v>9468723</v>
      </c>
    </row>
    <row r="153" spans="1:5" ht="99.95" customHeight="1" x14ac:dyDescent="0.25">
      <c r="A153" s="182" t="s">
        <v>375</v>
      </c>
      <c r="B153" s="205" t="s">
        <v>376</v>
      </c>
      <c r="C153" s="205"/>
      <c r="D153" s="14">
        <v>5710752</v>
      </c>
      <c r="E153" s="14">
        <v>5710740</v>
      </c>
    </row>
    <row r="154" spans="1:5" ht="114" customHeight="1" x14ac:dyDescent="0.25">
      <c r="A154" s="182" t="s">
        <v>377</v>
      </c>
      <c r="B154" s="205" t="s">
        <v>378</v>
      </c>
      <c r="C154" s="205"/>
      <c r="D154" s="14">
        <v>296212</v>
      </c>
      <c r="E154" s="14">
        <v>296212</v>
      </c>
    </row>
    <row r="155" spans="1:5" ht="103.7" hidden="1" customHeight="1" x14ac:dyDescent="0.25">
      <c r="A155" s="182" t="s">
        <v>379</v>
      </c>
      <c r="B155" s="205" t="s">
        <v>380</v>
      </c>
      <c r="C155" s="205"/>
      <c r="D155" s="14">
        <v>27466</v>
      </c>
      <c r="E155" s="14">
        <v>0</v>
      </c>
    </row>
    <row r="156" spans="1:5" ht="126.95" customHeight="1" x14ac:dyDescent="0.25">
      <c r="A156" s="182" t="s">
        <v>381</v>
      </c>
      <c r="B156" s="205" t="s">
        <v>382</v>
      </c>
      <c r="C156" s="205"/>
      <c r="D156" s="14">
        <v>172487</v>
      </c>
      <c r="E156" s="14">
        <v>169361.55</v>
      </c>
    </row>
    <row r="157" spans="1:5" ht="102" customHeight="1" x14ac:dyDescent="0.25">
      <c r="A157" s="182" t="s">
        <v>383</v>
      </c>
      <c r="B157" s="205" t="s">
        <v>384</v>
      </c>
      <c r="C157" s="205"/>
      <c r="D157" s="14">
        <v>4091</v>
      </c>
      <c r="E157" s="14">
        <v>4091</v>
      </c>
    </row>
    <row r="158" spans="1:5" ht="112.7" customHeight="1" x14ac:dyDescent="0.25">
      <c r="A158" s="182" t="s">
        <v>385</v>
      </c>
      <c r="B158" s="205" t="s">
        <v>386</v>
      </c>
      <c r="C158" s="205"/>
      <c r="D158" s="14">
        <v>3094233</v>
      </c>
      <c r="E158" s="14">
        <v>3094224</v>
      </c>
    </row>
    <row r="159" spans="1:5" ht="198" customHeight="1" x14ac:dyDescent="0.25">
      <c r="A159" s="182" t="s">
        <v>387</v>
      </c>
      <c r="B159" s="205" t="s">
        <v>388</v>
      </c>
      <c r="C159" s="205"/>
      <c r="D159" s="14">
        <v>43768027</v>
      </c>
      <c r="E159" s="14">
        <v>39606603</v>
      </c>
    </row>
    <row r="160" spans="1:5" ht="112.7" customHeight="1" x14ac:dyDescent="0.25">
      <c r="A160" s="182" t="s">
        <v>389</v>
      </c>
      <c r="B160" s="205" t="s">
        <v>390</v>
      </c>
      <c r="C160" s="205"/>
      <c r="D160" s="14">
        <v>31919160</v>
      </c>
      <c r="E160" s="14">
        <v>25866390</v>
      </c>
    </row>
    <row r="161" spans="1:5" ht="80.25" customHeight="1" x14ac:dyDescent="0.25">
      <c r="A161" s="182" t="s">
        <v>391</v>
      </c>
      <c r="B161" s="205" t="s">
        <v>392</v>
      </c>
      <c r="C161" s="205"/>
      <c r="D161" s="14">
        <v>16393771</v>
      </c>
      <c r="E161" s="14">
        <v>16393770.380000001</v>
      </c>
    </row>
    <row r="162" spans="1:5" ht="66" customHeight="1" x14ac:dyDescent="0.25">
      <c r="A162" s="182" t="s">
        <v>393</v>
      </c>
      <c r="B162" s="205" t="s">
        <v>394</v>
      </c>
      <c r="C162" s="205"/>
      <c r="D162" s="14">
        <v>2394610</v>
      </c>
      <c r="E162" s="14">
        <v>2394610</v>
      </c>
    </row>
    <row r="163" spans="1:5" ht="96.75" customHeight="1" x14ac:dyDescent="0.25">
      <c r="A163" s="182" t="s">
        <v>1228</v>
      </c>
      <c r="B163" s="205" t="s">
        <v>1233</v>
      </c>
      <c r="C163" s="205"/>
      <c r="D163" s="14">
        <v>286440</v>
      </c>
      <c r="E163" s="14">
        <v>276997</v>
      </c>
    </row>
    <row r="164" spans="1:5" ht="28.5" customHeight="1" x14ac:dyDescent="0.25">
      <c r="A164" s="183" t="s">
        <v>395</v>
      </c>
      <c r="B164" s="206" t="s">
        <v>396</v>
      </c>
      <c r="C164" s="206"/>
      <c r="D164" s="13">
        <f>D165+D190+D191</f>
        <v>655091015.11000001</v>
      </c>
      <c r="E164" s="13">
        <f>E165+E190+E191</f>
        <v>621281718.5200001</v>
      </c>
    </row>
    <row r="165" spans="1:5" ht="116.25" customHeight="1" x14ac:dyDescent="0.25">
      <c r="A165" s="183" t="s">
        <v>397</v>
      </c>
      <c r="B165" s="206" t="s">
        <v>398</v>
      </c>
      <c r="C165" s="206"/>
      <c r="D165" s="13">
        <f>D166+D167+D168+D169+D170+D171+D172+D173+D174+D175+D176+D177+D178+D180+D181+D182+D183+D184+D185+D186+D187+D188+D189</f>
        <v>629663363</v>
      </c>
      <c r="E165" s="13">
        <f>E166+E167+E168+E169+E170+E171+E172+E173+E174+E175+E176+E177+E178+E180+E181+E182+E183+E184+E185+E186+E187+E188+E189</f>
        <v>595974010.75000012</v>
      </c>
    </row>
    <row r="166" spans="1:5" ht="146.25" customHeight="1" x14ac:dyDescent="0.25">
      <c r="A166" s="182" t="s">
        <v>399</v>
      </c>
      <c r="B166" s="205" t="s">
        <v>400</v>
      </c>
      <c r="C166" s="205"/>
      <c r="D166" s="14">
        <v>35407947</v>
      </c>
      <c r="E166" s="14">
        <v>35407947</v>
      </c>
    </row>
    <row r="167" spans="1:5" ht="194.25" customHeight="1" x14ac:dyDescent="0.25">
      <c r="A167" s="182" t="s">
        <v>401</v>
      </c>
      <c r="B167" s="205" t="s">
        <v>402</v>
      </c>
      <c r="C167" s="205"/>
      <c r="D167" s="14">
        <v>1404890</v>
      </c>
      <c r="E167" s="14">
        <v>2659406.73</v>
      </c>
    </row>
    <row r="168" spans="1:5" ht="195.75" customHeight="1" x14ac:dyDescent="0.25">
      <c r="A168" s="182" t="s">
        <v>403</v>
      </c>
      <c r="B168" s="205" t="s">
        <v>404</v>
      </c>
      <c r="C168" s="205"/>
      <c r="D168" s="14">
        <v>5525373</v>
      </c>
      <c r="E168" s="14">
        <v>4950372.3</v>
      </c>
    </row>
    <row r="169" spans="1:5" ht="146.25" customHeight="1" x14ac:dyDescent="0.25">
      <c r="A169" s="182" t="s">
        <v>405</v>
      </c>
      <c r="B169" s="205" t="s">
        <v>406</v>
      </c>
      <c r="C169" s="205"/>
      <c r="D169" s="14">
        <v>349075512</v>
      </c>
      <c r="E169" s="14">
        <v>325914059.14999998</v>
      </c>
    </row>
    <row r="170" spans="1:5" ht="178.5" customHeight="1" x14ac:dyDescent="0.25">
      <c r="A170" s="182" t="s">
        <v>407</v>
      </c>
      <c r="B170" s="205" t="s">
        <v>408</v>
      </c>
      <c r="C170" s="205"/>
      <c r="D170" s="14">
        <v>10437408</v>
      </c>
      <c r="E170" s="14">
        <v>7463458.0999999996</v>
      </c>
    </row>
    <row r="171" spans="1:5" ht="162" customHeight="1" x14ac:dyDescent="0.25">
      <c r="A171" s="182" t="s">
        <v>409</v>
      </c>
      <c r="B171" s="205" t="s">
        <v>410</v>
      </c>
      <c r="C171" s="205"/>
      <c r="D171" s="14">
        <v>13889528</v>
      </c>
      <c r="E171" s="14">
        <v>13344725.939999999</v>
      </c>
    </row>
    <row r="172" spans="1:5" ht="162" customHeight="1" x14ac:dyDescent="0.25">
      <c r="A172" s="182" t="s">
        <v>1104</v>
      </c>
      <c r="B172" s="205" t="s">
        <v>1105</v>
      </c>
      <c r="C172" s="205"/>
      <c r="D172" s="14">
        <v>1150945</v>
      </c>
      <c r="E172" s="14">
        <v>1070124.3600000001</v>
      </c>
    </row>
    <row r="173" spans="1:5" ht="178.5" customHeight="1" x14ac:dyDescent="0.25">
      <c r="A173" s="182" t="s">
        <v>411</v>
      </c>
      <c r="B173" s="205" t="s">
        <v>412</v>
      </c>
      <c r="C173" s="205"/>
      <c r="D173" s="14">
        <v>2666541</v>
      </c>
      <c r="E173" s="14">
        <v>2624030.2599999998</v>
      </c>
    </row>
    <row r="174" spans="1:5" ht="180.95" customHeight="1" x14ac:dyDescent="0.25">
      <c r="A174" s="182" t="s">
        <v>413</v>
      </c>
      <c r="B174" s="205" t="s">
        <v>414</v>
      </c>
      <c r="C174" s="205"/>
      <c r="D174" s="14">
        <v>4790000</v>
      </c>
      <c r="E174" s="14">
        <v>4790000</v>
      </c>
    </row>
    <row r="175" spans="1:5" ht="162.94999999999999" customHeight="1" x14ac:dyDescent="0.25">
      <c r="A175" s="182" t="s">
        <v>415</v>
      </c>
      <c r="B175" s="205" t="s">
        <v>416</v>
      </c>
      <c r="C175" s="205"/>
      <c r="D175" s="14">
        <v>1100000</v>
      </c>
      <c r="E175" s="14">
        <v>1100000</v>
      </c>
    </row>
    <row r="176" spans="1:5" ht="149.25" customHeight="1" x14ac:dyDescent="0.25">
      <c r="A176" s="182" t="s">
        <v>417</v>
      </c>
      <c r="B176" s="205" t="s">
        <v>418</v>
      </c>
      <c r="C176" s="205"/>
      <c r="D176" s="14">
        <v>131219655</v>
      </c>
      <c r="E176" s="14">
        <v>132181802.65000001</v>
      </c>
    </row>
    <row r="177" spans="1:5" ht="164.25" customHeight="1" x14ac:dyDescent="0.25">
      <c r="A177" s="182" t="s">
        <v>419</v>
      </c>
      <c r="B177" s="205" t="s">
        <v>420</v>
      </c>
      <c r="C177" s="205"/>
      <c r="D177" s="14">
        <v>56067708</v>
      </c>
      <c r="E177" s="14">
        <v>46370964.869999997</v>
      </c>
    </row>
    <row r="178" spans="1:5" ht="148.69999999999999" customHeight="1" x14ac:dyDescent="0.25">
      <c r="A178" s="182" t="s">
        <v>421</v>
      </c>
      <c r="B178" s="205" t="s">
        <v>422</v>
      </c>
      <c r="C178" s="205"/>
      <c r="D178" s="14">
        <v>586134</v>
      </c>
      <c r="E178" s="14">
        <v>389133.76</v>
      </c>
    </row>
    <row r="179" spans="1:5" ht="222.75" hidden="1" customHeight="1" x14ac:dyDescent="0.25">
      <c r="A179" s="182" t="s">
        <v>423</v>
      </c>
      <c r="B179" s="205" t="s">
        <v>424</v>
      </c>
      <c r="C179" s="205"/>
      <c r="D179" s="14">
        <v>545000</v>
      </c>
      <c r="E179" s="14">
        <v>0</v>
      </c>
    </row>
    <row r="180" spans="1:5" ht="195" customHeight="1" x14ac:dyDescent="0.25">
      <c r="A180" s="182" t="s">
        <v>425</v>
      </c>
      <c r="B180" s="205" t="s">
        <v>426</v>
      </c>
      <c r="C180" s="205"/>
      <c r="D180" s="14">
        <v>3168443</v>
      </c>
      <c r="E180" s="14">
        <v>3203254.41</v>
      </c>
    </row>
    <row r="181" spans="1:5" ht="148.69999999999999" customHeight="1" x14ac:dyDescent="0.25">
      <c r="A181" s="182" t="s">
        <v>427</v>
      </c>
      <c r="B181" s="205" t="s">
        <v>428</v>
      </c>
      <c r="C181" s="205"/>
      <c r="D181" s="14">
        <v>288000</v>
      </c>
      <c r="E181" s="14">
        <v>288000</v>
      </c>
    </row>
    <row r="182" spans="1:5" ht="182.25" customHeight="1" x14ac:dyDescent="0.25">
      <c r="A182" s="182" t="s">
        <v>429</v>
      </c>
      <c r="B182" s="205" t="s">
        <v>430</v>
      </c>
      <c r="C182" s="205"/>
      <c r="D182" s="14">
        <v>2836000</v>
      </c>
      <c r="E182" s="14">
        <v>2836000</v>
      </c>
    </row>
    <row r="183" spans="1:5" ht="162.94999999999999" customHeight="1" x14ac:dyDescent="0.25">
      <c r="A183" s="182" t="s">
        <v>431</v>
      </c>
      <c r="B183" s="205" t="s">
        <v>432</v>
      </c>
      <c r="C183" s="205"/>
      <c r="D183" s="14">
        <v>11078</v>
      </c>
      <c r="E183" s="14">
        <v>11077.84</v>
      </c>
    </row>
    <row r="184" spans="1:5" ht="179.25" customHeight="1" x14ac:dyDescent="0.25">
      <c r="A184" s="182" t="s">
        <v>433</v>
      </c>
      <c r="B184" s="205" t="s">
        <v>434</v>
      </c>
      <c r="C184" s="205"/>
      <c r="D184" s="14">
        <v>638849</v>
      </c>
      <c r="E184" s="14">
        <v>638848.07999999996</v>
      </c>
    </row>
    <row r="185" spans="1:5" ht="162.75" customHeight="1" x14ac:dyDescent="0.25">
      <c r="A185" s="182" t="s">
        <v>1229</v>
      </c>
      <c r="B185" s="205" t="s">
        <v>1234</v>
      </c>
      <c r="C185" s="205"/>
      <c r="D185" s="14">
        <v>3368238</v>
      </c>
      <c r="E185" s="14">
        <v>3219244.6</v>
      </c>
    </row>
    <row r="186" spans="1:5" ht="159" customHeight="1" x14ac:dyDescent="0.25">
      <c r="A186" s="182" t="s">
        <v>435</v>
      </c>
      <c r="B186" s="205" t="s">
        <v>436</v>
      </c>
      <c r="C186" s="205"/>
      <c r="D186" s="14">
        <v>845645</v>
      </c>
      <c r="E186" s="14">
        <v>2326092.3199999998</v>
      </c>
    </row>
    <row r="187" spans="1:5" ht="174" customHeight="1" x14ac:dyDescent="0.25">
      <c r="A187" s="182" t="s">
        <v>437</v>
      </c>
      <c r="B187" s="205" t="s">
        <v>438</v>
      </c>
      <c r="C187" s="205"/>
      <c r="D187" s="14">
        <v>75000</v>
      </c>
      <c r="E187" s="14">
        <v>75000</v>
      </c>
    </row>
    <row r="188" spans="1:5" ht="147" customHeight="1" x14ac:dyDescent="0.25">
      <c r="A188" s="182" t="s">
        <v>439</v>
      </c>
      <c r="B188" s="205" t="s">
        <v>440</v>
      </c>
      <c r="C188" s="205"/>
      <c r="D188" s="14">
        <v>591900</v>
      </c>
      <c r="E188" s="14">
        <v>591900</v>
      </c>
    </row>
    <row r="189" spans="1:5" ht="147.75" customHeight="1" x14ac:dyDescent="0.25">
      <c r="A189" s="182" t="s">
        <v>441</v>
      </c>
      <c r="B189" s="205" t="s">
        <v>442</v>
      </c>
      <c r="C189" s="205"/>
      <c r="D189" s="14">
        <v>4518569</v>
      </c>
      <c r="E189" s="14">
        <v>4518568.38</v>
      </c>
    </row>
    <row r="190" spans="1:5" ht="69.75" customHeight="1" x14ac:dyDescent="0.25">
      <c r="A190" s="183" t="s">
        <v>1074</v>
      </c>
      <c r="B190" s="206" t="s">
        <v>1075</v>
      </c>
      <c r="C190" s="206"/>
      <c r="D190" s="13">
        <v>156250.10999999999</v>
      </c>
      <c r="E190" s="13">
        <v>156250.10999999999</v>
      </c>
    </row>
    <row r="191" spans="1:5" ht="46.5" customHeight="1" x14ac:dyDescent="0.25">
      <c r="A191" s="183" t="s">
        <v>443</v>
      </c>
      <c r="B191" s="206" t="s">
        <v>444</v>
      </c>
      <c r="C191" s="206"/>
      <c r="D191" s="13">
        <f>D192+D193+D194+D195+D196+D197+D198+D199+D200</f>
        <v>25271402</v>
      </c>
      <c r="E191" s="13">
        <f>E192+E193+E194+E195+E196+E197+E198+E199+E200</f>
        <v>25151457.66</v>
      </c>
    </row>
    <row r="192" spans="1:5" ht="144" customHeight="1" x14ac:dyDescent="0.25">
      <c r="A192" s="182" t="s">
        <v>1106</v>
      </c>
      <c r="B192" s="205" t="s">
        <v>1107</v>
      </c>
      <c r="C192" s="205"/>
      <c r="D192" s="14">
        <v>407000</v>
      </c>
      <c r="E192" s="14">
        <v>385264.35</v>
      </c>
    </row>
    <row r="193" spans="1:5" ht="50.25" customHeight="1" x14ac:dyDescent="0.25">
      <c r="A193" s="182" t="s">
        <v>445</v>
      </c>
      <c r="B193" s="205" t="s">
        <v>446</v>
      </c>
      <c r="C193" s="205"/>
      <c r="D193" s="14">
        <v>1000000</v>
      </c>
      <c r="E193" s="14">
        <v>1000000</v>
      </c>
    </row>
    <row r="194" spans="1:5" ht="127.5" customHeight="1" x14ac:dyDescent="0.25">
      <c r="A194" s="182" t="s">
        <v>447</v>
      </c>
      <c r="B194" s="205" t="s">
        <v>448</v>
      </c>
      <c r="C194" s="205"/>
      <c r="D194" s="14">
        <v>900000</v>
      </c>
      <c r="E194" s="14">
        <v>900000</v>
      </c>
    </row>
    <row r="195" spans="1:5" ht="79.5" customHeight="1" x14ac:dyDescent="0.25">
      <c r="A195" s="182" t="s">
        <v>449</v>
      </c>
      <c r="B195" s="205" t="s">
        <v>450</v>
      </c>
      <c r="C195" s="205"/>
      <c r="D195" s="14">
        <v>2039655</v>
      </c>
      <c r="E195" s="14">
        <v>2039654.07</v>
      </c>
    </row>
    <row r="196" spans="1:5" ht="79.5" customHeight="1" x14ac:dyDescent="0.25">
      <c r="A196" s="182" t="s">
        <v>1111</v>
      </c>
      <c r="B196" s="205" t="s">
        <v>1110</v>
      </c>
      <c r="C196" s="205"/>
      <c r="D196" s="14">
        <v>3684803</v>
      </c>
      <c r="E196" s="14">
        <v>3684802.24</v>
      </c>
    </row>
    <row r="197" spans="1:5" ht="83.25" customHeight="1" x14ac:dyDescent="0.25">
      <c r="A197" s="182" t="s">
        <v>451</v>
      </c>
      <c r="B197" s="205" t="s">
        <v>452</v>
      </c>
      <c r="C197" s="205"/>
      <c r="D197" s="14">
        <v>8240000</v>
      </c>
      <c r="E197" s="14">
        <v>8141793</v>
      </c>
    </row>
    <row r="198" spans="1:5" ht="97.5" customHeight="1" x14ac:dyDescent="0.25">
      <c r="A198" s="182" t="s">
        <v>453</v>
      </c>
      <c r="B198" s="205" t="s">
        <v>454</v>
      </c>
      <c r="C198" s="205"/>
      <c r="D198" s="14">
        <v>8861894</v>
      </c>
      <c r="E198" s="14">
        <v>8861894</v>
      </c>
    </row>
    <row r="199" spans="1:5" ht="97.5" customHeight="1" x14ac:dyDescent="0.25">
      <c r="A199" s="182" t="s">
        <v>1171</v>
      </c>
      <c r="B199" s="207" t="s">
        <v>1172</v>
      </c>
      <c r="C199" s="207"/>
      <c r="D199" s="14">
        <v>88000</v>
      </c>
      <c r="E199" s="14">
        <v>88000</v>
      </c>
    </row>
    <row r="200" spans="1:5" ht="84.75" customHeight="1" x14ac:dyDescent="0.25">
      <c r="A200" s="182" t="s">
        <v>1230</v>
      </c>
      <c r="B200" s="205" t="s">
        <v>1235</v>
      </c>
      <c r="C200" s="205"/>
      <c r="D200" s="14">
        <v>50050</v>
      </c>
      <c r="E200" s="14">
        <v>50050</v>
      </c>
    </row>
    <row r="201" spans="1:5" ht="96.75" customHeight="1" x14ac:dyDescent="0.25">
      <c r="A201" s="183" t="s">
        <v>1108</v>
      </c>
      <c r="B201" s="206" t="s">
        <v>1109</v>
      </c>
      <c r="C201" s="206"/>
      <c r="D201" s="13"/>
      <c r="E201" s="13">
        <v>5038529.88</v>
      </c>
    </row>
    <row r="202" spans="1:5" ht="67.7" customHeight="1" x14ac:dyDescent="0.25">
      <c r="A202" s="183" t="s">
        <v>1077</v>
      </c>
      <c r="B202" s="206" t="s">
        <v>1076</v>
      </c>
      <c r="C202" s="206"/>
      <c r="D202" s="13"/>
      <c r="E202" s="13">
        <v>-6046261.1699999999</v>
      </c>
    </row>
    <row r="203" spans="1:5" ht="19.350000000000001" customHeight="1" x14ac:dyDescent="0.25">
      <c r="A203" s="183"/>
      <c r="B203" s="206" t="s">
        <v>455</v>
      </c>
      <c r="C203" s="206"/>
      <c r="D203" s="13">
        <f>D4+D110</f>
        <v>3274885898.6100001</v>
      </c>
      <c r="E203" s="13">
        <f>E4+E110</f>
        <v>3224825254.1799998</v>
      </c>
    </row>
  </sheetData>
  <mergeCells count="204">
    <mergeCell ref="A1:B1"/>
    <mergeCell ref="B3:C3"/>
    <mergeCell ref="B10:C10"/>
    <mergeCell ref="B11:C11"/>
    <mergeCell ref="B12:C12"/>
    <mergeCell ref="B13:C13"/>
    <mergeCell ref="A2:E2"/>
    <mergeCell ref="C1:E1"/>
    <mergeCell ref="B14:C14"/>
    <mergeCell ref="B15:C15"/>
    <mergeCell ref="B4:C4"/>
    <mergeCell ref="B5:C5"/>
    <mergeCell ref="B6:C6"/>
    <mergeCell ref="B7:C7"/>
    <mergeCell ref="B8:C8"/>
    <mergeCell ref="B9:C9"/>
    <mergeCell ref="B23:C23"/>
    <mergeCell ref="B24:C24"/>
    <mergeCell ref="B25:C25"/>
    <mergeCell ref="B26:C26"/>
    <mergeCell ref="B27:C27"/>
    <mergeCell ref="B28:C28"/>
    <mergeCell ref="B16:C16"/>
    <mergeCell ref="B17:C17"/>
    <mergeCell ref="B18:C18"/>
    <mergeCell ref="B19:C19"/>
    <mergeCell ref="B20:C20"/>
    <mergeCell ref="B22:C22"/>
    <mergeCell ref="B21:C21"/>
    <mergeCell ref="B37:C37"/>
    <mergeCell ref="B38:C38"/>
    <mergeCell ref="B40:C40"/>
    <mergeCell ref="B41:C41"/>
    <mergeCell ref="B42:C42"/>
    <mergeCell ref="B43:C43"/>
    <mergeCell ref="B29:C29"/>
    <mergeCell ref="B30:C30"/>
    <mergeCell ref="B31:C31"/>
    <mergeCell ref="B32:C32"/>
    <mergeCell ref="B35:C35"/>
    <mergeCell ref="B36:C36"/>
    <mergeCell ref="B39:C39"/>
    <mergeCell ref="B33:C33"/>
    <mergeCell ref="B34:C34"/>
    <mergeCell ref="B50:C50"/>
    <mergeCell ref="B51:C51"/>
    <mergeCell ref="B52:C52"/>
    <mergeCell ref="B53:C53"/>
    <mergeCell ref="B54:C54"/>
    <mergeCell ref="B55:C55"/>
    <mergeCell ref="B44:C44"/>
    <mergeCell ref="B45:C45"/>
    <mergeCell ref="B46:C46"/>
    <mergeCell ref="B47:C47"/>
    <mergeCell ref="B48:C48"/>
    <mergeCell ref="B49:C49"/>
    <mergeCell ref="B62:C62"/>
    <mergeCell ref="B63:C63"/>
    <mergeCell ref="B64:C64"/>
    <mergeCell ref="B65:C65"/>
    <mergeCell ref="B67:C67"/>
    <mergeCell ref="B68:C68"/>
    <mergeCell ref="B56:C56"/>
    <mergeCell ref="B57:C57"/>
    <mergeCell ref="B58:C58"/>
    <mergeCell ref="B59:C59"/>
    <mergeCell ref="B60:C60"/>
    <mergeCell ref="B61:C61"/>
    <mergeCell ref="B66:C66"/>
    <mergeCell ref="B75:C75"/>
    <mergeCell ref="B76:C76"/>
    <mergeCell ref="B77:C77"/>
    <mergeCell ref="B78:C78"/>
    <mergeCell ref="B79:C79"/>
    <mergeCell ref="B80:C80"/>
    <mergeCell ref="B69:C69"/>
    <mergeCell ref="B70:C70"/>
    <mergeCell ref="B71:C71"/>
    <mergeCell ref="B72:C72"/>
    <mergeCell ref="B73:C73"/>
    <mergeCell ref="B74:C74"/>
    <mergeCell ref="B87:C87"/>
    <mergeCell ref="B88:C88"/>
    <mergeCell ref="B89:C89"/>
    <mergeCell ref="B90:C90"/>
    <mergeCell ref="B91:C91"/>
    <mergeCell ref="B92:C92"/>
    <mergeCell ref="B81:C81"/>
    <mergeCell ref="B82:C82"/>
    <mergeCell ref="B83:C83"/>
    <mergeCell ref="B84:C84"/>
    <mergeCell ref="B85:C85"/>
    <mergeCell ref="B86:C86"/>
    <mergeCell ref="B99:C99"/>
    <mergeCell ref="B100:C100"/>
    <mergeCell ref="B101:C101"/>
    <mergeCell ref="B102:C102"/>
    <mergeCell ref="B103:C103"/>
    <mergeCell ref="B104:C104"/>
    <mergeCell ref="B93:C93"/>
    <mergeCell ref="B94:C94"/>
    <mergeCell ref="B95:C95"/>
    <mergeCell ref="B96:C96"/>
    <mergeCell ref="B97:C97"/>
    <mergeCell ref="B98:C98"/>
    <mergeCell ref="B112:C112"/>
    <mergeCell ref="B113:C113"/>
    <mergeCell ref="B114:C114"/>
    <mergeCell ref="B115:C115"/>
    <mergeCell ref="B117:C117"/>
    <mergeCell ref="B118:C118"/>
    <mergeCell ref="B105:C105"/>
    <mergeCell ref="B106:C106"/>
    <mergeCell ref="B107:C107"/>
    <mergeCell ref="B108:C108"/>
    <mergeCell ref="B110:C110"/>
    <mergeCell ref="B111:C111"/>
    <mergeCell ref="B109:C109"/>
    <mergeCell ref="B116:C116"/>
    <mergeCell ref="B128:C128"/>
    <mergeCell ref="B131:C131"/>
    <mergeCell ref="B132:C132"/>
    <mergeCell ref="B133:C133"/>
    <mergeCell ref="B134:C134"/>
    <mergeCell ref="B135:C135"/>
    <mergeCell ref="B119:C119"/>
    <mergeCell ref="B120:C120"/>
    <mergeCell ref="B121:C121"/>
    <mergeCell ref="B122:C122"/>
    <mergeCell ref="B124:C124"/>
    <mergeCell ref="B125:C125"/>
    <mergeCell ref="B127:C127"/>
    <mergeCell ref="B129:C129"/>
    <mergeCell ref="B126:C126"/>
    <mergeCell ref="B130:C130"/>
    <mergeCell ref="B123:C123"/>
    <mergeCell ref="B142:C142"/>
    <mergeCell ref="B143:C143"/>
    <mergeCell ref="B144:C144"/>
    <mergeCell ref="B145:C145"/>
    <mergeCell ref="B146:C146"/>
    <mergeCell ref="B147:C147"/>
    <mergeCell ref="B136:C136"/>
    <mergeCell ref="B137:C137"/>
    <mergeCell ref="B138:C138"/>
    <mergeCell ref="B139:C139"/>
    <mergeCell ref="B140:C140"/>
    <mergeCell ref="B141:C141"/>
    <mergeCell ref="B154:C154"/>
    <mergeCell ref="B155:C155"/>
    <mergeCell ref="B156:C156"/>
    <mergeCell ref="B157:C157"/>
    <mergeCell ref="B158:C158"/>
    <mergeCell ref="B159:C159"/>
    <mergeCell ref="B148:C148"/>
    <mergeCell ref="B149:C149"/>
    <mergeCell ref="B150:C150"/>
    <mergeCell ref="B151:C151"/>
    <mergeCell ref="B152:C152"/>
    <mergeCell ref="B153:C153"/>
    <mergeCell ref="B167:C167"/>
    <mergeCell ref="B168:C168"/>
    <mergeCell ref="B169:C169"/>
    <mergeCell ref="B170:C170"/>
    <mergeCell ref="B171:C171"/>
    <mergeCell ref="B173:C173"/>
    <mergeCell ref="B160:C160"/>
    <mergeCell ref="B161:C161"/>
    <mergeCell ref="B162:C162"/>
    <mergeCell ref="B164:C164"/>
    <mergeCell ref="B165:C165"/>
    <mergeCell ref="B166:C166"/>
    <mergeCell ref="B172:C172"/>
    <mergeCell ref="B163:C163"/>
    <mergeCell ref="B180:C180"/>
    <mergeCell ref="B181:C181"/>
    <mergeCell ref="B182:C182"/>
    <mergeCell ref="B183:C183"/>
    <mergeCell ref="B184:C184"/>
    <mergeCell ref="B186:C186"/>
    <mergeCell ref="B174:C174"/>
    <mergeCell ref="B175:C175"/>
    <mergeCell ref="B176:C176"/>
    <mergeCell ref="B177:C177"/>
    <mergeCell ref="B178:C178"/>
    <mergeCell ref="B179:C179"/>
    <mergeCell ref="B185:C185"/>
    <mergeCell ref="B195:C195"/>
    <mergeCell ref="B197:C197"/>
    <mergeCell ref="B198:C198"/>
    <mergeCell ref="B203:C203"/>
    <mergeCell ref="B187:C187"/>
    <mergeCell ref="B188:C188"/>
    <mergeCell ref="B189:C189"/>
    <mergeCell ref="B191:C191"/>
    <mergeCell ref="B193:C193"/>
    <mergeCell ref="B194:C194"/>
    <mergeCell ref="B190:C190"/>
    <mergeCell ref="B202:C202"/>
    <mergeCell ref="B192:C192"/>
    <mergeCell ref="B201:C201"/>
    <mergeCell ref="B196:C196"/>
    <mergeCell ref="B199:C199"/>
    <mergeCell ref="B200:C200"/>
  </mergeCells>
  <pageMargins left="0.7" right="0.7" top="0.75" bottom="0.75" header="0.3" footer="0.3"/>
  <pageSetup paperSize="9" scale="9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51"/>
  <sheetViews>
    <sheetView topLeftCell="A97" zoomScale="96" zoomScaleNormal="96" workbookViewId="0">
      <selection activeCell="B31" sqref="B31:C31"/>
    </sheetView>
  </sheetViews>
  <sheetFormatPr defaultColWidth="9.140625" defaultRowHeight="15.75" x14ac:dyDescent="0.25"/>
  <cols>
    <col min="1" max="1" width="10.85546875" style="127" customWidth="1"/>
    <col min="2" max="2" width="37.7109375" style="127" customWidth="1"/>
    <col min="3" max="3" width="17" style="127" customWidth="1"/>
    <col min="4" max="4" width="18.85546875" style="23" hidden="1" customWidth="1"/>
    <col min="5" max="5" width="25.85546875" style="129" customWidth="1"/>
    <col min="6" max="16384" width="9.140625" style="8"/>
  </cols>
  <sheetData>
    <row r="1" spans="1:5" ht="95.45" customHeight="1" x14ac:dyDescent="0.25">
      <c r="A1" s="210"/>
      <c r="B1" s="210"/>
      <c r="C1" s="204" t="s">
        <v>1246</v>
      </c>
      <c r="D1" s="204"/>
      <c r="E1" s="204"/>
    </row>
    <row r="2" spans="1:5" ht="54.6" customHeight="1" x14ac:dyDescent="0.25">
      <c r="A2" s="213" t="s">
        <v>1223</v>
      </c>
      <c r="B2" s="213"/>
      <c r="C2" s="213"/>
      <c r="D2" s="213"/>
      <c r="E2" s="213"/>
    </row>
    <row r="3" spans="1:5" ht="47.25" x14ac:dyDescent="0.25">
      <c r="A3" s="199" t="s">
        <v>10</v>
      </c>
      <c r="B3" s="211" t="s">
        <v>11</v>
      </c>
      <c r="C3" s="211"/>
      <c r="D3" s="201" t="s">
        <v>1078</v>
      </c>
      <c r="E3" s="202" t="s">
        <v>1193</v>
      </c>
    </row>
    <row r="4" spans="1:5" x14ac:dyDescent="0.25">
      <c r="A4" s="184" t="s">
        <v>12</v>
      </c>
      <c r="B4" s="212" t="s">
        <v>13</v>
      </c>
      <c r="C4" s="212"/>
      <c r="D4" s="36">
        <f>SUM(D5:D10)</f>
        <v>313788342.10000002</v>
      </c>
      <c r="E4" s="128">
        <f>SUM(E5:E10)</f>
        <v>306498669.76999998</v>
      </c>
    </row>
    <row r="5" spans="1:5" x14ac:dyDescent="0.25">
      <c r="A5" s="182" t="s">
        <v>14</v>
      </c>
      <c r="B5" s="205" t="s">
        <v>15</v>
      </c>
      <c r="C5" s="205"/>
      <c r="D5" s="14">
        <v>5270736</v>
      </c>
      <c r="E5" s="52">
        <v>5064279</v>
      </c>
    </row>
    <row r="6" spans="1:5" x14ac:dyDescent="0.25">
      <c r="A6" s="182" t="s">
        <v>16</v>
      </c>
      <c r="B6" s="205" t="s">
        <v>17</v>
      </c>
      <c r="C6" s="205"/>
      <c r="D6" s="14">
        <v>77430472</v>
      </c>
      <c r="E6" s="52">
        <v>75418933.620000005</v>
      </c>
    </row>
    <row r="7" spans="1:5" x14ac:dyDescent="0.25">
      <c r="A7" s="182" t="s">
        <v>18</v>
      </c>
      <c r="B7" s="205" t="s">
        <v>19</v>
      </c>
      <c r="C7" s="205"/>
      <c r="D7" s="14">
        <v>4091</v>
      </c>
      <c r="E7" s="52">
        <v>4091</v>
      </c>
    </row>
    <row r="8" spans="1:5" x14ac:dyDescent="0.25">
      <c r="A8" s="182" t="s">
        <v>20</v>
      </c>
      <c r="B8" s="205" t="s">
        <v>21</v>
      </c>
      <c r="C8" s="205"/>
      <c r="D8" s="14">
        <v>25755397</v>
      </c>
      <c r="E8" s="52">
        <v>25327561.629999999</v>
      </c>
    </row>
    <row r="9" spans="1:5" x14ac:dyDescent="0.25">
      <c r="A9" s="182" t="s">
        <v>22</v>
      </c>
      <c r="B9" s="205" t="s">
        <v>23</v>
      </c>
      <c r="C9" s="205"/>
      <c r="D9" s="14">
        <v>55103.88</v>
      </c>
      <c r="E9" s="52">
        <v>0</v>
      </c>
    </row>
    <row r="10" spans="1:5" x14ac:dyDescent="0.25">
      <c r="A10" s="182" t="s">
        <v>24</v>
      </c>
      <c r="B10" s="205" t="s">
        <v>25</v>
      </c>
      <c r="C10" s="205"/>
      <c r="D10" s="14">
        <v>205272542.22</v>
      </c>
      <c r="E10" s="52">
        <v>200683804.52000001</v>
      </c>
    </row>
    <row r="11" spans="1:5" x14ac:dyDescent="0.25">
      <c r="A11" s="184" t="s">
        <v>26</v>
      </c>
      <c r="B11" s="212" t="s">
        <v>27</v>
      </c>
      <c r="C11" s="212"/>
      <c r="D11" s="36">
        <f>SUM(D12:D13)</f>
        <v>3619443</v>
      </c>
      <c r="E11" s="128">
        <f>SUM(E12:E13)</f>
        <v>3617571.79</v>
      </c>
    </row>
    <row r="12" spans="1:5" x14ac:dyDescent="0.25">
      <c r="A12" s="182" t="s">
        <v>28</v>
      </c>
      <c r="B12" s="205" t="s">
        <v>29</v>
      </c>
      <c r="C12" s="205"/>
      <c r="D12" s="14">
        <v>3243443</v>
      </c>
      <c r="E12" s="52">
        <v>3241571.79</v>
      </c>
    </row>
    <row r="13" spans="1:5" x14ac:dyDescent="0.25">
      <c r="A13" s="182" t="s">
        <v>30</v>
      </c>
      <c r="B13" s="205" t="s">
        <v>31</v>
      </c>
      <c r="C13" s="205"/>
      <c r="D13" s="14">
        <v>376000</v>
      </c>
      <c r="E13" s="52">
        <v>376000</v>
      </c>
    </row>
    <row r="14" spans="1:5" x14ac:dyDescent="0.25">
      <c r="A14" s="184" t="s">
        <v>32</v>
      </c>
      <c r="B14" s="212" t="s">
        <v>33</v>
      </c>
      <c r="C14" s="212"/>
      <c r="D14" s="36">
        <f>SUM(D15:D19)</f>
        <v>449415484.98000002</v>
      </c>
      <c r="E14" s="128">
        <f>SUM(E15:E19)</f>
        <v>433960575.00999999</v>
      </c>
    </row>
    <row r="15" spans="1:5" x14ac:dyDescent="0.25">
      <c r="A15" s="182" t="s">
        <v>34</v>
      </c>
      <c r="B15" s="205" t="s">
        <v>35</v>
      </c>
      <c r="C15" s="205"/>
      <c r="D15" s="14">
        <v>526115</v>
      </c>
      <c r="E15" s="52">
        <v>526115</v>
      </c>
    </row>
    <row r="16" spans="1:5" x14ac:dyDescent="0.25">
      <c r="A16" s="182" t="s">
        <v>36</v>
      </c>
      <c r="B16" s="205" t="s">
        <v>37</v>
      </c>
      <c r="C16" s="205"/>
      <c r="D16" s="14">
        <v>298000</v>
      </c>
      <c r="E16" s="52">
        <v>243405.11</v>
      </c>
    </row>
    <row r="17" spans="1:5" x14ac:dyDescent="0.25">
      <c r="A17" s="182" t="s">
        <v>38</v>
      </c>
      <c r="B17" s="205" t="s">
        <v>39</v>
      </c>
      <c r="C17" s="205"/>
      <c r="D17" s="14">
        <v>18809080</v>
      </c>
      <c r="E17" s="52">
        <v>18256735.879999999</v>
      </c>
    </row>
    <row r="18" spans="1:5" x14ac:dyDescent="0.25">
      <c r="A18" s="182" t="s">
        <v>40</v>
      </c>
      <c r="B18" s="205" t="s">
        <v>41</v>
      </c>
      <c r="C18" s="205"/>
      <c r="D18" s="14">
        <v>429453361.98000002</v>
      </c>
      <c r="E18" s="52">
        <v>414621039.01999998</v>
      </c>
    </row>
    <row r="19" spans="1:5" x14ac:dyDescent="0.25">
      <c r="A19" s="182" t="s">
        <v>42</v>
      </c>
      <c r="B19" s="205" t="s">
        <v>43</v>
      </c>
      <c r="C19" s="205"/>
      <c r="D19" s="14">
        <v>328928</v>
      </c>
      <c r="E19" s="52">
        <v>313280</v>
      </c>
    </row>
    <row r="20" spans="1:5" x14ac:dyDescent="0.25">
      <c r="A20" s="184" t="s">
        <v>44</v>
      </c>
      <c r="B20" s="212" t="s">
        <v>45</v>
      </c>
      <c r="C20" s="212"/>
      <c r="D20" s="36">
        <f>SUM(D21:D24)</f>
        <v>210350612.25999999</v>
      </c>
      <c r="E20" s="128">
        <f>SUM(E21:E24)</f>
        <v>201338807.77000001</v>
      </c>
    </row>
    <row r="21" spans="1:5" x14ac:dyDescent="0.25">
      <c r="A21" s="182" t="s">
        <v>46</v>
      </c>
      <c r="B21" s="205" t="s">
        <v>47</v>
      </c>
      <c r="C21" s="205"/>
      <c r="D21" s="14">
        <v>9664408</v>
      </c>
      <c r="E21" s="52">
        <v>9569279.4499999993</v>
      </c>
    </row>
    <row r="22" spans="1:5" x14ac:dyDescent="0.25">
      <c r="A22" s="182" t="s">
        <v>48</v>
      </c>
      <c r="B22" s="205" t="s">
        <v>49</v>
      </c>
      <c r="C22" s="205"/>
      <c r="D22" s="14">
        <v>10683301</v>
      </c>
      <c r="E22" s="52">
        <v>10587807.689999999</v>
      </c>
    </row>
    <row r="23" spans="1:5" x14ac:dyDescent="0.25">
      <c r="A23" s="182" t="s">
        <v>50</v>
      </c>
      <c r="B23" s="205" t="s">
        <v>51</v>
      </c>
      <c r="C23" s="205"/>
      <c r="D23" s="14">
        <v>180973213.25999999</v>
      </c>
      <c r="E23" s="52">
        <v>172337485.90000001</v>
      </c>
    </row>
    <row r="24" spans="1:5" x14ac:dyDescent="0.25">
      <c r="A24" s="182" t="s">
        <v>52</v>
      </c>
      <c r="B24" s="205" t="s">
        <v>53</v>
      </c>
      <c r="C24" s="205"/>
      <c r="D24" s="14">
        <v>9029690</v>
      </c>
      <c r="E24" s="52">
        <v>8844234.7300000004</v>
      </c>
    </row>
    <row r="25" spans="1:5" x14ac:dyDescent="0.25">
      <c r="A25" s="184" t="s">
        <v>54</v>
      </c>
      <c r="B25" s="212" t="s">
        <v>55</v>
      </c>
      <c r="C25" s="212"/>
      <c r="D25" s="36">
        <f>D26</f>
        <v>24903120</v>
      </c>
      <c r="E25" s="128">
        <f>E26</f>
        <v>24903117.449999999</v>
      </c>
    </row>
    <row r="26" spans="1:5" x14ac:dyDescent="0.25">
      <c r="A26" s="182" t="s">
        <v>56</v>
      </c>
      <c r="B26" s="205" t="s">
        <v>57</v>
      </c>
      <c r="C26" s="205"/>
      <c r="D26" s="14">
        <v>24903120</v>
      </c>
      <c r="E26" s="52">
        <v>24903117.449999999</v>
      </c>
    </row>
    <row r="27" spans="1:5" x14ac:dyDescent="0.25">
      <c r="A27" s="184" t="s">
        <v>58</v>
      </c>
      <c r="B27" s="212" t="s">
        <v>59</v>
      </c>
      <c r="C27" s="212"/>
      <c r="D27" s="36">
        <f>SUM(D28:D33)</f>
        <v>1418782059.9000001</v>
      </c>
      <c r="E27" s="128">
        <f>SUM(E28:E33)</f>
        <v>1411644269.1200001</v>
      </c>
    </row>
    <row r="28" spans="1:5" x14ac:dyDescent="0.25">
      <c r="A28" s="182" t="s">
        <v>60</v>
      </c>
      <c r="B28" s="205" t="s">
        <v>61</v>
      </c>
      <c r="C28" s="205"/>
      <c r="D28" s="14">
        <v>490803776.93000001</v>
      </c>
      <c r="E28" s="52">
        <v>485570513.79000002</v>
      </c>
    </row>
    <row r="29" spans="1:5" x14ac:dyDescent="0.25">
      <c r="A29" s="182" t="s">
        <v>62</v>
      </c>
      <c r="B29" s="205" t="s">
        <v>63</v>
      </c>
      <c r="C29" s="205"/>
      <c r="D29" s="14">
        <v>756374415.97000003</v>
      </c>
      <c r="E29" s="52">
        <v>756213482.16999996</v>
      </c>
    </row>
    <row r="30" spans="1:5" x14ac:dyDescent="0.25">
      <c r="A30" s="182" t="s">
        <v>64</v>
      </c>
      <c r="B30" s="205" t="s">
        <v>65</v>
      </c>
      <c r="C30" s="205"/>
      <c r="D30" s="14">
        <v>117913197</v>
      </c>
      <c r="E30" s="52">
        <v>116616811.88</v>
      </c>
    </row>
    <row r="31" spans="1:5" x14ac:dyDescent="0.25">
      <c r="A31" s="182" t="s">
        <v>66</v>
      </c>
      <c r="B31" s="205" t="s">
        <v>67</v>
      </c>
      <c r="C31" s="205"/>
      <c r="D31" s="14">
        <v>1247000</v>
      </c>
      <c r="E31" s="52">
        <v>1247000</v>
      </c>
    </row>
    <row r="32" spans="1:5" x14ac:dyDescent="0.25">
      <c r="A32" s="182" t="s">
        <v>68</v>
      </c>
      <c r="B32" s="205" t="s">
        <v>69</v>
      </c>
      <c r="C32" s="205"/>
      <c r="D32" s="14">
        <v>16561511</v>
      </c>
      <c r="E32" s="52">
        <v>16561511</v>
      </c>
    </row>
    <row r="33" spans="1:5" x14ac:dyDescent="0.25">
      <c r="A33" s="182" t="s">
        <v>70</v>
      </c>
      <c r="B33" s="205" t="s">
        <v>71</v>
      </c>
      <c r="C33" s="205"/>
      <c r="D33" s="14">
        <v>35882159</v>
      </c>
      <c r="E33" s="52">
        <v>35434950.280000001</v>
      </c>
    </row>
    <row r="34" spans="1:5" x14ac:dyDescent="0.25">
      <c r="A34" s="184" t="s">
        <v>72</v>
      </c>
      <c r="B34" s="212" t="s">
        <v>73</v>
      </c>
      <c r="C34" s="212"/>
      <c r="D34" s="36">
        <f>SUM(D35:D36)</f>
        <v>220004675.11000001</v>
      </c>
      <c r="E34" s="128">
        <f>SUM(E35:E36)</f>
        <v>218229840.79999998</v>
      </c>
    </row>
    <row r="35" spans="1:5" x14ac:dyDescent="0.25">
      <c r="A35" s="182" t="s">
        <v>74</v>
      </c>
      <c r="B35" s="205" t="s">
        <v>75</v>
      </c>
      <c r="C35" s="205"/>
      <c r="D35" s="14">
        <v>182367924.11000001</v>
      </c>
      <c r="E35" s="52">
        <v>181280738.94999999</v>
      </c>
    </row>
    <row r="36" spans="1:5" x14ac:dyDescent="0.25">
      <c r="A36" s="182" t="s">
        <v>76</v>
      </c>
      <c r="B36" s="205" t="s">
        <v>77</v>
      </c>
      <c r="C36" s="205"/>
      <c r="D36" s="14">
        <v>37636751</v>
      </c>
      <c r="E36" s="52">
        <v>36949101.850000001</v>
      </c>
    </row>
    <row r="37" spans="1:5" x14ac:dyDescent="0.25">
      <c r="A37" s="184" t="s">
        <v>78</v>
      </c>
      <c r="B37" s="212" t="s">
        <v>79</v>
      </c>
      <c r="C37" s="212"/>
      <c r="D37" s="36">
        <f>SUM(D38:D42)</f>
        <v>209853900</v>
      </c>
      <c r="E37" s="128">
        <f>SUM(E38:E42)</f>
        <v>208416898.92000005</v>
      </c>
    </row>
    <row r="38" spans="1:5" x14ac:dyDescent="0.25">
      <c r="A38" s="182" t="s">
        <v>80</v>
      </c>
      <c r="B38" s="205" t="s">
        <v>81</v>
      </c>
      <c r="C38" s="205"/>
      <c r="D38" s="14">
        <v>8599350</v>
      </c>
      <c r="E38" s="52">
        <v>8592734.6999999993</v>
      </c>
    </row>
    <row r="39" spans="1:5" x14ac:dyDescent="0.25">
      <c r="A39" s="182" t="s">
        <v>82</v>
      </c>
      <c r="B39" s="205" t="s">
        <v>83</v>
      </c>
      <c r="C39" s="205"/>
      <c r="D39" s="14">
        <v>114311931</v>
      </c>
      <c r="E39" s="52">
        <v>114311931</v>
      </c>
    </row>
    <row r="40" spans="1:5" x14ac:dyDescent="0.25">
      <c r="A40" s="182" t="s">
        <v>84</v>
      </c>
      <c r="B40" s="205" t="s">
        <v>85</v>
      </c>
      <c r="C40" s="205"/>
      <c r="D40" s="14">
        <v>41417208</v>
      </c>
      <c r="E40" s="52">
        <v>40224674.840000004</v>
      </c>
    </row>
    <row r="41" spans="1:5" x14ac:dyDescent="0.25">
      <c r="A41" s="182" t="s">
        <v>86</v>
      </c>
      <c r="B41" s="205" t="s">
        <v>87</v>
      </c>
      <c r="C41" s="205"/>
      <c r="D41" s="14">
        <v>34967124</v>
      </c>
      <c r="E41" s="52">
        <v>34737344.799999997</v>
      </c>
    </row>
    <row r="42" spans="1:5" x14ac:dyDescent="0.25">
      <c r="A42" s="182" t="s">
        <v>88</v>
      </c>
      <c r="B42" s="205" t="s">
        <v>89</v>
      </c>
      <c r="C42" s="205"/>
      <c r="D42" s="14">
        <v>10558287</v>
      </c>
      <c r="E42" s="52">
        <v>10550213.58</v>
      </c>
    </row>
    <row r="43" spans="1:5" x14ac:dyDescent="0.25">
      <c r="A43" s="184" t="s">
        <v>90</v>
      </c>
      <c r="B43" s="212" t="s">
        <v>91</v>
      </c>
      <c r="C43" s="212"/>
      <c r="D43" s="36">
        <f>SUM(D44:D45)</f>
        <v>420182068</v>
      </c>
      <c r="E43" s="128">
        <f>SUM(E44:E45)</f>
        <v>416014846.62</v>
      </c>
    </row>
    <row r="44" spans="1:5" x14ac:dyDescent="0.25">
      <c r="A44" s="182" t="s">
        <v>92</v>
      </c>
      <c r="B44" s="205" t="s">
        <v>93</v>
      </c>
      <c r="C44" s="205"/>
      <c r="D44" s="14">
        <v>370232124</v>
      </c>
      <c r="E44" s="52">
        <v>366064902.62</v>
      </c>
    </row>
    <row r="45" spans="1:5" x14ac:dyDescent="0.25">
      <c r="A45" s="182" t="s">
        <v>94</v>
      </c>
      <c r="B45" s="205" t="s">
        <v>95</v>
      </c>
      <c r="C45" s="205"/>
      <c r="D45" s="14">
        <v>49949944</v>
      </c>
      <c r="E45" s="52">
        <v>49949944</v>
      </c>
    </row>
    <row r="46" spans="1:5" x14ac:dyDescent="0.25">
      <c r="A46" s="184" t="s">
        <v>96</v>
      </c>
      <c r="B46" s="212" t="s">
        <v>97</v>
      </c>
      <c r="C46" s="212"/>
      <c r="D46" s="36">
        <f>D47</f>
        <v>2400000</v>
      </c>
      <c r="E46" s="128">
        <f>E47</f>
        <v>2400000</v>
      </c>
    </row>
    <row r="47" spans="1:5" x14ac:dyDescent="0.25">
      <c r="A47" s="182" t="s">
        <v>98</v>
      </c>
      <c r="B47" s="205" t="s">
        <v>99</v>
      </c>
      <c r="C47" s="205"/>
      <c r="D47" s="14">
        <v>2400000</v>
      </c>
      <c r="E47" s="52">
        <v>2400000</v>
      </c>
    </row>
    <row r="48" spans="1:5" ht="56.25" customHeight="1" x14ac:dyDescent="0.25">
      <c r="A48" s="184" t="s">
        <v>100</v>
      </c>
      <c r="B48" s="212" t="s">
        <v>101</v>
      </c>
      <c r="C48" s="212"/>
      <c r="D48" s="36">
        <f>D49</f>
        <v>300000</v>
      </c>
      <c r="E48" s="128">
        <f>E49</f>
        <v>300000</v>
      </c>
    </row>
    <row r="49" spans="1:5" ht="56.25" customHeight="1" x14ac:dyDescent="0.25">
      <c r="A49" s="182" t="s">
        <v>102</v>
      </c>
      <c r="B49" s="205" t="s">
        <v>103</v>
      </c>
      <c r="C49" s="205"/>
      <c r="D49" s="14">
        <v>300000</v>
      </c>
      <c r="E49" s="52">
        <v>300000</v>
      </c>
    </row>
    <row r="50" spans="1:5" x14ac:dyDescent="0.25">
      <c r="A50" s="212" t="s">
        <v>104</v>
      </c>
      <c r="B50" s="212"/>
      <c r="C50" s="212"/>
      <c r="D50" s="36">
        <f>D4+D11+D14+D20+D25+D27+D34+D37+D43+D46+D48</f>
        <v>3273599705.3500004</v>
      </c>
      <c r="E50" s="128">
        <f>E4+E11+E14+E20+E25+E27+E34+E37+E43+E46+E48</f>
        <v>3227324597.25</v>
      </c>
    </row>
    <row r="51" spans="1:5" x14ac:dyDescent="0.25">
      <c r="A51" s="205" t="s">
        <v>105</v>
      </c>
      <c r="B51" s="205"/>
      <c r="C51" s="205"/>
      <c r="D51" s="14"/>
      <c r="E51" s="52">
        <f>ПР1!C15</f>
        <v>-2499342.9600000381</v>
      </c>
    </row>
  </sheetData>
  <mergeCells count="52">
    <mergeCell ref="A2:E2"/>
    <mergeCell ref="C1:E1"/>
    <mergeCell ref="A1:B1"/>
    <mergeCell ref="B3:C3"/>
    <mergeCell ref="B15:C15"/>
    <mergeCell ref="B4:C4"/>
    <mergeCell ref="B5:C5"/>
    <mergeCell ref="B6:C6"/>
    <mergeCell ref="B7:C7"/>
    <mergeCell ref="B8:C8"/>
    <mergeCell ref="B9:C9"/>
    <mergeCell ref="B10:C10"/>
    <mergeCell ref="B11:C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39:C39"/>
    <mergeCell ref="B28:C28"/>
    <mergeCell ref="B29:C29"/>
    <mergeCell ref="B30:C30"/>
    <mergeCell ref="B31:C31"/>
    <mergeCell ref="B32:C32"/>
    <mergeCell ref="B33:C33"/>
    <mergeCell ref="B34:C34"/>
    <mergeCell ref="B35:C35"/>
    <mergeCell ref="B36:C36"/>
    <mergeCell ref="B37:C37"/>
    <mergeCell ref="B38:C38"/>
    <mergeCell ref="A51:C51"/>
    <mergeCell ref="B40:C40"/>
    <mergeCell ref="B41:C41"/>
    <mergeCell ref="B42:C42"/>
    <mergeCell ref="B43:C43"/>
    <mergeCell ref="B44:C44"/>
    <mergeCell ref="B45:C45"/>
    <mergeCell ref="B46:C46"/>
    <mergeCell ref="B47:C47"/>
    <mergeCell ref="B48:C48"/>
    <mergeCell ref="B49:C49"/>
    <mergeCell ref="A50:C50"/>
  </mergeCells>
  <pageMargins left="0.7" right="0.7" top="0.75" bottom="0.75" header="0.3" footer="0.3"/>
  <pageSetup paperSize="9" scale="9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10"/>
  <sheetViews>
    <sheetView topLeftCell="A4" workbookViewId="0">
      <selection activeCell="A30" sqref="A30:A39"/>
    </sheetView>
  </sheetViews>
  <sheetFormatPr defaultRowHeight="15.75" x14ac:dyDescent="0.25"/>
  <cols>
    <col min="1" max="1" width="30.7109375" style="16" customWidth="1"/>
    <col min="2" max="2" width="17.85546875" style="16" customWidth="1"/>
    <col min="3" max="3" width="17" style="16" customWidth="1"/>
    <col min="4" max="4" width="28.85546875" style="16" customWidth="1"/>
  </cols>
  <sheetData>
    <row r="1" spans="1:4" ht="97.5" customHeight="1" x14ac:dyDescent="0.25">
      <c r="A1" s="217"/>
      <c r="B1" s="217"/>
      <c r="C1" s="218" t="s">
        <v>1247</v>
      </c>
      <c r="D1" s="218"/>
    </row>
    <row r="2" spans="1:4" ht="47.1" customHeight="1" x14ac:dyDescent="0.25">
      <c r="A2" s="219" t="s">
        <v>1195</v>
      </c>
      <c r="B2" s="219"/>
      <c r="C2" s="219"/>
      <c r="D2" s="219"/>
    </row>
    <row r="3" spans="1:4" ht="31.5" x14ac:dyDescent="0.25">
      <c r="A3" s="119" t="s">
        <v>10</v>
      </c>
      <c r="B3" s="216" t="s">
        <v>11</v>
      </c>
      <c r="C3" s="216"/>
      <c r="D3" s="119" t="s">
        <v>1196</v>
      </c>
    </row>
    <row r="4" spans="1:4" x14ac:dyDescent="0.25">
      <c r="A4" s="120" t="s">
        <v>456</v>
      </c>
      <c r="B4" s="215" t="s">
        <v>457</v>
      </c>
      <c r="C4" s="215"/>
      <c r="D4" s="121">
        <f>D6-D5</f>
        <v>2499342.9600000381</v>
      </c>
    </row>
    <row r="5" spans="1:4" x14ac:dyDescent="0.25">
      <c r="A5" s="123" t="s">
        <v>458</v>
      </c>
      <c r="B5" s="214" t="s">
        <v>459</v>
      </c>
      <c r="C5" s="214"/>
      <c r="D5" s="122">
        <f>ПР1!C4</f>
        <v>3224825254.29</v>
      </c>
    </row>
    <row r="6" spans="1:4" x14ac:dyDescent="0.25">
      <c r="A6" s="123" t="s">
        <v>460</v>
      </c>
      <c r="B6" s="214" t="s">
        <v>461</v>
      </c>
      <c r="C6" s="214"/>
      <c r="D6" s="122">
        <f>ПР1!C14</f>
        <v>3227324597.25</v>
      </c>
    </row>
    <row r="7" spans="1:4" x14ac:dyDescent="0.25">
      <c r="A7" s="120"/>
      <c r="B7" s="215" t="s">
        <v>462</v>
      </c>
      <c r="C7" s="215"/>
      <c r="D7" s="121">
        <f>D5-D6</f>
        <v>-2499342.9600000381</v>
      </c>
    </row>
    <row r="8" spans="1:4" x14ac:dyDescent="0.25">
      <c r="A8" s="136"/>
      <c r="B8" s="136"/>
      <c r="C8" s="136"/>
      <c r="D8" s="136"/>
    </row>
    <row r="9" spans="1:4" x14ac:dyDescent="0.25">
      <c r="A9" s="136"/>
      <c r="B9" s="136"/>
      <c r="C9" s="136"/>
      <c r="D9" s="136"/>
    </row>
    <row r="10" spans="1:4" x14ac:dyDescent="0.25">
      <c r="A10" s="136"/>
      <c r="B10" s="136"/>
      <c r="C10" s="136"/>
      <c r="D10" s="136"/>
    </row>
  </sheetData>
  <mergeCells count="8">
    <mergeCell ref="B6:C6"/>
    <mergeCell ref="B7:C7"/>
    <mergeCell ref="B3:C3"/>
    <mergeCell ref="A1:B1"/>
    <mergeCell ref="C1:D1"/>
    <mergeCell ref="A2:D2"/>
    <mergeCell ref="B4:C4"/>
    <mergeCell ref="B5:C5"/>
  </mergeCells>
  <pageMargins left="0.7" right="0.7" top="0.75" bottom="0.75" header="0.3" footer="0.3"/>
  <pageSetup paperSize="9" scale="9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31"/>
  <sheetViews>
    <sheetView workbookViewId="0">
      <selection sqref="A1:C1"/>
    </sheetView>
  </sheetViews>
  <sheetFormatPr defaultRowHeight="15" x14ac:dyDescent="0.25"/>
  <cols>
    <col min="1" max="1" width="32" customWidth="1"/>
    <col min="2" max="2" width="28.7109375" customWidth="1"/>
    <col min="3" max="3" width="25.5703125" customWidth="1"/>
  </cols>
  <sheetData>
    <row r="1" spans="1:3" ht="66.599999999999994" customHeight="1" x14ac:dyDescent="0.25">
      <c r="A1" s="237" t="s">
        <v>1248</v>
      </c>
      <c r="B1" s="238"/>
      <c r="C1" s="238"/>
    </row>
    <row r="2" spans="1:3" ht="33" customHeight="1" x14ac:dyDescent="0.25">
      <c r="A2" s="239" t="s">
        <v>1224</v>
      </c>
      <c r="B2" s="240"/>
      <c r="C2" s="240"/>
    </row>
    <row r="3" spans="1:3" ht="15.75" x14ac:dyDescent="0.25">
      <c r="A3" s="12"/>
      <c r="B3" s="24"/>
      <c r="C3" s="24"/>
    </row>
    <row r="4" spans="1:3" ht="0.95" customHeight="1" x14ac:dyDescent="0.25">
      <c r="A4" s="241"/>
      <c r="B4" s="242"/>
      <c r="C4" s="242"/>
    </row>
    <row r="5" spans="1:3" ht="32.25" customHeight="1" x14ac:dyDescent="0.25">
      <c r="A5" s="243" t="s">
        <v>1081</v>
      </c>
      <c r="B5" s="244"/>
      <c r="C5" s="244"/>
    </row>
    <row r="6" spans="1:3" ht="15.75" x14ac:dyDescent="0.25">
      <c r="A6" s="245"/>
      <c r="B6" s="246"/>
      <c r="C6" s="246"/>
    </row>
    <row r="7" spans="1:3" ht="15.75" x14ac:dyDescent="0.25">
      <c r="A7" s="224" t="s">
        <v>1082</v>
      </c>
      <c r="B7" s="224"/>
      <c r="C7" s="26" t="s">
        <v>1083</v>
      </c>
    </row>
    <row r="8" spans="1:3" ht="15.75" x14ac:dyDescent="0.25">
      <c r="A8" s="224" t="s">
        <v>1084</v>
      </c>
      <c r="B8" s="224"/>
      <c r="C8" s="27">
        <v>0</v>
      </c>
    </row>
    <row r="9" spans="1:3" ht="15.75" x14ac:dyDescent="0.25">
      <c r="A9" s="230" t="s">
        <v>1085</v>
      </c>
      <c r="B9" s="230"/>
      <c r="C9" s="28">
        <v>0</v>
      </c>
    </row>
    <row r="10" spans="1:3" ht="15.75" x14ac:dyDescent="0.25">
      <c r="A10" s="230" t="s">
        <v>1086</v>
      </c>
      <c r="B10" s="230"/>
      <c r="C10" s="28">
        <v>0</v>
      </c>
    </row>
    <row r="11" spans="1:3" ht="15.75" x14ac:dyDescent="0.25">
      <c r="A11" s="224" t="s">
        <v>1087</v>
      </c>
      <c r="B11" s="224"/>
      <c r="C11" s="27">
        <f>C12</f>
        <v>0</v>
      </c>
    </row>
    <row r="12" spans="1:3" ht="15.75" x14ac:dyDescent="0.25">
      <c r="A12" s="230" t="s">
        <v>1088</v>
      </c>
      <c r="B12" s="230"/>
      <c r="C12" s="28">
        <v>0</v>
      </c>
    </row>
    <row r="13" spans="1:3" ht="15.75" x14ac:dyDescent="0.25">
      <c r="A13" s="230" t="s">
        <v>1086</v>
      </c>
      <c r="B13" s="230"/>
      <c r="C13" s="28">
        <v>0</v>
      </c>
    </row>
    <row r="14" spans="1:3" ht="15.75" x14ac:dyDescent="0.25">
      <c r="A14" s="224" t="s">
        <v>1089</v>
      </c>
      <c r="B14" s="224"/>
      <c r="C14" s="27">
        <v>0</v>
      </c>
    </row>
    <row r="15" spans="1:3" ht="15.75" x14ac:dyDescent="0.25">
      <c r="A15" s="231" t="s">
        <v>1090</v>
      </c>
      <c r="B15" s="231"/>
      <c r="C15" s="28">
        <v>0</v>
      </c>
    </row>
    <row r="16" spans="1:3" ht="15.75" x14ac:dyDescent="0.25">
      <c r="A16" s="231" t="s">
        <v>1091</v>
      </c>
      <c r="B16" s="231"/>
      <c r="C16" s="28">
        <v>0</v>
      </c>
    </row>
    <row r="17" spans="1:3" ht="15.75" x14ac:dyDescent="0.25">
      <c r="A17" s="232"/>
      <c r="B17" s="233"/>
      <c r="C17" s="233"/>
    </row>
    <row r="18" spans="1:3" ht="15.75" x14ac:dyDescent="0.25">
      <c r="A18" s="234" t="s">
        <v>1092</v>
      </c>
      <c r="B18" s="235"/>
      <c r="C18" s="235"/>
    </row>
    <row r="19" spans="1:3" ht="23.25" customHeight="1" x14ac:dyDescent="0.25">
      <c r="A19" s="25" t="s">
        <v>11</v>
      </c>
      <c r="B19" s="234" t="s">
        <v>1083</v>
      </c>
      <c r="C19" s="236"/>
    </row>
    <row r="20" spans="1:3" ht="53.25" customHeight="1" x14ac:dyDescent="0.25">
      <c r="A20" s="25" t="s">
        <v>1218</v>
      </c>
      <c r="B20" s="228">
        <f>B21</f>
        <v>0</v>
      </c>
      <c r="C20" s="229"/>
    </row>
    <row r="21" spans="1:3" ht="33.75" customHeight="1" x14ac:dyDescent="0.25">
      <c r="A21" s="29" t="s">
        <v>1093</v>
      </c>
      <c r="B21" s="228">
        <v>0</v>
      </c>
      <c r="C21" s="229"/>
    </row>
    <row r="22" spans="1:3" ht="52.5" customHeight="1" x14ac:dyDescent="0.25">
      <c r="A22" s="25" t="s">
        <v>1094</v>
      </c>
      <c r="B22" s="228">
        <v>0</v>
      </c>
      <c r="C22" s="229"/>
    </row>
    <row r="23" spans="1:3" ht="53.25" customHeight="1" x14ac:dyDescent="0.25">
      <c r="A23" s="30" t="s">
        <v>1095</v>
      </c>
      <c r="B23" s="220">
        <v>0</v>
      </c>
      <c r="C23" s="221"/>
    </row>
    <row r="24" spans="1:3" ht="33.75" customHeight="1" x14ac:dyDescent="0.25">
      <c r="A24" s="222" t="s">
        <v>1096</v>
      </c>
      <c r="B24" s="223"/>
      <c r="C24" s="223"/>
    </row>
    <row r="25" spans="1:3" ht="15.75" x14ac:dyDescent="0.25">
      <c r="A25" s="224" t="s">
        <v>1082</v>
      </c>
      <c r="B25" s="225" t="s">
        <v>1097</v>
      </c>
      <c r="C25" s="225"/>
    </row>
    <row r="26" spans="1:3" ht="22.7" customHeight="1" x14ac:dyDescent="0.25">
      <c r="A26" s="224"/>
      <c r="B26" s="26" t="s">
        <v>1101</v>
      </c>
      <c r="C26" s="26" t="s">
        <v>1236</v>
      </c>
    </row>
    <row r="27" spans="1:3" ht="31.5" x14ac:dyDescent="0.25">
      <c r="A27" s="29" t="s">
        <v>1099</v>
      </c>
      <c r="B27" s="31">
        <v>0</v>
      </c>
      <c r="C27" s="31">
        <v>0</v>
      </c>
    </row>
    <row r="28" spans="1:3" ht="15.75" x14ac:dyDescent="0.25">
      <c r="A28" s="29" t="s">
        <v>1087</v>
      </c>
      <c r="B28" s="31">
        <v>0</v>
      </c>
      <c r="C28" s="31">
        <v>0</v>
      </c>
    </row>
    <row r="29" spans="1:3" ht="15.75" x14ac:dyDescent="0.25">
      <c r="A29" s="29" t="s">
        <v>1100</v>
      </c>
      <c r="B29" s="31">
        <v>0</v>
      </c>
      <c r="C29" s="32">
        <v>0</v>
      </c>
    </row>
    <row r="30" spans="1:3" ht="31.5" x14ac:dyDescent="0.25">
      <c r="A30" s="29" t="s">
        <v>1098</v>
      </c>
      <c r="B30" s="33">
        <f>B27+B28+B29</f>
        <v>0</v>
      </c>
      <c r="C30" s="33">
        <f>C27+C28+C29</f>
        <v>0</v>
      </c>
    </row>
    <row r="31" spans="1:3" ht="15.75" x14ac:dyDescent="0.25">
      <c r="A31" s="226"/>
      <c r="B31" s="227"/>
      <c r="C31" s="227"/>
    </row>
  </sheetData>
  <mergeCells count="26">
    <mergeCell ref="A10:B10"/>
    <mergeCell ref="A1:C1"/>
    <mergeCell ref="A2:C2"/>
    <mergeCell ref="A4:C4"/>
    <mergeCell ref="A5:C5"/>
    <mergeCell ref="A6:C6"/>
    <mergeCell ref="A7:B7"/>
    <mergeCell ref="A8:B8"/>
    <mergeCell ref="A9:B9"/>
    <mergeCell ref="B22:C22"/>
    <mergeCell ref="A11:B11"/>
    <mergeCell ref="A12:B12"/>
    <mergeCell ref="A13:B13"/>
    <mergeCell ref="A14:B14"/>
    <mergeCell ref="A15:B15"/>
    <mergeCell ref="A16:B16"/>
    <mergeCell ref="A17:C17"/>
    <mergeCell ref="A18:C18"/>
    <mergeCell ref="B19:C19"/>
    <mergeCell ref="B20:C20"/>
    <mergeCell ref="B21:C21"/>
    <mergeCell ref="B23:C23"/>
    <mergeCell ref="A24:C24"/>
    <mergeCell ref="A25:A26"/>
    <mergeCell ref="B25:C25"/>
    <mergeCell ref="A31:C3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6"/>
  <sheetViews>
    <sheetView workbookViewId="0">
      <selection sqref="A1:C1"/>
    </sheetView>
  </sheetViews>
  <sheetFormatPr defaultRowHeight="15" x14ac:dyDescent="0.25"/>
  <cols>
    <col min="1" max="1" width="62.85546875" customWidth="1"/>
  </cols>
  <sheetData>
    <row r="1" spans="1:3" ht="56.45" customHeight="1" x14ac:dyDescent="0.25">
      <c r="A1" s="248" t="s">
        <v>1249</v>
      </c>
      <c r="B1" s="249"/>
      <c r="C1" s="249"/>
    </row>
    <row r="2" spans="1:3" ht="15.75" x14ac:dyDescent="0.25">
      <c r="A2" s="9"/>
      <c r="B2" s="9"/>
      <c r="C2" s="9"/>
    </row>
    <row r="3" spans="1:3" ht="15.75" x14ac:dyDescent="0.25">
      <c r="A3" s="9"/>
      <c r="B3" s="9"/>
      <c r="C3" s="9"/>
    </row>
    <row r="4" spans="1:3" ht="47.25" customHeight="1" x14ac:dyDescent="0.25">
      <c r="A4" s="239" t="s">
        <v>1219</v>
      </c>
      <c r="B4" s="240"/>
      <c r="C4" s="240"/>
    </row>
    <row r="5" spans="1:3" ht="15.75" x14ac:dyDescent="0.25">
      <c r="A5" s="12"/>
      <c r="B5" s="24"/>
      <c r="C5" s="24"/>
    </row>
    <row r="6" spans="1:3" ht="32.25" customHeight="1" x14ac:dyDescent="0.25">
      <c r="A6" s="247" t="s">
        <v>1220</v>
      </c>
      <c r="B6" s="247"/>
      <c r="C6" s="247"/>
    </row>
  </sheetData>
  <mergeCells count="3">
    <mergeCell ref="A6:C6"/>
    <mergeCell ref="A1:C1"/>
    <mergeCell ref="A4:C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667"/>
  <sheetViews>
    <sheetView topLeftCell="A657" zoomScaleNormal="100" workbookViewId="0">
      <selection activeCell="D1" sqref="D1:G1"/>
    </sheetView>
  </sheetViews>
  <sheetFormatPr defaultColWidth="9.140625" defaultRowHeight="15.75" x14ac:dyDescent="0.25"/>
  <cols>
    <col min="1" max="1" width="40.140625" style="44" customWidth="1"/>
    <col min="2" max="2" width="9.7109375" style="44" customWidth="1"/>
    <col min="3" max="3" width="13.28515625" style="45" customWidth="1"/>
    <col min="4" max="4" width="2.7109375" style="45" customWidth="1"/>
    <col min="5" max="5" width="10.28515625" style="45" customWidth="1"/>
    <col min="6" max="6" width="17" style="46" hidden="1" customWidth="1"/>
    <col min="7" max="7" width="30" style="46" customWidth="1"/>
    <col min="8" max="8" width="18.5703125" style="11" hidden="1" customWidth="1"/>
    <col min="9" max="16384" width="9.140625" style="11"/>
  </cols>
  <sheetData>
    <row r="1" spans="1:8" s="102" customFormat="1" ht="82.5" customHeight="1" x14ac:dyDescent="0.2">
      <c r="A1" s="271"/>
      <c r="B1" s="271"/>
      <c r="C1" s="271"/>
      <c r="D1" s="272" t="s">
        <v>1250</v>
      </c>
      <c r="E1" s="272"/>
      <c r="F1" s="272"/>
      <c r="G1" s="272"/>
    </row>
    <row r="2" spans="1:8" s="102" customFormat="1" ht="49.35" customHeight="1" x14ac:dyDescent="0.2">
      <c r="A2" s="273" t="s">
        <v>1192</v>
      </c>
      <c r="B2" s="273"/>
      <c r="C2" s="273"/>
      <c r="D2" s="273"/>
      <c r="E2" s="273"/>
      <c r="F2" s="273"/>
      <c r="G2" s="273"/>
    </row>
    <row r="3" spans="1:8" s="102" customFormat="1" ht="66.400000000000006" customHeight="1" thickBot="1" x14ac:dyDescent="0.25">
      <c r="A3" s="82" t="s">
        <v>11</v>
      </c>
      <c r="B3" s="82" t="s">
        <v>463</v>
      </c>
      <c r="C3" s="257" t="s">
        <v>464</v>
      </c>
      <c r="D3" s="257"/>
      <c r="E3" s="82" t="s">
        <v>465</v>
      </c>
      <c r="F3" s="83" t="s">
        <v>1078</v>
      </c>
      <c r="G3" s="126" t="s">
        <v>1193</v>
      </c>
    </row>
    <row r="4" spans="1:8" ht="35.65" customHeight="1" x14ac:dyDescent="0.2">
      <c r="A4" s="131" t="s">
        <v>466</v>
      </c>
      <c r="B4" s="132" t="s">
        <v>467</v>
      </c>
      <c r="C4" s="274"/>
      <c r="D4" s="274"/>
      <c r="E4" s="133"/>
      <c r="F4" s="134">
        <v>2672964690</v>
      </c>
      <c r="G4" s="170">
        <f>G5+G97+G253+G287+G298+G311+G330+G335+G349+G391+G465+G472+G486+G571+G481</f>
        <v>2980851910.2400002</v>
      </c>
      <c r="H4" s="35"/>
    </row>
    <row r="5" spans="1:8" s="124" customFormat="1" ht="63" x14ac:dyDescent="0.2">
      <c r="A5" s="76" t="s">
        <v>468</v>
      </c>
      <c r="B5" s="77"/>
      <c r="C5" s="253" t="s">
        <v>469</v>
      </c>
      <c r="D5" s="253"/>
      <c r="E5" s="178"/>
      <c r="F5" s="111">
        <v>254279221</v>
      </c>
      <c r="G5" s="112">
        <f>G6+G23+G33+G86</f>
        <v>280641747.96000004</v>
      </c>
      <c r="H5" s="189"/>
    </row>
    <row r="6" spans="1:8" ht="31.5" x14ac:dyDescent="0.2">
      <c r="A6" s="103" t="s">
        <v>470</v>
      </c>
      <c r="B6" s="104"/>
      <c r="C6" s="270" t="s">
        <v>471</v>
      </c>
      <c r="D6" s="270"/>
      <c r="E6" s="105"/>
      <c r="F6" s="106">
        <v>10912102</v>
      </c>
      <c r="G6" s="53">
        <f>G7+G16</f>
        <v>15591924</v>
      </c>
    </row>
    <row r="7" spans="1:8" ht="63" x14ac:dyDescent="0.2">
      <c r="A7" s="69" t="s">
        <v>472</v>
      </c>
      <c r="B7" s="70"/>
      <c r="C7" s="251" t="s">
        <v>473</v>
      </c>
      <c r="D7" s="251"/>
      <c r="E7" s="71"/>
      <c r="F7" s="107">
        <v>10295987</v>
      </c>
      <c r="G7" s="52">
        <f>G8+G10+G12+G14</f>
        <v>14975809</v>
      </c>
    </row>
    <row r="8" spans="1:8" ht="63" x14ac:dyDescent="0.2">
      <c r="A8" s="73" t="s">
        <v>474</v>
      </c>
      <c r="B8" s="74"/>
      <c r="C8" s="250" t="s">
        <v>475</v>
      </c>
      <c r="D8" s="250"/>
      <c r="E8" s="75"/>
      <c r="F8" s="108">
        <v>121200</v>
      </c>
      <c r="G8" s="52">
        <f>G9</f>
        <v>1580936</v>
      </c>
    </row>
    <row r="9" spans="1:8" ht="63" x14ac:dyDescent="0.2">
      <c r="A9" s="73" t="s">
        <v>476</v>
      </c>
      <c r="B9" s="74"/>
      <c r="C9" s="250"/>
      <c r="D9" s="250"/>
      <c r="E9" s="75" t="s">
        <v>477</v>
      </c>
      <c r="F9" s="108">
        <v>121200</v>
      </c>
      <c r="G9" s="52">
        <v>1580936</v>
      </c>
    </row>
    <row r="10" spans="1:8" ht="47.25" x14ac:dyDescent="0.2">
      <c r="A10" s="73" t="s">
        <v>478</v>
      </c>
      <c r="B10" s="74"/>
      <c r="C10" s="250" t="s">
        <v>479</v>
      </c>
      <c r="D10" s="250"/>
      <c r="E10" s="75"/>
      <c r="F10" s="108">
        <v>10074787</v>
      </c>
      <c r="G10" s="52">
        <f>G11</f>
        <v>11063369</v>
      </c>
    </row>
    <row r="11" spans="1:8" ht="63" x14ac:dyDescent="0.2">
      <c r="A11" s="73" t="s">
        <v>476</v>
      </c>
      <c r="B11" s="74"/>
      <c r="C11" s="250"/>
      <c r="D11" s="250"/>
      <c r="E11" s="75" t="s">
        <v>477</v>
      </c>
      <c r="F11" s="108">
        <v>10074787</v>
      </c>
      <c r="G11" s="52">
        <v>11063369</v>
      </c>
    </row>
    <row r="12" spans="1:8" ht="31.5" x14ac:dyDescent="0.2">
      <c r="A12" s="73" t="s">
        <v>480</v>
      </c>
      <c r="B12" s="74"/>
      <c r="C12" s="250" t="s">
        <v>481</v>
      </c>
      <c r="D12" s="250"/>
      <c r="E12" s="75"/>
      <c r="F12" s="108">
        <v>100000</v>
      </c>
      <c r="G12" s="52">
        <f>G13</f>
        <v>141900</v>
      </c>
    </row>
    <row r="13" spans="1:8" ht="63" x14ac:dyDescent="0.2">
      <c r="A13" s="73" t="s">
        <v>476</v>
      </c>
      <c r="B13" s="74"/>
      <c r="C13" s="250"/>
      <c r="D13" s="250"/>
      <c r="E13" s="75" t="s">
        <v>477</v>
      </c>
      <c r="F13" s="108">
        <v>100000</v>
      </c>
      <c r="G13" s="52">
        <v>141900</v>
      </c>
    </row>
    <row r="14" spans="1:8" ht="31.5" x14ac:dyDescent="0.2">
      <c r="A14" s="73" t="s">
        <v>480</v>
      </c>
      <c r="B14" s="74"/>
      <c r="C14" s="250" t="s">
        <v>1114</v>
      </c>
      <c r="D14" s="250"/>
      <c r="E14" s="75"/>
      <c r="F14" s="108">
        <v>100000</v>
      </c>
      <c r="G14" s="52">
        <f>G15</f>
        <v>2189604</v>
      </c>
    </row>
    <row r="15" spans="1:8" ht="63" x14ac:dyDescent="0.2">
      <c r="A15" s="73" t="s">
        <v>476</v>
      </c>
      <c r="B15" s="74"/>
      <c r="C15" s="250"/>
      <c r="D15" s="250"/>
      <c r="E15" s="75" t="s">
        <v>477</v>
      </c>
      <c r="F15" s="108">
        <v>100000</v>
      </c>
      <c r="G15" s="52">
        <v>2189604</v>
      </c>
    </row>
    <row r="16" spans="1:8" ht="31.5" x14ac:dyDescent="0.2">
      <c r="A16" s="69" t="s">
        <v>482</v>
      </c>
      <c r="B16" s="70"/>
      <c r="C16" s="251" t="s">
        <v>483</v>
      </c>
      <c r="D16" s="251"/>
      <c r="E16" s="71"/>
      <c r="F16" s="107">
        <v>616115</v>
      </c>
      <c r="G16" s="52">
        <f>G17+G19+G21</f>
        <v>616115</v>
      </c>
    </row>
    <row r="17" spans="1:7" ht="31.5" x14ac:dyDescent="0.2">
      <c r="A17" s="73" t="s">
        <v>484</v>
      </c>
      <c r="B17" s="74"/>
      <c r="C17" s="250" t="s">
        <v>485</v>
      </c>
      <c r="D17" s="250"/>
      <c r="E17" s="75"/>
      <c r="F17" s="108">
        <v>90000</v>
      </c>
      <c r="G17" s="52">
        <f>G18</f>
        <v>90000</v>
      </c>
    </row>
    <row r="18" spans="1:7" ht="63" x14ac:dyDescent="0.2">
      <c r="A18" s="73" t="s">
        <v>476</v>
      </c>
      <c r="B18" s="74"/>
      <c r="C18" s="250"/>
      <c r="D18" s="250"/>
      <c r="E18" s="75" t="s">
        <v>477</v>
      </c>
      <c r="F18" s="108">
        <v>90000</v>
      </c>
      <c r="G18" s="52">
        <v>90000</v>
      </c>
    </row>
    <row r="19" spans="1:7" ht="63" x14ac:dyDescent="0.2">
      <c r="A19" s="73" t="s">
        <v>486</v>
      </c>
      <c r="B19" s="74"/>
      <c r="C19" s="250" t="s">
        <v>487</v>
      </c>
      <c r="D19" s="250"/>
      <c r="E19" s="75"/>
      <c r="F19" s="108">
        <v>26306</v>
      </c>
      <c r="G19" s="52">
        <f>G20</f>
        <v>26306</v>
      </c>
    </row>
    <row r="20" spans="1:7" ht="63" x14ac:dyDescent="0.2">
      <c r="A20" s="73" t="s">
        <v>476</v>
      </c>
      <c r="B20" s="74"/>
      <c r="C20" s="250"/>
      <c r="D20" s="250"/>
      <c r="E20" s="75" t="s">
        <v>477</v>
      </c>
      <c r="F20" s="108">
        <v>26306</v>
      </c>
      <c r="G20" s="52">
        <v>26306</v>
      </c>
    </row>
    <row r="21" spans="1:7" ht="47.25" x14ac:dyDescent="0.2">
      <c r="A21" s="73" t="s">
        <v>488</v>
      </c>
      <c r="B21" s="74"/>
      <c r="C21" s="250" t="s">
        <v>489</v>
      </c>
      <c r="D21" s="250"/>
      <c r="E21" s="75"/>
      <c r="F21" s="108">
        <v>499809</v>
      </c>
      <c r="G21" s="52">
        <f>G22</f>
        <v>499809</v>
      </c>
    </row>
    <row r="22" spans="1:7" ht="63" x14ac:dyDescent="0.2">
      <c r="A22" s="73" t="s">
        <v>476</v>
      </c>
      <c r="B22" s="74"/>
      <c r="C22" s="250"/>
      <c r="D22" s="250"/>
      <c r="E22" s="75" t="s">
        <v>477</v>
      </c>
      <c r="F22" s="108">
        <v>499809</v>
      </c>
      <c r="G22" s="52">
        <v>499809</v>
      </c>
    </row>
    <row r="23" spans="1:7" ht="94.5" x14ac:dyDescent="0.2">
      <c r="A23" s="65" t="s">
        <v>490</v>
      </c>
      <c r="B23" s="66"/>
      <c r="C23" s="252" t="s">
        <v>491</v>
      </c>
      <c r="D23" s="252"/>
      <c r="E23" s="67"/>
      <c r="F23" s="109">
        <v>570000</v>
      </c>
      <c r="G23" s="54">
        <f>G24</f>
        <v>1506780</v>
      </c>
    </row>
    <row r="24" spans="1:7" ht="94.5" x14ac:dyDescent="0.2">
      <c r="A24" s="69" t="s">
        <v>492</v>
      </c>
      <c r="B24" s="70"/>
      <c r="C24" s="251" t="s">
        <v>493</v>
      </c>
      <c r="D24" s="251"/>
      <c r="E24" s="71"/>
      <c r="F24" s="107">
        <v>570000</v>
      </c>
      <c r="G24" s="52">
        <f>G25+G27+G31+G29</f>
        <v>1506780</v>
      </c>
    </row>
    <row r="25" spans="1:7" ht="31.5" x14ac:dyDescent="0.2">
      <c r="A25" s="73" t="s">
        <v>494</v>
      </c>
      <c r="B25" s="74"/>
      <c r="C25" s="250" t="s">
        <v>495</v>
      </c>
      <c r="D25" s="250"/>
      <c r="E25" s="75"/>
      <c r="F25" s="108">
        <v>550000</v>
      </c>
      <c r="G25" s="52">
        <f>G26</f>
        <v>977000</v>
      </c>
    </row>
    <row r="26" spans="1:7" ht="63" x14ac:dyDescent="0.2">
      <c r="A26" s="73" t="s">
        <v>476</v>
      </c>
      <c r="B26" s="74"/>
      <c r="C26" s="250"/>
      <c r="D26" s="250"/>
      <c r="E26" s="75" t="s">
        <v>477</v>
      </c>
      <c r="F26" s="108">
        <v>550000</v>
      </c>
      <c r="G26" s="52">
        <v>977000</v>
      </c>
    </row>
    <row r="27" spans="1:7" ht="47.25" x14ac:dyDescent="0.2">
      <c r="A27" s="73" t="s">
        <v>496</v>
      </c>
      <c r="B27" s="74"/>
      <c r="C27" s="250" t="s">
        <v>497</v>
      </c>
      <c r="D27" s="250"/>
      <c r="E27" s="75"/>
      <c r="F27" s="108">
        <v>20000</v>
      </c>
      <c r="G27" s="52">
        <f>G28</f>
        <v>11078</v>
      </c>
    </row>
    <row r="28" spans="1:7" ht="63" x14ac:dyDescent="0.2">
      <c r="A28" s="73" t="s">
        <v>476</v>
      </c>
      <c r="B28" s="74"/>
      <c r="C28" s="250"/>
      <c r="D28" s="250"/>
      <c r="E28" s="75" t="s">
        <v>477</v>
      </c>
      <c r="F28" s="108">
        <v>20000</v>
      </c>
      <c r="G28" s="52">
        <v>11078</v>
      </c>
    </row>
    <row r="29" spans="1:7" ht="37.15" customHeight="1" x14ac:dyDescent="0.2">
      <c r="A29" s="73" t="s">
        <v>480</v>
      </c>
      <c r="B29" s="74"/>
      <c r="C29" s="250" t="s">
        <v>1200</v>
      </c>
      <c r="D29" s="250"/>
      <c r="E29" s="75"/>
      <c r="F29" s="108"/>
      <c r="G29" s="52">
        <f>G30</f>
        <v>450000</v>
      </c>
    </row>
    <row r="30" spans="1:7" ht="63" x14ac:dyDescent="0.2">
      <c r="A30" s="73" t="s">
        <v>476</v>
      </c>
      <c r="B30" s="74"/>
      <c r="C30" s="250"/>
      <c r="D30" s="250"/>
      <c r="E30" s="75">
        <v>600</v>
      </c>
      <c r="F30" s="108"/>
      <c r="G30" s="52">
        <f>450000</f>
        <v>450000</v>
      </c>
    </row>
    <row r="31" spans="1:7" ht="31.5" x14ac:dyDescent="0.2">
      <c r="A31" s="73" t="s">
        <v>1173</v>
      </c>
      <c r="B31" s="74"/>
      <c r="C31" s="250" t="s">
        <v>1145</v>
      </c>
      <c r="D31" s="250"/>
      <c r="E31" s="75"/>
      <c r="F31" s="108"/>
      <c r="G31" s="52">
        <f>G32</f>
        <v>68702</v>
      </c>
    </row>
    <row r="32" spans="1:7" ht="63" x14ac:dyDescent="0.2">
      <c r="A32" s="73" t="s">
        <v>476</v>
      </c>
      <c r="B32" s="74"/>
      <c r="C32" s="250"/>
      <c r="D32" s="250"/>
      <c r="E32" s="75">
        <v>600</v>
      </c>
      <c r="F32" s="108"/>
      <c r="G32" s="52">
        <v>68702</v>
      </c>
    </row>
    <row r="33" spans="1:7" ht="63" x14ac:dyDescent="0.2">
      <c r="A33" s="65" t="s">
        <v>498</v>
      </c>
      <c r="B33" s="66"/>
      <c r="C33" s="252" t="s">
        <v>499</v>
      </c>
      <c r="D33" s="252"/>
      <c r="E33" s="67"/>
      <c r="F33" s="109">
        <v>242581619</v>
      </c>
      <c r="G33" s="54">
        <f>G34+G43+G66+G79+G83</f>
        <v>263151543.96000001</v>
      </c>
    </row>
    <row r="34" spans="1:7" ht="47.25" x14ac:dyDescent="0.2">
      <c r="A34" s="69" t="s">
        <v>500</v>
      </c>
      <c r="B34" s="70"/>
      <c r="C34" s="251" t="s">
        <v>501</v>
      </c>
      <c r="D34" s="251"/>
      <c r="E34" s="71"/>
      <c r="F34" s="107">
        <v>37239195</v>
      </c>
      <c r="G34" s="52">
        <f>G35+G37+G39+G41</f>
        <v>41636611</v>
      </c>
    </row>
    <row r="35" spans="1:7" ht="31.5" x14ac:dyDescent="0.2">
      <c r="A35" s="73" t="s">
        <v>502</v>
      </c>
      <c r="B35" s="74"/>
      <c r="C35" s="250" t="s">
        <v>503</v>
      </c>
      <c r="D35" s="250"/>
      <c r="E35" s="75"/>
      <c r="F35" s="108">
        <v>40000</v>
      </c>
      <c r="G35" s="52">
        <f>G36</f>
        <v>40000</v>
      </c>
    </row>
    <row r="36" spans="1:7" ht="63" x14ac:dyDescent="0.2">
      <c r="A36" s="73" t="s">
        <v>476</v>
      </c>
      <c r="B36" s="74"/>
      <c r="C36" s="250"/>
      <c r="D36" s="250"/>
      <c r="E36" s="75" t="s">
        <v>477</v>
      </c>
      <c r="F36" s="108">
        <v>40000</v>
      </c>
      <c r="G36" s="52">
        <v>40000</v>
      </c>
    </row>
    <row r="37" spans="1:7" ht="47.25" x14ac:dyDescent="0.2">
      <c r="A37" s="73" t="s">
        <v>504</v>
      </c>
      <c r="B37" s="74"/>
      <c r="C37" s="250" t="s">
        <v>505</v>
      </c>
      <c r="D37" s="250"/>
      <c r="E37" s="75"/>
      <c r="F37" s="108">
        <v>8007846</v>
      </c>
      <c r="G37" s="52">
        <f>G38</f>
        <v>10849468</v>
      </c>
    </row>
    <row r="38" spans="1:7" ht="63" x14ac:dyDescent="0.2">
      <c r="A38" s="73" t="s">
        <v>476</v>
      </c>
      <c r="B38" s="74"/>
      <c r="C38" s="250"/>
      <c r="D38" s="250"/>
      <c r="E38" s="75" t="s">
        <v>477</v>
      </c>
      <c r="F38" s="108">
        <v>8007846</v>
      </c>
      <c r="G38" s="52">
        <v>10849468</v>
      </c>
    </row>
    <row r="39" spans="1:7" ht="47.25" x14ac:dyDescent="0.2">
      <c r="A39" s="73" t="s">
        <v>506</v>
      </c>
      <c r="B39" s="74"/>
      <c r="C39" s="250" t="s">
        <v>507</v>
      </c>
      <c r="D39" s="250"/>
      <c r="E39" s="75"/>
      <c r="F39" s="108">
        <v>18974377</v>
      </c>
      <c r="G39" s="52">
        <f>G40</f>
        <v>19320735</v>
      </c>
    </row>
    <row r="40" spans="1:7" ht="63" x14ac:dyDescent="0.2">
      <c r="A40" s="73" t="s">
        <v>476</v>
      </c>
      <c r="B40" s="74"/>
      <c r="C40" s="250"/>
      <c r="D40" s="250"/>
      <c r="E40" s="75" t="s">
        <v>477</v>
      </c>
      <c r="F40" s="108">
        <v>18974377</v>
      </c>
      <c r="G40" s="52">
        <v>19320735</v>
      </c>
    </row>
    <row r="41" spans="1:7" ht="47.25" x14ac:dyDescent="0.2">
      <c r="A41" s="73" t="s">
        <v>506</v>
      </c>
      <c r="B41" s="74"/>
      <c r="C41" s="250" t="s">
        <v>508</v>
      </c>
      <c r="D41" s="250"/>
      <c r="E41" s="75"/>
      <c r="F41" s="108">
        <v>10216972</v>
      </c>
      <c r="G41" s="52">
        <f>G42</f>
        <v>11426408</v>
      </c>
    </row>
    <row r="42" spans="1:7" ht="63" x14ac:dyDescent="0.2">
      <c r="A42" s="73" t="s">
        <v>476</v>
      </c>
      <c r="B42" s="74"/>
      <c r="C42" s="250"/>
      <c r="D42" s="250"/>
      <c r="E42" s="75" t="s">
        <v>477</v>
      </c>
      <c r="F42" s="108">
        <v>10216972</v>
      </c>
      <c r="G42" s="52">
        <v>11426408</v>
      </c>
    </row>
    <row r="43" spans="1:7" ht="31.5" x14ac:dyDescent="0.2">
      <c r="A43" s="69" t="s">
        <v>509</v>
      </c>
      <c r="B43" s="70"/>
      <c r="C43" s="251" t="s">
        <v>510</v>
      </c>
      <c r="D43" s="251"/>
      <c r="E43" s="71"/>
      <c r="F43" s="107">
        <v>147317830</v>
      </c>
      <c r="G43" s="52">
        <f>G44+G46+G48+G52+G54+G56+G58+G64+G50+G60+G62</f>
        <v>158308662</v>
      </c>
    </row>
    <row r="44" spans="1:7" ht="31.5" x14ac:dyDescent="0.2">
      <c r="A44" s="73" t="s">
        <v>484</v>
      </c>
      <c r="B44" s="74"/>
      <c r="C44" s="250" t="s">
        <v>511</v>
      </c>
      <c r="D44" s="250"/>
      <c r="E44" s="75"/>
      <c r="F44" s="108">
        <v>40000</v>
      </c>
      <c r="G44" s="52">
        <f>G45</f>
        <v>40000</v>
      </c>
    </row>
    <row r="45" spans="1:7" ht="31.5" x14ac:dyDescent="0.2">
      <c r="A45" s="73" t="s">
        <v>512</v>
      </c>
      <c r="B45" s="74"/>
      <c r="C45" s="250"/>
      <c r="D45" s="250"/>
      <c r="E45" s="75" t="s">
        <v>513</v>
      </c>
      <c r="F45" s="108">
        <v>40000</v>
      </c>
      <c r="G45" s="52">
        <v>40000</v>
      </c>
    </row>
    <row r="46" spans="1:7" ht="47.25" x14ac:dyDescent="0.2">
      <c r="A46" s="73" t="s">
        <v>514</v>
      </c>
      <c r="B46" s="74"/>
      <c r="C46" s="250" t="s">
        <v>515</v>
      </c>
      <c r="D46" s="250"/>
      <c r="E46" s="75"/>
      <c r="F46" s="108">
        <v>69477778</v>
      </c>
      <c r="G46" s="52">
        <f>G47</f>
        <v>64458697</v>
      </c>
    </row>
    <row r="47" spans="1:7" ht="63" x14ac:dyDescent="0.2">
      <c r="A47" s="73" t="s">
        <v>476</v>
      </c>
      <c r="B47" s="74"/>
      <c r="C47" s="250"/>
      <c r="D47" s="250"/>
      <c r="E47" s="75" t="s">
        <v>477</v>
      </c>
      <c r="F47" s="108">
        <v>69477778</v>
      </c>
      <c r="G47" s="52">
        <v>64458697</v>
      </c>
    </row>
    <row r="48" spans="1:7" x14ac:dyDescent="0.2">
      <c r="A48" s="73" t="s">
        <v>516</v>
      </c>
      <c r="B48" s="74"/>
      <c r="C48" s="250" t="s">
        <v>517</v>
      </c>
      <c r="D48" s="250"/>
      <c r="E48" s="75"/>
      <c r="F48" s="108">
        <v>2300000</v>
      </c>
      <c r="G48" s="52">
        <f>G49</f>
        <v>2366758</v>
      </c>
    </row>
    <row r="49" spans="1:7" ht="63" x14ac:dyDescent="0.2">
      <c r="A49" s="73" t="s">
        <v>476</v>
      </c>
      <c r="B49" s="74"/>
      <c r="C49" s="250"/>
      <c r="D49" s="250"/>
      <c r="E49" s="75" t="s">
        <v>477</v>
      </c>
      <c r="F49" s="108">
        <v>2300000</v>
      </c>
      <c r="G49" s="52">
        <v>2366758</v>
      </c>
    </row>
    <row r="50" spans="1:7" ht="36.950000000000003" customHeight="1" x14ac:dyDescent="0.2">
      <c r="A50" s="73" t="s">
        <v>1116</v>
      </c>
      <c r="B50" s="74"/>
      <c r="C50" s="250" t="s">
        <v>1115</v>
      </c>
      <c r="D50" s="250"/>
      <c r="E50" s="75"/>
      <c r="F50" s="108">
        <v>2300000</v>
      </c>
      <c r="G50" s="52">
        <f>G51</f>
        <v>103055</v>
      </c>
    </row>
    <row r="51" spans="1:7" ht="63" x14ac:dyDescent="0.2">
      <c r="A51" s="73" t="s">
        <v>476</v>
      </c>
      <c r="B51" s="74"/>
      <c r="C51" s="250"/>
      <c r="D51" s="250"/>
      <c r="E51" s="75" t="s">
        <v>477</v>
      </c>
      <c r="F51" s="108">
        <v>2300000</v>
      </c>
      <c r="G51" s="52">
        <v>103055</v>
      </c>
    </row>
    <row r="52" spans="1:7" ht="47.25" x14ac:dyDescent="0.2">
      <c r="A52" s="73" t="s">
        <v>506</v>
      </c>
      <c r="B52" s="74"/>
      <c r="C52" s="250" t="s">
        <v>518</v>
      </c>
      <c r="D52" s="250"/>
      <c r="E52" s="75"/>
      <c r="F52" s="108">
        <v>42656720</v>
      </c>
      <c r="G52" s="52">
        <f>G53</f>
        <v>42090005</v>
      </c>
    </row>
    <row r="53" spans="1:7" ht="63" x14ac:dyDescent="0.2">
      <c r="A53" s="73" t="s">
        <v>476</v>
      </c>
      <c r="B53" s="74"/>
      <c r="C53" s="250"/>
      <c r="D53" s="250"/>
      <c r="E53" s="75" t="s">
        <v>477</v>
      </c>
      <c r="F53" s="108">
        <v>42656720</v>
      </c>
      <c r="G53" s="52">
        <v>42090005</v>
      </c>
    </row>
    <row r="54" spans="1:7" x14ac:dyDescent="0.2">
      <c r="A54" s="73" t="s">
        <v>516</v>
      </c>
      <c r="B54" s="74"/>
      <c r="C54" s="250" t="s">
        <v>519</v>
      </c>
      <c r="D54" s="250"/>
      <c r="E54" s="75"/>
      <c r="F54" s="108">
        <v>4500000</v>
      </c>
      <c r="G54" s="52">
        <f>G55</f>
        <v>4690000</v>
      </c>
    </row>
    <row r="55" spans="1:7" ht="63" x14ac:dyDescent="0.2">
      <c r="A55" s="73" t="s">
        <v>476</v>
      </c>
      <c r="B55" s="74"/>
      <c r="C55" s="250"/>
      <c r="D55" s="250"/>
      <c r="E55" s="75" t="s">
        <v>477</v>
      </c>
      <c r="F55" s="108">
        <v>4500000</v>
      </c>
      <c r="G55" s="52">
        <v>4690000</v>
      </c>
    </row>
    <row r="56" spans="1:7" ht="63" x14ac:dyDescent="0.2">
      <c r="A56" s="73" t="s">
        <v>520</v>
      </c>
      <c r="B56" s="74"/>
      <c r="C56" s="250" t="s">
        <v>521</v>
      </c>
      <c r="D56" s="250"/>
      <c r="E56" s="75"/>
      <c r="F56" s="108">
        <v>800000</v>
      </c>
      <c r="G56" s="52">
        <f>G57</f>
        <v>737365</v>
      </c>
    </row>
    <row r="57" spans="1:7" ht="63" x14ac:dyDescent="0.2">
      <c r="A57" s="73" t="s">
        <v>476</v>
      </c>
      <c r="B57" s="74"/>
      <c r="C57" s="250"/>
      <c r="D57" s="250"/>
      <c r="E57" s="75" t="s">
        <v>477</v>
      </c>
      <c r="F57" s="108">
        <v>800000</v>
      </c>
      <c r="G57" s="52">
        <v>737365</v>
      </c>
    </row>
    <row r="58" spans="1:7" ht="94.5" x14ac:dyDescent="0.2">
      <c r="A58" s="73" t="s">
        <v>522</v>
      </c>
      <c r="B58" s="74"/>
      <c r="C58" s="250" t="s">
        <v>523</v>
      </c>
      <c r="D58" s="250"/>
      <c r="E58" s="75"/>
      <c r="F58" s="108">
        <v>900000</v>
      </c>
      <c r="G58" s="52">
        <f>G59</f>
        <v>900000</v>
      </c>
    </row>
    <row r="59" spans="1:7" ht="63" x14ac:dyDescent="0.2">
      <c r="A59" s="73" t="s">
        <v>476</v>
      </c>
      <c r="B59" s="74"/>
      <c r="C59" s="250"/>
      <c r="D59" s="250"/>
      <c r="E59" s="75" t="s">
        <v>477</v>
      </c>
      <c r="F59" s="108">
        <v>900000</v>
      </c>
      <c r="G59" s="52">
        <v>900000</v>
      </c>
    </row>
    <row r="60" spans="1:7" ht="47.25" x14ac:dyDescent="0.2">
      <c r="A60" s="73" t="s">
        <v>1175</v>
      </c>
      <c r="B60" s="74"/>
      <c r="C60" s="250" t="s">
        <v>1174</v>
      </c>
      <c r="D60" s="250"/>
      <c r="E60" s="75"/>
      <c r="F60" s="108"/>
      <c r="G60" s="52">
        <f>G61</f>
        <v>8673660</v>
      </c>
    </row>
    <row r="61" spans="1:7" ht="63" x14ac:dyDescent="0.2">
      <c r="A61" s="73" t="s">
        <v>476</v>
      </c>
      <c r="B61" s="74"/>
      <c r="C61" s="250"/>
      <c r="D61" s="250"/>
      <c r="E61" s="75">
        <v>600</v>
      </c>
      <c r="F61" s="108"/>
      <c r="G61" s="52">
        <v>8673660</v>
      </c>
    </row>
    <row r="62" spans="1:7" ht="47.25" x14ac:dyDescent="0.2">
      <c r="A62" s="73" t="s">
        <v>576</v>
      </c>
      <c r="B62" s="74"/>
      <c r="C62" s="250" t="s">
        <v>1146</v>
      </c>
      <c r="D62" s="250"/>
      <c r="E62" s="75"/>
      <c r="F62" s="108"/>
      <c r="G62" s="52">
        <f>G63</f>
        <v>1958032</v>
      </c>
    </row>
    <row r="63" spans="1:7" ht="63" x14ac:dyDescent="0.2">
      <c r="A63" s="73" t="s">
        <v>476</v>
      </c>
      <c r="B63" s="74"/>
      <c r="C63" s="250"/>
      <c r="D63" s="250"/>
      <c r="E63" s="75">
        <v>600</v>
      </c>
      <c r="F63" s="108"/>
      <c r="G63" s="52">
        <v>1958032</v>
      </c>
    </row>
    <row r="64" spans="1:7" ht="47.25" x14ac:dyDescent="0.2">
      <c r="A64" s="73" t="s">
        <v>506</v>
      </c>
      <c r="B64" s="74"/>
      <c r="C64" s="250" t="s">
        <v>524</v>
      </c>
      <c r="D64" s="250"/>
      <c r="E64" s="75"/>
      <c r="F64" s="108">
        <v>26643332</v>
      </c>
      <c r="G64" s="52">
        <f>G65</f>
        <v>32291090</v>
      </c>
    </row>
    <row r="65" spans="1:7" ht="63" x14ac:dyDescent="0.2">
      <c r="A65" s="73" t="s">
        <v>476</v>
      </c>
      <c r="B65" s="74"/>
      <c r="C65" s="250"/>
      <c r="D65" s="250"/>
      <c r="E65" s="75" t="s">
        <v>477</v>
      </c>
      <c r="F65" s="108">
        <v>26643332</v>
      </c>
      <c r="G65" s="52">
        <v>32291090</v>
      </c>
    </row>
    <row r="66" spans="1:7" ht="47.25" x14ac:dyDescent="0.2">
      <c r="A66" s="69" t="s">
        <v>525</v>
      </c>
      <c r="B66" s="70"/>
      <c r="C66" s="251" t="s">
        <v>526</v>
      </c>
      <c r="D66" s="251"/>
      <c r="E66" s="71"/>
      <c r="F66" s="107">
        <v>27504887</v>
      </c>
      <c r="G66" s="52">
        <f>G67+G69+G71+G73+G75+G77</f>
        <v>32219979.850000001</v>
      </c>
    </row>
    <row r="67" spans="1:7" x14ac:dyDescent="0.2">
      <c r="A67" s="73" t="s">
        <v>527</v>
      </c>
      <c r="B67" s="74"/>
      <c r="C67" s="250" t="s">
        <v>528</v>
      </c>
      <c r="D67" s="250"/>
      <c r="E67" s="75"/>
      <c r="F67" s="108">
        <v>5524374</v>
      </c>
      <c r="G67" s="52">
        <f>G68</f>
        <v>6065085</v>
      </c>
    </row>
    <row r="68" spans="1:7" ht="63" x14ac:dyDescent="0.2">
      <c r="A68" s="73" t="s">
        <v>476</v>
      </c>
      <c r="B68" s="74"/>
      <c r="C68" s="250"/>
      <c r="D68" s="250"/>
      <c r="E68" s="75" t="s">
        <v>477</v>
      </c>
      <c r="F68" s="108">
        <v>5524374</v>
      </c>
      <c r="G68" s="52">
        <v>6065085</v>
      </c>
    </row>
    <row r="69" spans="1:7" x14ac:dyDescent="0.2">
      <c r="A69" s="73" t="s">
        <v>516</v>
      </c>
      <c r="B69" s="74"/>
      <c r="C69" s="250" t="s">
        <v>529</v>
      </c>
      <c r="D69" s="250"/>
      <c r="E69" s="75"/>
      <c r="F69" s="108">
        <v>200000</v>
      </c>
      <c r="G69" s="52">
        <f>G70</f>
        <v>200000</v>
      </c>
    </row>
    <row r="70" spans="1:7" ht="63" x14ac:dyDescent="0.2">
      <c r="A70" s="73" t="s">
        <v>476</v>
      </c>
      <c r="B70" s="74"/>
      <c r="C70" s="250"/>
      <c r="D70" s="250"/>
      <c r="E70" s="75" t="s">
        <v>477</v>
      </c>
      <c r="F70" s="108">
        <v>200000</v>
      </c>
      <c r="G70" s="52">
        <v>200000</v>
      </c>
    </row>
    <row r="71" spans="1:7" ht="47.25" x14ac:dyDescent="0.2">
      <c r="A71" s="73" t="s">
        <v>506</v>
      </c>
      <c r="B71" s="74"/>
      <c r="C71" s="250" t="s">
        <v>530</v>
      </c>
      <c r="D71" s="250"/>
      <c r="E71" s="75"/>
      <c r="F71" s="108">
        <v>13638190</v>
      </c>
      <c r="G71" s="52">
        <f>G72</f>
        <v>14580561</v>
      </c>
    </row>
    <row r="72" spans="1:7" ht="63" x14ac:dyDescent="0.2">
      <c r="A72" s="73" t="s">
        <v>476</v>
      </c>
      <c r="B72" s="74"/>
      <c r="C72" s="250"/>
      <c r="D72" s="250"/>
      <c r="E72" s="75" t="s">
        <v>477</v>
      </c>
      <c r="F72" s="108">
        <v>13638190</v>
      </c>
      <c r="G72" s="52">
        <v>14580561</v>
      </c>
    </row>
    <row r="73" spans="1:7" ht="31.5" x14ac:dyDescent="0.2">
      <c r="A73" s="73" t="s">
        <v>531</v>
      </c>
      <c r="B73" s="74"/>
      <c r="C73" s="250" t="s">
        <v>532</v>
      </c>
      <c r="D73" s="250"/>
      <c r="E73" s="75"/>
      <c r="F73" s="108">
        <v>100000</v>
      </c>
      <c r="G73" s="52">
        <f>G74</f>
        <v>100000</v>
      </c>
    </row>
    <row r="74" spans="1:7" ht="63" x14ac:dyDescent="0.2">
      <c r="A74" s="73" t="s">
        <v>476</v>
      </c>
      <c r="B74" s="74"/>
      <c r="C74" s="250"/>
      <c r="D74" s="250"/>
      <c r="E74" s="75" t="s">
        <v>477</v>
      </c>
      <c r="F74" s="108">
        <v>100000</v>
      </c>
      <c r="G74" s="52">
        <v>100000</v>
      </c>
    </row>
    <row r="75" spans="1:7" ht="47.25" x14ac:dyDescent="0.2">
      <c r="A75" s="73" t="s">
        <v>506</v>
      </c>
      <c r="B75" s="74"/>
      <c r="C75" s="250" t="s">
        <v>533</v>
      </c>
      <c r="D75" s="250"/>
      <c r="E75" s="75"/>
      <c r="F75" s="108">
        <v>7860000</v>
      </c>
      <c r="G75" s="52">
        <f>G76</f>
        <v>11092011</v>
      </c>
    </row>
    <row r="76" spans="1:7" ht="63" x14ac:dyDescent="0.2">
      <c r="A76" s="73" t="s">
        <v>476</v>
      </c>
      <c r="B76" s="74"/>
      <c r="C76" s="250"/>
      <c r="D76" s="250"/>
      <c r="E76" s="75" t="s">
        <v>477</v>
      </c>
      <c r="F76" s="108">
        <v>7860000</v>
      </c>
      <c r="G76" s="52">
        <v>11092011</v>
      </c>
    </row>
    <row r="77" spans="1:7" ht="31.5" x14ac:dyDescent="0.2">
      <c r="A77" s="73" t="s">
        <v>534</v>
      </c>
      <c r="B77" s="74"/>
      <c r="C77" s="250" t="s">
        <v>535</v>
      </c>
      <c r="D77" s="250"/>
      <c r="E77" s="75"/>
      <c r="F77" s="108">
        <v>182323</v>
      </c>
      <c r="G77" s="52">
        <f>G78</f>
        <v>182322.85</v>
      </c>
    </row>
    <row r="78" spans="1:7" ht="63" x14ac:dyDescent="0.2">
      <c r="A78" s="73" t="s">
        <v>476</v>
      </c>
      <c r="B78" s="74"/>
      <c r="C78" s="250"/>
      <c r="D78" s="250"/>
      <c r="E78" s="75" t="s">
        <v>477</v>
      </c>
      <c r="F78" s="108">
        <v>182323</v>
      </c>
      <c r="G78" s="52">
        <v>182322.85</v>
      </c>
    </row>
    <row r="79" spans="1:7" ht="31.5" x14ac:dyDescent="0.2">
      <c r="A79" s="69" t="s">
        <v>536</v>
      </c>
      <c r="B79" s="70"/>
      <c r="C79" s="251" t="s">
        <v>537</v>
      </c>
      <c r="D79" s="251"/>
      <c r="E79" s="71"/>
      <c r="F79" s="107">
        <v>30519707</v>
      </c>
      <c r="G79" s="55">
        <f>G80</f>
        <v>30830041</v>
      </c>
    </row>
    <row r="80" spans="1:7" ht="31.5" x14ac:dyDescent="0.2">
      <c r="A80" s="73" t="s">
        <v>538</v>
      </c>
      <c r="B80" s="74"/>
      <c r="C80" s="250" t="s">
        <v>539</v>
      </c>
      <c r="D80" s="250"/>
      <c r="E80" s="75"/>
      <c r="F80" s="108">
        <v>30519707</v>
      </c>
      <c r="G80" s="52">
        <f>G81+G82</f>
        <v>30830041</v>
      </c>
    </row>
    <row r="81" spans="1:7" ht="110.25" x14ac:dyDescent="0.2">
      <c r="A81" s="73" t="s">
        <v>540</v>
      </c>
      <c r="B81" s="74"/>
      <c r="C81" s="250"/>
      <c r="D81" s="250"/>
      <c r="E81" s="75" t="s">
        <v>541</v>
      </c>
      <c r="F81" s="108">
        <v>30519358</v>
      </c>
      <c r="G81" s="52">
        <v>30820811</v>
      </c>
    </row>
    <row r="82" spans="1:7" ht="47.25" x14ac:dyDescent="0.2">
      <c r="A82" s="73" t="s">
        <v>542</v>
      </c>
      <c r="B82" s="74"/>
      <c r="C82" s="250"/>
      <c r="D82" s="250"/>
      <c r="E82" s="75" t="s">
        <v>543</v>
      </c>
      <c r="F82" s="108">
        <v>349</v>
      </c>
      <c r="G82" s="52">
        <v>9230</v>
      </c>
    </row>
    <row r="83" spans="1:7" ht="47.25" x14ac:dyDescent="0.2">
      <c r="A83" s="69" t="s">
        <v>1067</v>
      </c>
      <c r="B83" s="70"/>
      <c r="C83" s="251" t="s">
        <v>1065</v>
      </c>
      <c r="D83" s="251"/>
      <c r="E83" s="71"/>
      <c r="F83" s="107" t="e">
        <f>#REF!</f>
        <v>#REF!</v>
      </c>
      <c r="G83" s="55">
        <f>G84</f>
        <v>156250.10999999999</v>
      </c>
    </row>
    <row r="84" spans="1:7" ht="78.75" x14ac:dyDescent="0.2">
      <c r="A84" s="73" t="s">
        <v>1068</v>
      </c>
      <c r="B84" s="74"/>
      <c r="C84" s="250" t="s">
        <v>1066</v>
      </c>
      <c r="D84" s="250"/>
      <c r="E84" s="75"/>
      <c r="F84" s="108"/>
      <c r="G84" s="52">
        <f>G85</f>
        <v>156250.10999999999</v>
      </c>
    </row>
    <row r="85" spans="1:7" ht="63" x14ac:dyDescent="0.2">
      <c r="A85" s="73" t="s">
        <v>476</v>
      </c>
      <c r="B85" s="74"/>
      <c r="C85" s="250"/>
      <c r="D85" s="250"/>
      <c r="E85" s="75">
        <v>600</v>
      </c>
      <c r="F85" s="108"/>
      <c r="G85" s="52">
        <f>2083.44+50000+4166.67+100000</f>
        <v>156250.10999999999</v>
      </c>
    </row>
    <row r="86" spans="1:7" ht="78.75" x14ac:dyDescent="0.2">
      <c r="A86" s="65" t="s">
        <v>544</v>
      </c>
      <c r="B86" s="66"/>
      <c r="C86" s="252" t="s">
        <v>545</v>
      </c>
      <c r="D86" s="252"/>
      <c r="E86" s="67"/>
      <c r="F86" s="109">
        <v>215500</v>
      </c>
      <c r="G86" s="54">
        <f>G87+G94</f>
        <v>391500</v>
      </c>
    </row>
    <row r="87" spans="1:7" ht="31.5" x14ac:dyDescent="0.2">
      <c r="A87" s="69" t="s">
        <v>546</v>
      </c>
      <c r="B87" s="70"/>
      <c r="C87" s="251" t="s">
        <v>547</v>
      </c>
      <c r="D87" s="251"/>
      <c r="E87" s="71"/>
      <c r="F87" s="107">
        <v>200000</v>
      </c>
      <c r="G87" s="52">
        <f>G88+G90+G92</f>
        <v>376000</v>
      </c>
    </row>
    <row r="88" spans="1:7" ht="31.5" x14ac:dyDescent="0.2">
      <c r="A88" s="73" t="s">
        <v>548</v>
      </c>
      <c r="B88" s="74"/>
      <c r="C88" s="250" t="s">
        <v>549</v>
      </c>
      <c r="D88" s="250"/>
      <c r="E88" s="75"/>
      <c r="F88" s="108">
        <v>200000</v>
      </c>
      <c r="G88" s="52">
        <f>G89</f>
        <v>200000</v>
      </c>
    </row>
    <row r="89" spans="1:7" ht="63" x14ac:dyDescent="0.2">
      <c r="A89" s="73" t="s">
        <v>476</v>
      </c>
      <c r="B89" s="74"/>
      <c r="C89" s="250"/>
      <c r="D89" s="250"/>
      <c r="E89" s="75" t="s">
        <v>477</v>
      </c>
      <c r="F89" s="108">
        <v>200000</v>
      </c>
      <c r="G89" s="52">
        <v>200000</v>
      </c>
    </row>
    <row r="90" spans="1:7" ht="63" x14ac:dyDescent="0.2">
      <c r="A90" s="73" t="s">
        <v>1148</v>
      </c>
      <c r="B90" s="74"/>
      <c r="C90" s="250" t="s">
        <v>1147</v>
      </c>
      <c r="D90" s="250"/>
      <c r="E90" s="75"/>
      <c r="F90" s="108"/>
      <c r="G90" s="52">
        <f>G91</f>
        <v>88000</v>
      </c>
    </row>
    <row r="91" spans="1:7" x14ac:dyDescent="0.2">
      <c r="A91" s="73" t="s">
        <v>994</v>
      </c>
      <c r="B91" s="74"/>
      <c r="C91" s="250"/>
      <c r="D91" s="250"/>
      <c r="E91" s="75">
        <v>500</v>
      </c>
      <c r="F91" s="108"/>
      <c r="G91" s="52">
        <v>88000</v>
      </c>
    </row>
    <row r="92" spans="1:7" ht="63" x14ac:dyDescent="0.2">
      <c r="A92" s="73" t="s">
        <v>1148</v>
      </c>
      <c r="B92" s="74"/>
      <c r="C92" s="250" t="s">
        <v>1176</v>
      </c>
      <c r="D92" s="250"/>
      <c r="E92" s="75"/>
      <c r="F92" s="108"/>
      <c r="G92" s="52">
        <f>G93</f>
        <v>88000</v>
      </c>
    </row>
    <row r="93" spans="1:7" ht="63" x14ac:dyDescent="0.2">
      <c r="A93" s="73" t="s">
        <v>476</v>
      </c>
      <c r="B93" s="74"/>
      <c r="C93" s="250"/>
      <c r="D93" s="250"/>
      <c r="E93" s="75">
        <v>600</v>
      </c>
      <c r="F93" s="108"/>
      <c r="G93" s="52">
        <v>88000</v>
      </c>
    </row>
    <row r="94" spans="1:7" ht="31.5" x14ac:dyDescent="0.2">
      <c r="A94" s="69" t="s">
        <v>550</v>
      </c>
      <c r="B94" s="70"/>
      <c r="C94" s="251" t="s">
        <v>551</v>
      </c>
      <c r="D94" s="251"/>
      <c r="E94" s="71"/>
      <c r="F94" s="107">
        <v>15500</v>
      </c>
      <c r="G94" s="52">
        <f>G95</f>
        <v>15500</v>
      </c>
    </row>
    <row r="95" spans="1:7" ht="31.5" x14ac:dyDescent="0.2">
      <c r="A95" s="73" t="s">
        <v>552</v>
      </c>
      <c r="B95" s="74"/>
      <c r="C95" s="250" t="s">
        <v>553</v>
      </c>
      <c r="D95" s="250"/>
      <c r="E95" s="75"/>
      <c r="F95" s="108">
        <v>15500</v>
      </c>
      <c r="G95" s="52">
        <f>G96</f>
        <v>15500</v>
      </c>
    </row>
    <row r="96" spans="1:7" ht="63" x14ac:dyDescent="0.2">
      <c r="A96" s="80" t="s">
        <v>476</v>
      </c>
      <c r="B96" s="81"/>
      <c r="C96" s="257"/>
      <c r="D96" s="257"/>
      <c r="E96" s="82" t="s">
        <v>477</v>
      </c>
      <c r="F96" s="110">
        <v>15500</v>
      </c>
      <c r="G96" s="153">
        <v>15500</v>
      </c>
    </row>
    <row r="97" spans="1:8" ht="63" x14ac:dyDescent="0.2">
      <c r="A97" s="76" t="s">
        <v>554</v>
      </c>
      <c r="B97" s="77"/>
      <c r="C97" s="253" t="s">
        <v>555</v>
      </c>
      <c r="D97" s="253"/>
      <c r="E97" s="78"/>
      <c r="F97" s="111">
        <v>1554445944</v>
      </c>
      <c r="G97" s="112">
        <f>G98+G217+G221+G241+G249</f>
        <v>1794965384.5400002</v>
      </c>
      <c r="H97" s="168"/>
    </row>
    <row r="98" spans="1:8" ht="63" x14ac:dyDescent="0.2">
      <c r="A98" s="103" t="s">
        <v>556</v>
      </c>
      <c r="B98" s="104"/>
      <c r="C98" s="270" t="s">
        <v>557</v>
      </c>
      <c r="D98" s="270"/>
      <c r="E98" s="105"/>
      <c r="F98" s="106">
        <v>1223095129</v>
      </c>
      <c r="G98" s="53">
        <f>G99+G122++G151+G164+G169+G176+G184+G198+G204+G211+G214</f>
        <v>1378126537.5400002</v>
      </c>
    </row>
    <row r="99" spans="1:8" ht="47.25" x14ac:dyDescent="0.2">
      <c r="A99" s="69" t="s">
        <v>558</v>
      </c>
      <c r="B99" s="70"/>
      <c r="C99" s="251" t="s">
        <v>559</v>
      </c>
      <c r="D99" s="251"/>
      <c r="E99" s="71"/>
      <c r="F99" s="107">
        <v>438176061</v>
      </c>
      <c r="G99" s="55">
        <f>G100+G104+G108+G110+G113+G120+G118+G106</f>
        <v>484523073.44999999</v>
      </c>
    </row>
    <row r="100" spans="1:8" ht="31.5" x14ac:dyDescent="0.2">
      <c r="A100" s="73" t="s">
        <v>560</v>
      </c>
      <c r="B100" s="74"/>
      <c r="C100" s="250" t="s">
        <v>561</v>
      </c>
      <c r="D100" s="250"/>
      <c r="E100" s="75"/>
      <c r="F100" s="108">
        <v>173659242</v>
      </c>
      <c r="G100" s="52">
        <f>G101+G102+G103</f>
        <v>183706704</v>
      </c>
    </row>
    <row r="101" spans="1:8" ht="110.25" x14ac:dyDescent="0.2">
      <c r="A101" s="73" t="s">
        <v>540</v>
      </c>
      <c r="B101" s="74"/>
      <c r="C101" s="250"/>
      <c r="D101" s="250"/>
      <c r="E101" s="75" t="s">
        <v>541</v>
      </c>
      <c r="F101" s="108">
        <v>68847746</v>
      </c>
      <c r="G101" s="52">
        <v>76055751</v>
      </c>
    </row>
    <row r="102" spans="1:8" ht="47.25" x14ac:dyDescent="0.2">
      <c r="A102" s="73" t="s">
        <v>542</v>
      </c>
      <c r="B102" s="74"/>
      <c r="C102" s="250"/>
      <c r="D102" s="250"/>
      <c r="E102" s="75" t="s">
        <v>543</v>
      </c>
      <c r="F102" s="108">
        <v>98428648</v>
      </c>
      <c r="G102" s="52">
        <v>101351505</v>
      </c>
    </row>
    <row r="103" spans="1:8" x14ac:dyDescent="0.2">
      <c r="A103" s="73" t="s">
        <v>562</v>
      </c>
      <c r="B103" s="74"/>
      <c r="C103" s="250"/>
      <c r="D103" s="250"/>
      <c r="E103" s="75" t="s">
        <v>563</v>
      </c>
      <c r="F103" s="108">
        <v>6382848</v>
      </c>
      <c r="G103" s="52">
        <v>6299448</v>
      </c>
    </row>
    <row r="104" spans="1:8" ht="31.5" x14ac:dyDescent="0.2">
      <c r="A104" s="73" t="s">
        <v>564</v>
      </c>
      <c r="B104" s="74"/>
      <c r="C104" s="250" t="s">
        <v>565</v>
      </c>
      <c r="D104" s="250"/>
      <c r="E104" s="75"/>
      <c r="F104" s="108">
        <v>13736615</v>
      </c>
      <c r="G104" s="52">
        <f>G105</f>
        <v>15884401</v>
      </c>
    </row>
    <row r="105" spans="1:8" ht="63" x14ac:dyDescent="0.2">
      <c r="A105" s="73" t="s">
        <v>476</v>
      </c>
      <c r="B105" s="74"/>
      <c r="C105" s="250"/>
      <c r="D105" s="250"/>
      <c r="E105" s="75" t="s">
        <v>477</v>
      </c>
      <c r="F105" s="108">
        <v>13736615</v>
      </c>
      <c r="G105" s="52">
        <v>15884401</v>
      </c>
    </row>
    <row r="106" spans="1:8" ht="53.25" customHeight="1" x14ac:dyDescent="0.2">
      <c r="A106" s="73" t="s">
        <v>576</v>
      </c>
      <c r="B106" s="74"/>
      <c r="C106" s="250" t="s">
        <v>1124</v>
      </c>
      <c r="D106" s="250"/>
      <c r="E106" s="75"/>
      <c r="F106" s="108">
        <v>1757700</v>
      </c>
      <c r="G106" s="52">
        <f>G107</f>
        <v>30000</v>
      </c>
    </row>
    <row r="107" spans="1:8" ht="47.25" x14ac:dyDescent="0.2">
      <c r="A107" s="73" t="s">
        <v>542</v>
      </c>
      <c r="B107" s="74"/>
      <c r="C107" s="250"/>
      <c r="D107" s="250"/>
      <c r="E107" s="75">
        <v>200</v>
      </c>
      <c r="F107" s="108">
        <v>1757700</v>
      </c>
      <c r="G107" s="52">
        <v>30000</v>
      </c>
    </row>
    <row r="108" spans="1:8" ht="63" x14ac:dyDescent="0.2">
      <c r="A108" s="73" t="s">
        <v>566</v>
      </c>
      <c r="B108" s="74"/>
      <c r="C108" s="250" t="s">
        <v>567</v>
      </c>
      <c r="D108" s="250"/>
      <c r="E108" s="75"/>
      <c r="F108" s="108">
        <v>1757700</v>
      </c>
      <c r="G108" s="52">
        <f>G109</f>
        <v>1757700</v>
      </c>
    </row>
    <row r="109" spans="1:8" ht="110.25" x14ac:dyDescent="0.2">
      <c r="A109" s="73" t="s">
        <v>540</v>
      </c>
      <c r="B109" s="74"/>
      <c r="C109" s="250"/>
      <c r="D109" s="250"/>
      <c r="E109" s="75" t="s">
        <v>541</v>
      </c>
      <c r="F109" s="108">
        <v>1757700</v>
      </c>
      <c r="G109" s="52">
        <v>1757700</v>
      </c>
    </row>
    <row r="110" spans="1:8" ht="94.5" x14ac:dyDescent="0.2">
      <c r="A110" s="73" t="s">
        <v>568</v>
      </c>
      <c r="B110" s="74"/>
      <c r="C110" s="250" t="s">
        <v>569</v>
      </c>
      <c r="D110" s="250"/>
      <c r="E110" s="75"/>
      <c r="F110" s="108">
        <v>1394491</v>
      </c>
      <c r="G110" s="52">
        <f>G111+G112</f>
        <v>1394283</v>
      </c>
    </row>
    <row r="111" spans="1:8" ht="47.25" x14ac:dyDescent="0.2">
      <c r="A111" s="73" t="s">
        <v>542</v>
      </c>
      <c r="B111" s="74"/>
      <c r="C111" s="250"/>
      <c r="D111" s="250"/>
      <c r="E111" s="75" t="s">
        <v>543</v>
      </c>
      <c r="F111" s="108">
        <v>1340491</v>
      </c>
      <c r="G111" s="52">
        <v>1340283</v>
      </c>
    </row>
    <row r="112" spans="1:8" ht="63" x14ac:dyDescent="0.2">
      <c r="A112" s="73" t="s">
        <v>476</v>
      </c>
      <c r="B112" s="74"/>
      <c r="C112" s="250"/>
      <c r="D112" s="250"/>
      <c r="E112" s="75" t="s">
        <v>477</v>
      </c>
      <c r="F112" s="108">
        <v>54000</v>
      </c>
      <c r="G112" s="52">
        <v>54000</v>
      </c>
    </row>
    <row r="113" spans="1:7" ht="31.5" x14ac:dyDescent="0.2">
      <c r="A113" s="73" t="s">
        <v>570</v>
      </c>
      <c r="B113" s="74"/>
      <c r="C113" s="250" t="s">
        <v>571</v>
      </c>
      <c r="D113" s="250"/>
      <c r="E113" s="75"/>
      <c r="F113" s="108">
        <v>246758013</v>
      </c>
      <c r="G113" s="52">
        <f>G114+G115+G117+G116</f>
        <v>280304315.44999999</v>
      </c>
    </row>
    <row r="114" spans="1:7" ht="110.25" x14ac:dyDescent="0.2">
      <c r="A114" s="73" t="s">
        <v>540</v>
      </c>
      <c r="B114" s="74"/>
      <c r="C114" s="250"/>
      <c r="D114" s="250"/>
      <c r="E114" s="75" t="s">
        <v>541</v>
      </c>
      <c r="F114" s="108">
        <v>222056786</v>
      </c>
      <c r="G114" s="52">
        <v>250903888</v>
      </c>
    </row>
    <row r="115" spans="1:7" ht="47.25" x14ac:dyDescent="0.2">
      <c r="A115" s="73" t="s">
        <v>542</v>
      </c>
      <c r="B115" s="74"/>
      <c r="C115" s="250"/>
      <c r="D115" s="250"/>
      <c r="E115" s="75" t="s">
        <v>543</v>
      </c>
      <c r="F115" s="108">
        <v>4750239</v>
      </c>
      <c r="G115" s="52">
        <v>7884990</v>
      </c>
    </row>
    <row r="116" spans="1:7" ht="31.5" x14ac:dyDescent="0.2">
      <c r="A116" s="73" t="s">
        <v>512</v>
      </c>
      <c r="B116" s="74"/>
      <c r="C116" s="250"/>
      <c r="D116" s="250"/>
      <c r="E116" s="75">
        <v>300</v>
      </c>
      <c r="F116" s="108"/>
      <c r="G116" s="52">
        <v>114755.45</v>
      </c>
    </row>
    <row r="117" spans="1:7" ht="63" x14ac:dyDescent="0.2">
      <c r="A117" s="73" t="s">
        <v>476</v>
      </c>
      <c r="B117" s="74"/>
      <c r="C117" s="250"/>
      <c r="D117" s="250"/>
      <c r="E117" s="75" t="s">
        <v>477</v>
      </c>
      <c r="F117" s="108">
        <v>19950988</v>
      </c>
      <c r="G117" s="52">
        <v>21400682</v>
      </c>
    </row>
    <row r="118" spans="1:7" ht="51.75" customHeight="1" x14ac:dyDescent="0.2">
      <c r="A118" s="73" t="s">
        <v>576</v>
      </c>
      <c r="B118" s="74"/>
      <c r="C118" s="250" t="s">
        <v>1123</v>
      </c>
      <c r="D118" s="250"/>
      <c r="E118" s="75"/>
      <c r="F118" s="108">
        <v>870000</v>
      </c>
      <c r="G118" s="52">
        <f>G119</f>
        <v>570000</v>
      </c>
    </row>
    <row r="119" spans="1:7" ht="47.25" x14ac:dyDescent="0.2">
      <c r="A119" s="73" t="s">
        <v>542</v>
      </c>
      <c r="B119" s="74"/>
      <c r="C119" s="250"/>
      <c r="D119" s="250"/>
      <c r="E119" s="75">
        <v>200</v>
      </c>
      <c r="F119" s="108">
        <v>870000</v>
      </c>
      <c r="G119" s="52">
        <v>570000</v>
      </c>
    </row>
    <row r="120" spans="1:7" ht="63" x14ac:dyDescent="0.2">
      <c r="A120" s="73" t="s">
        <v>566</v>
      </c>
      <c r="B120" s="74"/>
      <c r="C120" s="250" t="s">
        <v>572</v>
      </c>
      <c r="D120" s="250"/>
      <c r="E120" s="75"/>
      <c r="F120" s="108">
        <v>870000</v>
      </c>
      <c r="G120" s="52">
        <f>G121</f>
        <v>875670</v>
      </c>
    </row>
    <row r="121" spans="1:7" ht="110.25" x14ac:dyDescent="0.2">
      <c r="A121" s="73" t="s">
        <v>540</v>
      </c>
      <c r="B121" s="74"/>
      <c r="C121" s="250"/>
      <c r="D121" s="250"/>
      <c r="E121" s="75" t="s">
        <v>541</v>
      </c>
      <c r="F121" s="108">
        <v>870000</v>
      </c>
      <c r="G121" s="52">
        <v>875670</v>
      </c>
    </row>
    <row r="122" spans="1:7" ht="47.25" x14ac:dyDescent="0.2">
      <c r="A122" s="69" t="s">
        <v>573</v>
      </c>
      <c r="B122" s="70"/>
      <c r="C122" s="251" t="s">
        <v>574</v>
      </c>
      <c r="D122" s="251"/>
      <c r="E122" s="71"/>
      <c r="F122" s="107">
        <v>641478620</v>
      </c>
      <c r="G122" s="55">
        <f>G123+G125+G127+G131+G133+G135+G143+G149+G129+G141+G147+G137+G145+G140</f>
        <v>750928869.24000001</v>
      </c>
    </row>
    <row r="123" spans="1:7" ht="31.5" x14ac:dyDescent="0.2">
      <c r="A123" s="73" t="s">
        <v>564</v>
      </c>
      <c r="B123" s="74"/>
      <c r="C123" s="250" t="s">
        <v>575</v>
      </c>
      <c r="D123" s="250"/>
      <c r="E123" s="75"/>
      <c r="F123" s="108">
        <v>93273728</v>
      </c>
      <c r="G123" s="52">
        <f>G124</f>
        <v>119278959</v>
      </c>
    </row>
    <row r="124" spans="1:7" ht="63" x14ac:dyDescent="0.2">
      <c r="A124" s="73" t="s">
        <v>476</v>
      </c>
      <c r="B124" s="74"/>
      <c r="C124" s="250"/>
      <c r="D124" s="250"/>
      <c r="E124" s="75" t="s">
        <v>477</v>
      </c>
      <c r="F124" s="108">
        <v>93273728</v>
      </c>
      <c r="G124" s="52">
        <v>119278959</v>
      </c>
    </row>
    <row r="125" spans="1:7" ht="47.25" x14ac:dyDescent="0.2">
      <c r="A125" s="73" t="s">
        <v>576</v>
      </c>
      <c r="B125" s="74"/>
      <c r="C125" s="250" t="s">
        <v>577</v>
      </c>
      <c r="D125" s="250"/>
      <c r="E125" s="75"/>
      <c r="F125" s="108">
        <f>F126</f>
        <v>1000000</v>
      </c>
      <c r="G125" s="52">
        <f>G126</f>
        <v>210527</v>
      </c>
    </row>
    <row r="126" spans="1:7" ht="63" x14ac:dyDescent="0.2">
      <c r="A126" s="73" t="s">
        <v>476</v>
      </c>
      <c r="B126" s="74"/>
      <c r="C126" s="250"/>
      <c r="D126" s="250"/>
      <c r="E126" s="75" t="s">
        <v>477</v>
      </c>
      <c r="F126" s="108">
        <v>1000000</v>
      </c>
      <c r="G126" s="52">
        <v>210527</v>
      </c>
    </row>
    <row r="127" spans="1:7" ht="63" x14ac:dyDescent="0.2">
      <c r="A127" s="73" t="s">
        <v>578</v>
      </c>
      <c r="B127" s="74"/>
      <c r="C127" s="250" t="s">
        <v>579</v>
      </c>
      <c r="D127" s="250"/>
      <c r="E127" s="75"/>
      <c r="F127" s="108">
        <v>378948</v>
      </c>
      <c r="G127" s="52">
        <f>G128</f>
        <v>378948</v>
      </c>
    </row>
    <row r="128" spans="1:7" ht="63" x14ac:dyDescent="0.2">
      <c r="A128" s="73" t="s">
        <v>476</v>
      </c>
      <c r="B128" s="74"/>
      <c r="C128" s="250"/>
      <c r="D128" s="250"/>
      <c r="E128" s="75" t="s">
        <v>477</v>
      </c>
      <c r="F128" s="108">
        <v>378948</v>
      </c>
      <c r="G128" s="52">
        <v>378948</v>
      </c>
    </row>
    <row r="129" spans="1:7" ht="78.75" hidden="1" x14ac:dyDescent="0.2">
      <c r="A129" s="73" t="s">
        <v>580</v>
      </c>
      <c r="B129" s="74"/>
      <c r="C129" s="255" t="s">
        <v>581</v>
      </c>
      <c r="D129" s="256"/>
      <c r="E129" s="75"/>
      <c r="F129" s="108">
        <v>23982840</v>
      </c>
      <c r="G129" s="40">
        <f>G130</f>
        <v>0</v>
      </c>
    </row>
    <row r="130" spans="1:7" ht="63" hidden="1" x14ac:dyDescent="0.2">
      <c r="A130" s="73" t="s">
        <v>476</v>
      </c>
      <c r="B130" s="74"/>
      <c r="C130" s="255"/>
      <c r="D130" s="256"/>
      <c r="E130" s="75" t="s">
        <v>477</v>
      </c>
      <c r="F130" s="108">
        <v>23982840</v>
      </c>
      <c r="G130" s="40"/>
    </row>
    <row r="131" spans="1:7" ht="63" x14ac:dyDescent="0.2">
      <c r="A131" s="73" t="s">
        <v>582</v>
      </c>
      <c r="B131" s="74"/>
      <c r="C131" s="250" t="s">
        <v>583</v>
      </c>
      <c r="D131" s="250"/>
      <c r="E131" s="75"/>
      <c r="F131" s="108">
        <v>22507469</v>
      </c>
      <c r="G131" s="52">
        <f>G132</f>
        <v>18538184</v>
      </c>
    </row>
    <row r="132" spans="1:7" ht="63" x14ac:dyDescent="0.2">
      <c r="A132" s="73" t="s">
        <v>476</v>
      </c>
      <c r="B132" s="74"/>
      <c r="C132" s="250"/>
      <c r="D132" s="250"/>
      <c r="E132" s="75" t="s">
        <v>477</v>
      </c>
      <c r="F132" s="108">
        <v>22507469</v>
      </c>
      <c r="G132" s="52">
        <v>18538184</v>
      </c>
    </row>
    <row r="133" spans="1:7" ht="31.5" x14ac:dyDescent="0.2">
      <c r="A133" s="73" t="s">
        <v>570</v>
      </c>
      <c r="B133" s="74"/>
      <c r="C133" s="250" t="s">
        <v>584</v>
      </c>
      <c r="D133" s="250"/>
      <c r="E133" s="75"/>
      <c r="F133" s="108">
        <v>458931711</v>
      </c>
      <c r="G133" s="52">
        <f>G134</f>
        <v>528602695</v>
      </c>
    </row>
    <row r="134" spans="1:7" ht="63" x14ac:dyDescent="0.2">
      <c r="A134" s="73" t="s">
        <v>476</v>
      </c>
      <c r="B134" s="74"/>
      <c r="C134" s="250"/>
      <c r="D134" s="250"/>
      <c r="E134" s="75" t="s">
        <v>477</v>
      </c>
      <c r="F134" s="108">
        <v>458931711</v>
      </c>
      <c r="G134" s="52">
        <v>528602695</v>
      </c>
    </row>
    <row r="135" spans="1:7" ht="63" x14ac:dyDescent="0.2">
      <c r="A135" s="73" t="s">
        <v>585</v>
      </c>
      <c r="B135" s="74"/>
      <c r="C135" s="250" t="s">
        <v>586</v>
      </c>
      <c r="D135" s="250"/>
      <c r="E135" s="75"/>
      <c r="F135" s="108">
        <v>2284764</v>
      </c>
      <c r="G135" s="52">
        <f>G136</f>
        <v>2284764</v>
      </c>
    </row>
    <row r="136" spans="1:7" ht="63" x14ac:dyDescent="0.2">
      <c r="A136" s="73" t="s">
        <v>476</v>
      </c>
      <c r="B136" s="74"/>
      <c r="C136" s="250"/>
      <c r="D136" s="250"/>
      <c r="E136" s="75" t="s">
        <v>477</v>
      </c>
      <c r="F136" s="108">
        <v>2284764</v>
      </c>
      <c r="G136" s="52">
        <v>2284764</v>
      </c>
    </row>
    <row r="137" spans="1:7" ht="47.25" x14ac:dyDescent="0.2">
      <c r="A137" s="73" t="s">
        <v>1151</v>
      </c>
      <c r="B137" s="74"/>
      <c r="C137" s="250" t="s">
        <v>1150</v>
      </c>
      <c r="D137" s="250"/>
      <c r="E137" s="75"/>
      <c r="F137" s="108">
        <f>F138</f>
        <v>3779285</v>
      </c>
      <c r="G137" s="52">
        <f>G138</f>
        <v>3684802.24</v>
      </c>
    </row>
    <row r="138" spans="1:7" ht="63" x14ac:dyDescent="0.2">
      <c r="A138" s="73" t="s">
        <v>476</v>
      </c>
      <c r="B138" s="74"/>
      <c r="C138" s="250"/>
      <c r="D138" s="250"/>
      <c r="E138" s="75">
        <v>600</v>
      </c>
      <c r="F138" s="108">
        <f>3779285</f>
        <v>3779285</v>
      </c>
      <c r="G138" s="52">
        <v>3684802.24</v>
      </c>
    </row>
    <row r="139" spans="1:7" ht="47.25" x14ac:dyDescent="0.2">
      <c r="A139" s="73" t="s">
        <v>1153</v>
      </c>
      <c r="B139" s="74"/>
      <c r="C139" s="250" t="s">
        <v>1152</v>
      </c>
      <c r="D139" s="250"/>
      <c r="E139" s="75"/>
      <c r="F139" s="108">
        <f>F140</f>
        <v>1000000</v>
      </c>
      <c r="G139" s="52">
        <f>G140</f>
        <v>1000000</v>
      </c>
    </row>
    <row r="140" spans="1:7" ht="63" x14ac:dyDescent="0.2">
      <c r="A140" s="73" t="s">
        <v>476</v>
      </c>
      <c r="B140" s="74"/>
      <c r="C140" s="250"/>
      <c r="D140" s="250"/>
      <c r="E140" s="75">
        <v>600</v>
      </c>
      <c r="F140" s="108">
        <f>1000000</f>
        <v>1000000</v>
      </c>
      <c r="G140" s="52">
        <v>1000000</v>
      </c>
    </row>
    <row r="141" spans="1:7" ht="47.25" x14ac:dyDescent="0.2">
      <c r="A141" s="73" t="s">
        <v>576</v>
      </c>
      <c r="B141" s="74"/>
      <c r="C141" s="250" t="s">
        <v>1180</v>
      </c>
      <c r="D141" s="250"/>
      <c r="E141" s="75"/>
      <c r="F141" s="108">
        <f>F142</f>
        <v>4000000</v>
      </c>
      <c r="G141" s="56">
        <f>G142</f>
        <v>4000000</v>
      </c>
    </row>
    <row r="142" spans="1:7" ht="63" x14ac:dyDescent="0.2">
      <c r="A142" s="73" t="s">
        <v>476</v>
      </c>
      <c r="B142" s="74"/>
      <c r="C142" s="250"/>
      <c r="D142" s="250"/>
      <c r="E142" s="75">
        <v>600</v>
      </c>
      <c r="F142" s="108">
        <v>4000000</v>
      </c>
      <c r="G142" s="52">
        <v>4000000</v>
      </c>
    </row>
    <row r="143" spans="1:7" ht="47.25" x14ac:dyDescent="0.2">
      <c r="A143" s="73" t="s">
        <v>587</v>
      </c>
      <c r="B143" s="74"/>
      <c r="C143" s="250" t="s">
        <v>588</v>
      </c>
      <c r="D143" s="250"/>
      <c r="E143" s="75"/>
      <c r="F143" s="108">
        <v>7200000</v>
      </c>
      <c r="G143" s="52">
        <f>G144</f>
        <v>7200000</v>
      </c>
    </row>
    <row r="144" spans="1:7" ht="63" x14ac:dyDescent="0.2">
      <c r="A144" s="73" t="s">
        <v>476</v>
      </c>
      <c r="B144" s="74"/>
      <c r="C144" s="250"/>
      <c r="D144" s="250"/>
      <c r="E144" s="75" t="s">
        <v>477</v>
      </c>
      <c r="F144" s="108">
        <v>7200000</v>
      </c>
      <c r="G144" s="52">
        <v>7200000</v>
      </c>
    </row>
    <row r="145" spans="1:7" ht="110.25" x14ac:dyDescent="0.2">
      <c r="A145" s="73" t="s">
        <v>1238</v>
      </c>
      <c r="B145" s="74"/>
      <c r="C145" s="250" t="s">
        <v>1197</v>
      </c>
      <c r="D145" s="250"/>
      <c r="E145" s="75"/>
      <c r="F145" s="108"/>
      <c r="G145" s="52">
        <f>G146</f>
        <v>276997</v>
      </c>
    </row>
    <row r="146" spans="1:7" ht="63" x14ac:dyDescent="0.2">
      <c r="A146" s="73" t="s">
        <v>476</v>
      </c>
      <c r="B146" s="74"/>
      <c r="C146" s="250"/>
      <c r="D146" s="250"/>
      <c r="E146" s="75">
        <v>600</v>
      </c>
      <c r="F146" s="108"/>
      <c r="G146" s="52">
        <f>276997</f>
        <v>276997</v>
      </c>
    </row>
    <row r="147" spans="1:7" ht="189" x14ac:dyDescent="0.2">
      <c r="A147" s="73" t="s">
        <v>1181</v>
      </c>
      <c r="B147" s="74"/>
      <c r="C147" s="250" t="s">
        <v>1182</v>
      </c>
      <c r="D147" s="250"/>
      <c r="E147" s="75"/>
      <c r="F147" s="108">
        <f>F148</f>
        <v>43768027</v>
      </c>
      <c r="G147" s="52">
        <f>G148</f>
        <v>39606603</v>
      </c>
    </row>
    <row r="148" spans="1:7" ht="63" x14ac:dyDescent="0.2">
      <c r="A148" s="73" t="s">
        <v>476</v>
      </c>
      <c r="B148" s="74"/>
      <c r="C148" s="250"/>
      <c r="D148" s="250"/>
      <c r="E148" s="75">
        <v>600</v>
      </c>
      <c r="F148" s="108">
        <v>43768027</v>
      </c>
      <c r="G148" s="52">
        <v>39606603</v>
      </c>
    </row>
    <row r="149" spans="1:7" ht="78.75" x14ac:dyDescent="0.2">
      <c r="A149" s="73" t="s">
        <v>589</v>
      </c>
      <c r="B149" s="74"/>
      <c r="C149" s="250" t="s">
        <v>590</v>
      </c>
      <c r="D149" s="250"/>
      <c r="E149" s="75"/>
      <c r="F149" s="108">
        <v>31919160</v>
      </c>
      <c r="G149" s="52">
        <f>G150</f>
        <v>25866390</v>
      </c>
    </row>
    <row r="150" spans="1:7" ht="63" x14ac:dyDescent="0.2">
      <c r="A150" s="73" t="s">
        <v>476</v>
      </c>
      <c r="B150" s="74"/>
      <c r="C150" s="250"/>
      <c r="D150" s="250"/>
      <c r="E150" s="75" t="s">
        <v>477</v>
      </c>
      <c r="F150" s="108">
        <v>31919160</v>
      </c>
      <c r="G150" s="52">
        <v>25866390</v>
      </c>
    </row>
    <row r="151" spans="1:7" ht="47.25" x14ac:dyDescent="0.2">
      <c r="A151" s="69" t="s">
        <v>591</v>
      </c>
      <c r="B151" s="70"/>
      <c r="C151" s="251" t="s">
        <v>592</v>
      </c>
      <c r="D151" s="251"/>
      <c r="E151" s="71"/>
      <c r="F151" s="107">
        <v>66432581</v>
      </c>
      <c r="G151" s="55">
        <f>G152+G155+G157+G160+G162</f>
        <v>74980200.930000007</v>
      </c>
    </row>
    <row r="152" spans="1:7" ht="31.5" x14ac:dyDescent="0.2">
      <c r="A152" s="73" t="s">
        <v>560</v>
      </c>
      <c r="B152" s="74"/>
      <c r="C152" s="250" t="s">
        <v>593</v>
      </c>
      <c r="D152" s="250"/>
      <c r="E152" s="75"/>
      <c r="F152" s="56">
        <v>3510000</v>
      </c>
      <c r="G152" s="52">
        <f>G153+G154</f>
        <v>3684409.93</v>
      </c>
    </row>
    <row r="153" spans="1:7" ht="47.25" x14ac:dyDescent="0.2">
      <c r="A153" s="73" t="s">
        <v>542</v>
      </c>
      <c r="B153" s="74"/>
      <c r="C153" s="250"/>
      <c r="D153" s="250"/>
      <c r="E153" s="75" t="s">
        <v>543</v>
      </c>
      <c r="F153" s="56">
        <v>3510000</v>
      </c>
      <c r="G153" s="52">
        <v>3676840</v>
      </c>
    </row>
    <row r="154" spans="1:7" x14ac:dyDescent="0.2">
      <c r="A154" s="73" t="s">
        <v>562</v>
      </c>
      <c r="B154" s="74"/>
      <c r="C154" s="255"/>
      <c r="D154" s="256"/>
      <c r="E154" s="75">
        <v>800</v>
      </c>
      <c r="F154" s="56"/>
      <c r="G154" s="52">
        <v>7569.93</v>
      </c>
    </row>
    <row r="155" spans="1:7" ht="47.25" x14ac:dyDescent="0.2">
      <c r="A155" s="73" t="s">
        <v>504</v>
      </c>
      <c r="B155" s="74"/>
      <c r="C155" s="250" t="s">
        <v>594</v>
      </c>
      <c r="D155" s="250"/>
      <c r="E155" s="75"/>
      <c r="F155" s="56">
        <v>36437332</v>
      </c>
      <c r="G155" s="52">
        <f>G156</f>
        <v>39546202</v>
      </c>
    </row>
    <row r="156" spans="1:7" ht="63" x14ac:dyDescent="0.2">
      <c r="A156" s="73" t="s">
        <v>476</v>
      </c>
      <c r="B156" s="74"/>
      <c r="C156" s="250"/>
      <c r="D156" s="250"/>
      <c r="E156" s="75" t="s">
        <v>477</v>
      </c>
      <c r="F156" s="108">
        <v>36437332</v>
      </c>
      <c r="G156" s="52">
        <v>39546202</v>
      </c>
    </row>
    <row r="157" spans="1:7" ht="31.5" x14ac:dyDescent="0.2">
      <c r="A157" s="73" t="s">
        <v>595</v>
      </c>
      <c r="B157" s="74"/>
      <c r="C157" s="250" t="s">
        <v>596</v>
      </c>
      <c r="D157" s="250"/>
      <c r="E157" s="75"/>
      <c r="F157" s="108">
        <v>1200000</v>
      </c>
      <c r="G157" s="52">
        <f>G158+G159</f>
        <v>1053617</v>
      </c>
    </row>
    <row r="158" spans="1:7" ht="63" x14ac:dyDescent="0.2">
      <c r="A158" s="73" t="s">
        <v>476</v>
      </c>
      <c r="B158" s="74"/>
      <c r="C158" s="250"/>
      <c r="D158" s="250"/>
      <c r="E158" s="75" t="s">
        <v>477</v>
      </c>
      <c r="F158" s="108">
        <v>950000</v>
      </c>
      <c r="G158" s="52">
        <v>878844</v>
      </c>
    </row>
    <row r="159" spans="1:7" x14ac:dyDescent="0.2">
      <c r="A159" s="73" t="s">
        <v>562</v>
      </c>
      <c r="B159" s="74"/>
      <c r="C159" s="250"/>
      <c r="D159" s="250"/>
      <c r="E159" s="75" t="s">
        <v>563</v>
      </c>
      <c r="F159" s="108">
        <v>250000</v>
      </c>
      <c r="G159" s="52">
        <v>174773</v>
      </c>
    </row>
    <row r="160" spans="1:7" ht="63" x14ac:dyDescent="0.2">
      <c r="A160" s="73" t="s">
        <v>566</v>
      </c>
      <c r="B160" s="74"/>
      <c r="C160" s="250" t="s">
        <v>597</v>
      </c>
      <c r="D160" s="250"/>
      <c r="E160" s="75"/>
      <c r="F160" s="108">
        <v>16382948</v>
      </c>
      <c r="G160" s="52">
        <f>G161</f>
        <v>19602936</v>
      </c>
    </row>
    <row r="161" spans="1:7" ht="63" x14ac:dyDescent="0.2">
      <c r="A161" s="73" t="s">
        <v>476</v>
      </c>
      <c r="B161" s="74"/>
      <c r="C161" s="250"/>
      <c r="D161" s="250"/>
      <c r="E161" s="75" t="s">
        <v>477</v>
      </c>
      <c r="F161" s="108">
        <v>16382948</v>
      </c>
      <c r="G161" s="52">
        <v>19602936</v>
      </c>
    </row>
    <row r="162" spans="1:7" ht="63" x14ac:dyDescent="0.2">
      <c r="A162" s="73" t="s">
        <v>566</v>
      </c>
      <c r="B162" s="74"/>
      <c r="C162" s="250" t="s">
        <v>598</v>
      </c>
      <c r="D162" s="250"/>
      <c r="E162" s="75"/>
      <c r="F162" s="108">
        <v>8902301</v>
      </c>
      <c r="G162" s="52">
        <f>G163</f>
        <v>11093036</v>
      </c>
    </row>
    <row r="163" spans="1:7" ht="63" x14ac:dyDescent="0.2">
      <c r="A163" s="73" t="s">
        <v>476</v>
      </c>
      <c r="B163" s="74"/>
      <c r="C163" s="250"/>
      <c r="D163" s="250"/>
      <c r="E163" s="75" t="s">
        <v>477</v>
      </c>
      <c r="F163" s="108">
        <v>8902301</v>
      </c>
      <c r="G163" s="52">
        <v>11093036</v>
      </c>
    </row>
    <row r="164" spans="1:7" ht="31.5" x14ac:dyDescent="0.2">
      <c r="A164" s="69" t="s">
        <v>599</v>
      </c>
      <c r="B164" s="70"/>
      <c r="C164" s="251" t="s">
        <v>600</v>
      </c>
      <c r="D164" s="251"/>
      <c r="E164" s="71"/>
      <c r="F164" s="107">
        <v>366000</v>
      </c>
      <c r="G164" s="55">
        <f>G165+G167</f>
        <v>354000</v>
      </c>
    </row>
    <row r="165" spans="1:7" ht="31.5" x14ac:dyDescent="0.2">
      <c r="A165" s="73" t="s">
        <v>484</v>
      </c>
      <c r="B165" s="74"/>
      <c r="C165" s="250" t="s">
        <v>601</v>
      </c>
      <c r="D165" s="250"/>
      <c r="E165" s="75"/>
      <c r="F165" s="108">
        <v>241000</v>
      </c>
      <c r="G165" s="52">
        <f>G166</f>
        <v>229000</v>
      </c>
    </row>
    <row r="166" spans="1:7" ht="31.5" x14ac:dyDescent="0.2">
      <c r="A166" s="73" t="s">
        <v>512</v>
      </c>
      <c r="B166" s="74"/>
      <c r="C166" s="250"/>
      <c r="D166" s="250"/>
      <c r="E166" s="75" t="s">
        <v>513</v>
      </c>
      <c r="F166" s="108">
        <v>241000</v>
      </c>
      <c r="G166" s="52">
        <v>229000</v>
      </c>
    </row>
    <row r="167" spans="1:7" ht="63" x14ac:dyDescent="0.2">
      <c r="A167" s="73" t="s">
        <v>602</v>
      </c>
      <c r="B167" s="74"/>
      <c r="C167" s="250" t="s">
        <v>603</v>
      </c>
      <c r="D167" s="250"/>
      <c r="E167" s="75"/>
      <c r="F167" s="108">
        <v>125000</v>
      </c>
      <c r="G167" s="52">
        <f>G168</f>
        <v>125000</v>
      </c>
    </row>
    <row r="168" spans="1:7" ht="31.5" x14ac:dyDescent="0.2">
      <c r="A168" s="73" t="s">
        <v>512</v>
      </c>
      <c r="B168" s="74"/>
      <c r="C168" s="250"/>
      <c r="D168" s="250"/>
      <c r="E168" s="75" t="s">
        <v>513</v>
      </c>
      <c r="F168" s="108">
        <v>125000</v>
      </c>
      <c r="G168" s="52">
        <v>125000</v>
      </c>
    </row>
    <row r="169" spans="1:7" ht="94.5" x14ac:dyDescent="0.2">
      <c r="A169" s="69" t="s">
        <v>604</v>
      </c>
      <c r="B169" s="70"/>
      <c r="C169" s="251" t="s">
        <v>605</v>
      </c>
      <c r="D169" s="251"/>
      <c r="E169" s="71"/>
      <c r="F169" s="107">
        <v>12699966</v>
      </c>
      <c r="G169" s="55">
        <f>G170+G172+G174</f>
        <v>13349966</v>
      </c>
    </row>
    <row r="170" spans="1:7" ht="31.5" x14ac:dyDescent="0.2">
      <c r="A170" s="73" t="s">
        <v>595</v>
      </c>
      <c r="B170" s="74"/>
      <c r="C170" s="250" t="s">
        <v>606</v>
      </c>
      <c r="D170" s="250"/>
      <c r="E170" s="75"/>
      <c r="F170" s="108">
        <v>12621826</v>
      </c>
      <c r="G170" s="52">
        <f>G171</f>
        <v>13271826</v>
      </c>
    </row>
    <row r="171" spans="1:7" ht="63" x14ac:dyDescent="0.2">
      <c r="A171" s="73" t="s">
        <v>476</v>
      </c>
      <c r="B171" s="74"/>
      <c r="C171" s="250"/>
      <c r="D171" s="250"/>
      <c r="E171" s="75" t="s">
        <v>477</v>
      </c>
      <c r="F171" s="108">
        <v>12621826</v>
      </c>
      <c r="G171" s="52">
        <v>13271826</v>
      </c>
    </row>
    <row r="172" spans="1:7" ht="63" x14ac:dyDescent="0.2">
      <c r="A172" s="73" t="s">
        <v>566</v>
      </c>
      <c r="B172" s="74"/>
      <c r="C172" s="250" t="s">
        <v>607</v>
      </c>
      <c r="D172" s="250"/>
      <c r="E172" s="75"/>
      <c r="F172" s="108">
        <v>53560</v>
      </c>
      <c r="G172" s="52">
        <f>G173</f>
        <v>53560</v>
      </c>
    </row>
    <row r="173" spans="1:7" ht="63" x14ac:dyDescent="0.2">
      <c r="A173" s="73" t="s">
        <v>476</v>
      </c>
      <c r="B173" s="74"/>
      <c r="C173" s="250"/>
      <c r="D173" s="250"/>
      <c r="E173" s="75" t="s">
        <v>477</v>
      </c>
      <c r="F173" s="108">
        <v>53560</v>
      </c>
      <c r="G173" s="52">
        <v>53560</v>
      </c>
    </row>
    <row r="174" spans="1:7" ht="63" x14ac:dyDescent="0.2">
      <c r="A174" s="73" t="s">
        <v>566</v>
      </c>
      <c r="B174" s="74"/>
      <c r="C174" s="250" t="s">
        <v>608</v>
      </c>
      <c r="D174" s="250"/>
      <c r="E174" s="75"/>
      <c r="F174" s="108">
        <v>24580</v>
      </c>
      <c r="G174" s="52">
        <f>G175</f>
        <v>24580</v>
      </c>
    </row>
    <row r="175" spans="1:7" ht="63" x14ac:dyDescent="0.2">
      <c r="A175" s="73" t="s">
        <v>476</v>
      </c>
      <c r="B175" s="74"/>
      <c r="C175" s="250"/>
      <c r="D175" s="250"/>
      <c r="E175" s="75" t="s">
        <v>477</v>
      </c>
      <c r="F175" s="108">
        <v>24580</v>
      </c>
      <c r="G175" s="52">
        <v>24580</v>
      </c>
    </row>
    <row r="176" spans="1:7" ht="63" x14ac:dyDescent="0.2">
      <c r="A176" s="69" t="s">
        <v>609</v>
      </c>
      <c r="B176" s="70"/>
      <c r="C176" s="251" t="s">
        <v>610</v>
      </c>
      <c r="D176" s="251"/>
      <c r="E176" s="71"/>
      <c r="F176" s="107">
        <v>31624647</v>
      </c>
      <c r="G176" s="55">
        <f>G177+G180</f>
        <v>28667854</v>
      </c>
    </row>
    <row r="177" spans="1:7" ht="78.75" x14ac:dyDescent="0.2">
      <c r="A177" s="73" t="s">
        <v>611</v>
      </c>
      <c r="B177" s="74"/>
      <c r="C177" s="250" t="s">
        <v>612</v>
      </c>
      <c r="D177" s="250"/>
      <c r="E177" s="75"/>
      <c r="F177" s="108">
        <v>26326252</v>
      </c>
      <c r="G177" s="52">
        <f>G178+G179</f>
        <v>23858011</v>
      </c>
    </row>
    <row r="178" spans="1:7" ht="47.25" x14ac:dyDescent="0.2">
      <c r="A178" s="73" t="s">
        <v>542</v>
      </c>
      <c r="B178" s="74"/>
      <c r="C178" s="250"/>
      <c r="D178" s="250"/>
      <c r="E178" s="75" t="s">
        <v>543</v>
      </c>
      <c r="F178" s="108">
        <v>76279</v>
      </c>
      <c r="G178" s="52">
        <v>57117</v>
      </c>
    </row>
    <row r="179" spans="1:7" ht="31.5" x14ac:dyDescent="0.2">
      <c r="A179" s="73" t="s">
        <v>512</v>
      </c>
      <c r="B179" s="74"/>
      <c r="C179" s="250"/>
      <c r="D179" s="250"/>
      <c r="E179" s="75" t="s">
        <v>513</v>
      </c>
      <c r="F179" s="108">
        <v>26249973</v>
      </c>
      <c r="G179" s="52">
        <v>23800894</v>
      </c>
    </row>
    <row r="180" spans="1:7" ht="47.25" x14ac:dyDescent="0.2">
      <c r="A180" s="73" t="s">
        <v>613</v>
      </c>
      <c r="B180" s="74"/>
      <c r="C180" s="250" t="s">
        <v>614</v>
      </c>
      <c r="D180" s="250"/>
      <c r="E180" s="75"/>
      <c r="F180" s="108">
        <v>5298395</v>
      </c>
      <c r="G180" s="52">
        <f>G182+G183+G181</f>
        <v>4809843</v>
      </c>
    </row>
    <row r="181" spans="1:7" ht="47.25" x14ac:dyDescent="0.2">
      <c r="A181" s="73" t="s">
        <v>542</v>
      </c>
      <c r="B181" s="74"/>
      <c r="C181" s="250"/>
      <c r="D181" s="250"/>
      <c r="E181" s="75">
        <v>200</v>
      </c>
      <c r="F181" s="108"/>
      <c r="G181" s="52">
        <v>1598</v>
      </c>
    </row>
    <row r="182" spans="1:7" ht="31.5" x14ac:dyDescent="0.2">
      <c r="A182" s="73" t="s">
        <v>512</v>
      </c>
      <c r="B182" s="74"/>
      <c r="C182" s="250"/>
      <c r="D182" s="250"/>
      <c r="E182" s="75" t="s">
        <v>513</v>
      </c>
      <c r="F182" s="108">
        <v>2035643</v>
      </c>
      <c r="G182" s="52">
        <v>1367648</v>
      </c>
    </row>
    <row r="183" spans="1:7" ht="63" x14ac:dyDescent="0.2">
      <c r="A183" s="73" t="s">
        <v>476</v>
      </c>
      <c r="B183" s="74"/>
      <c r="C183" s="250"/>
      <c r="D183" s="250"/>
      <c r="E183" s="75" t="s">
        <v>477</v>
      </c>
      <c r="F183" s="108">
        <v>3262752</v>
      </c>
      <c r="G183" s="52">
        <v>3440597</v>
      </c>
    </row>
    <row r="184" spans="1:7" ht="31.5" x14ac:dyDescent="0.2">
      <c r="A184" s="69" t="s">
        <v>615</v>
      </c>
      <c r="B184" s="70"/>
      <c r="C184" s="251" t="s">
        <v>616</v>
      </c>
      <c r="D184" s="251"/>
      <c r="E184" s="71"/>
      <c r="F184" s="107">
        <v>8181382</v>
      </c>
      <c r="G184" s="55">
        <f>G185+G187+G190+G192+G195</f>
        <v>8121300</v>
      </c>
    </row>
    <row r="185" spans="1:7" ht="47.25" x14ac:dyDescent="0.2">
      <c r="A185" s="73" t="s">
        <v>617</v>
      </c>
      <c r="B185" s="74"/>
      <c r="C185" s="250" t="s">
        <v>618</v>
      </c>
      <c r="D185" s="250"/>
      <c r="E185" s="75"/>
      <c r="F185" s="108">
        <v>131998</v>
      </c>
      <c r="G185" s="52">
        <f>G186</f>
        <v>131846</v>
      </c>
    </row>
    <row r="186" spans="1:7" ht="63" x14ac:dyDescent="0.2">
      <c r="A186" s="73" t="s">
        <v>476</v>
      </c>
      <c r="B186" s="74"/>
      <c r="C186" s="250"/>
      <c r="D186" s="250"/>
      <c r="E186" s="75" t="s">
        <v>477</v>
      </c>
      <c r="F186" s="108">
        <v>131998</v>
      </c>
      <c r="G186" s="52">
        <v>131846</v>
      </c>
    </row>
    <row r="187" spans="1:7" ht="31.5" x14ac:dyDescent="0.2">
      <c r="A187" s="73" t="s">
        <v>619</v>
      </c>
      <c r="B187" s="74"/>
      <c r="C187" s="250" t="s">
        <v>620</v>
      </c>
      <c r="D187" s="250"/>
      <c r="E187" s="75"/>
      <c r="F187" s="108">
        <v>255600</v>
      </c>
      <c r="G187" s="52">
        <f>G188+G189</f>
        <v>224496</v>
      </c>
    </row>
    <row r="188" spans="1:7" ht="47.25" x14ac:dyDescent="0.2">
      <c r="A188" s="73" t="s">
        <v>542</v>
      </c>
      <c r="B188" s="74"/>
      <c r="C188" s="250"/>
      <c r="D188" s="250"/>
      <c r="E188" s="75" t="s">
        <v>543</v>
      </c>
      <c r="F188" s="108">
        <v>180000</v>
      </c>
      <c r="G188" s="52">
        <v>148896</v>
      </c>
    </row>
    <row r="189" spans="1:7" ht="63" x14ac:dyDescent="0.2">
      <c r="A189" s="73" t="s">
        <v>476</v>
      </c>
      <c r="B189" s="74"/>
      <c r="C189" s="250"/>
      <c r="D189" s="250"/>
      <c r="E189" s="75" t="s">
        <v>477</v>
      </c>
      <c r="F189" s="108">
        <v>75600</v>
      </c>
      <c r="G189" s="52">
        <v>75600</v>
      </c>
    </row>
    <row r="190" spans="1:7" ht="78.75" x14ac:dyDescent="0.2">
      <c r="A190" s="73" t="s">
        <v>621</v>
      </c>
      <c r="B190" s="74"/>
      <c r="C190" s="250" t="s">
        <v>622</v>
      </c>
      <c r="D190" s="250"/>
      <c r="E190" s="75"/>
      <c r="F190" s="108">
        <v>1187978</v>
      </c>
      <c r="G190" s="52">
        <f>G191</f>
        <v>1186618</v>
      </c>
    </row>
    <row r="191" spans="1:7" ht="63" x14ac:dyDescent="0.2">
      <c r="A191" s="73" t="s">
        <v>476</v>
      </c>
      <c r="B191" s="74"/>
      <c r="C191" s="250"/>
      <c r="D191" s="250"/>
      <c r="E191" s="75" t="s">
        <v>477</v>
      </c>
      <c r="F191" s="108">
        <v>1187978</v>
      </c>
      <c r="G191" s="52">
        <v>1186618</v>
      </c>
    </row>
    <row r="192" spans="1:7" ht="110.25" x14ac:dyDescent="0.2">
      <c r="A192" s="73" t="s">
        <v>623</v>
      </c>
      <c r="B192" s="74"/>
      <c r="C192" s="250" t="s">
        <v>624</v>
      </c>
      <c r="D192" s="250"/>
      <c r="E192" s="75"/>
      <c r="F192" s="108">
        <v>6578340</v>
      </c>
      <c r="G192" s="52">
        <f>G193+G194</f>
        <v>6578340</v>
      </c>
    </row>
    <row r="193" spans="1:7" ht="31.5" x14ac:dyDescent="0.2">
      <c r="A193" s="73" t="s">
        <v>512</v>
      </c>
      <c r="B193" s="74"/>
      <c r="C193" s="250"/>
      <c r="D193" s="250"/>
      <c r="E193" s="75" t="s">
        <v>513</v>
      </c>
      <c r="F193" s="108">
        <v>5458798</v>
      </c>
      <c r="G193" s="52">
        <v>5458798</v>
      </c>
    </row>
    <row r="194" spans="1:7" ht="63" x14ac:dyDescent="0.2">
      <c r="A194" s="73" t="s">
        <v>476</v>
      </c>
      <c r="B194" s="74"/>
      <c r="C194" s="250"/>
      <c r="D194" s="250"/>
      <c r="E194" s="75" t="s">
        <v>477</v>
      </c>
      <c r="F194" s="108">
        <v>1119542</v>
      </c>
      <c r="G194" s="52">
        <v>1119542</v>
      </c>
    </row>
    <row r="195" spans="1:7" ht="47.25" hidden="1" x14ac:dyDescent="0.2">
      <c r="A195" s="73" t="s">
        <v>625</v>
      </c>
      <c r="B195" s="74"/>
      <c r="C195" s="250" t="s">
        <v>626</v>
      </c>
      <c r="D195" s="250"/>
      <c r="E195" s="75"/>
      <c r="F195" s="108">
        <v>27466</v>
      </c>
      <c r="G195" s="40">
        <f>G196+G197</f>
        <v>0</v>
      </c>
    </row>
    <row r="196" spans="1:7" ht="31.5" hidden="1" x14ac:dyDescent="0.2">
      <c r="A196" s="73" t="s">
        <v>512</v>
      </c>
      <c r="B196" s="74"/>
      <c r="C196" s="250"/>
      <c r="D196" s="250"/>
      <c r="E196" s="75" t="s">
        <v>513</v>
      </c>
      <c r="F196" s="108">
        <v>27466</v>
      </c>
      <c r="G196" s="40">
        <v>0</v>
      </c>
    </row>
    <row r="197" spans="1:7" ht="53.25" hidden="1" customHeight="1" x14ac:dyDescent="0.2">
      <c r="A197" s="73" t="s">
        <v>476</v>
      </c>
      <c r="B197" s="74"/>
      <c r="C197" s="250"/>
      <c r="D197" s="250"/>
      <c r="E197" s="75">
        <v>600</v>
      </c>
      <c r="F197" s="108">
        <v>27466</v>
      </c>
      <c r="G197" s="40">
        <v>0</v>
      </c>
    </row>
    <row r="198" spans="1:7" ht="31.5" x14ac:dyDescent="0.2">
      <c r="A198" s="69" t="s">
        <v>627</v>
      </c>
      <c r="B198" s="70"/>
      <c r="C198" s="251" t="s">
        <v>628</v>
      </c>
      <c r="D198" s="251"/>
      <c r="E198" s="71"/>
      <c r="F198" s="107">
        <v>13387679</v>
      </c>
      <c r="G198" s="55">
        <f>G199+G202</f>
        <v>6293691</v>
      </c>
    </row>
    <row r="199" spans="1:7" ht="94.5" x14ac:dyDescent="0.2">
      <c r="A199" s="73" t="s">
        <v>568</v>
      </c>
      <c r="B199" s="74"/>
      <c r="C199" s="250" t="s">
        <v>629</v>
      </c>
      <c r="D199" s="250"/>
      <c r="E199" s="75"/>
      <c r="F199" s="108">
        <v>12794416</v>
      </c>
      <c r="G199" s="52">
        <f>G200+G201</f>
        <v>6069490</v>
      </c>
    </row>
    <row r="200" spans="1:7" ht="47.25" x14ac:dyDescent="0.2">
      <c r="A200" s="73" t="s">
        <v>542</v>
      </c>
      <c r="B200" s="74"/>
      <c r="C200" s="250"/>
      <c r="D200" s="250"/>
      <c r="E200" s="75" t="s">
        <v>543</v>
      </c>
      <c r="F200" s="108">
        <v>189080</v>
      </c>
      <c r="G200" s="52">
        <v>89697</v>
      </c>
    </row>
    <row r="201" spans="1:7" ht="31.5" x14ac:dyDescent="0.2">
      <c r="A201" s="73" t="s">
        <v>512</v>
      </c>
      <c r="B201" s="74"/>
      <c r="C201" s="250"/>
      <c r="D201" s="250"/>
      <c r="E201" s="75" t="s">
        <v>513</v>
      </c>
      <c r="F201" s="108">
        <v>12605336</v>
      </c>
      <c r="G201" s="52">
        <v>5979793</v>
      </c>
    </row>
    <row r="202" spans="1:7" s="124" customFormat="1" ht="63" x14ac:dyDescent="0.2">
      <c r="A202" s="73" t="s">
        <v>630</v>
      </c>
      <c r="B202" s="74"/>
      <c r="C202" s="250" t="s">
        <v>631</v>
      </c>
      <c r="D202" s="250"/>
      <c r="E202" s="75"/>
      <c r="F202" s="108">
        <f>F203</f>
        <v>593263</v>
      </c>
      <c r="G202" s="52">
        <f>G203</f>
        <v>224201</v>
      </c>
    </row>
    <row r="203" spans="1:7" s="124" customFormat="1" ht="31.5" x14ac:dyDescent="0.2">
      <c r="A203" s="73" t="s">
        <v>512</v>
      </c>
      <c r="B203" s="74"/>
      <c r="C203" s="250"/>
      <c r="D203" s="250"/>
      <c r="E203" s="75" t="s">
        <v>513</v>
      </c>
      <c r="F203" s="108">
        <v>593263</v>
      </c>
      <c r="G203" s="52">
        <v>224201</v>
      </c>
    </row>
    <row r="204" spans="1:7" ht="31.5" x14ac:dyDescent="0.2">
      <c r="A204" s="69" t="s">
        <v>632</v>
      </c>
      <c r="B204" s="70"/>
      <c r="C204" s="251" t="s">
        <v>633</v>
      </c>
      <c r="D204" s="251"/>
      <c r="E204" s="71"/>
      <c r="F204" s="107">
        <v>5603903</v>
      </c>
      <c r="G204" s="55">
        <f>G205+G208</f>
        <v>5954540</v>
      </c>
    </row>
    <row r="205" spans="1:7" x14ac:dyDescent="0.2">
      <c r="A205" s="73" t="s">
        <v>634</v>
      </c>
      <c r="B205" s="74"/>
      <c r="C205" s="250" t="s">
        <v>635</v>
      </c>
      <c r="D205" s="250"/>
      <c r="E205" s="75"/>
      <c r="F205" s="108">
        <f>F206+F207</f>
        <v>250000</v>
      </c>
      <c r="G205" s="56">
        <f>G206+G207</f>
        <v>243800</v>
      </c>
    </row>
    <row r="206" spans="1:7" ht="47.25" x14ac:dyDescent="0.2">
      <c r="A206" s="73" t="s">
        <v>542</v>
      </c>
      <c r="B206" s="74"/>
      <c r="C206" s="250"/>
      <c r="D206" s="250"/>
      <c r="E206" s="75" t="s">
        <v>543</v>
      </c>
      <c r="F206" s="108">
        <f>130000</f>
        <v>130000</v>
      </c>
      <c r="G206" s="52">
        <v>123800</v>
      </c>
    </row>
    <row r="207" spans="1:7" ht="63" x14ac:dyDescent="0.2">
      <c r="A207" s="73" t="s">
        <v>476</v>
      </c>
      <c r="B207" s="74"/>
      <c r="C207" s="250"/>
      <c r="D207" s="250"/>
      <c r="E207" s="75">
        <v>600</v>
      </c>
      <c r="F207" s="108">
        <f>120000</f>
        <v>120000</v>
      </c>
      <c r="G207" s="52">
        <v>120000</v>
      </c>
    </row>
    <row r="208" spans="1:7" ht="47.25" x14ac:dyDescent="0.2">
      <c r="A208" s="73" t="s">
        <v>636</v>
      </c>
      <c r="B208" s="74"/>
      <c r="C208" s="250" t="s">
        <v>637</v>
      </c>
      <c r="D208" s="250"/>
      <c r="E208" s="75"/>
      <c r="F208" s="108">
        <f>F209+F210</f>
        <v>5473903</v>
      </c>
      <c r="G208" s="56">
        <f>G209+G210</f>
        <v>5710740</v>
      </c>
    </row>
    <row r="209" spans="1:8" ht="110.25" x14ac:dyDescent="0.2">
      <c r="A209" s="73" t="s">
        <v>540</v>
      </c>
      <c r="B209" s="74"/>
      <c r="C209" s="250"/>
      <c r="D209" s="250"/>
      <c r="E209" s="75" t="s">
        <v>541</v>
      </c>
      <c r="F209" s="108">
        <v>4210694</v>
      </c>
      <c r="G209" s="52">
        <v>4984754</v>
      </c>
    </row>
    <row r="210" spans="1:8" ht="47.25" x14ac:dyDescent="0.2">
      <c r="A210" s="73" t="s">
        <v>542</v>
      </c>
      <c r="B210" s="74"/>
      <c r="C210" s="250"/>
      <c r="D210" s="250"/>
      <c r="E210" s="75" t="s">
        <v>543</v>
      </c>
      <c r="F210" s="108">
        <v>1263209</v>
      </c>
      <c r="G210" s="52">
        <v>725986</v>
      </c>
    </row>
    <row r="211" spans="1:8" s="124" customFormat="1" ht="31.5" x14ac:dyDescent="0.2">
      <c r="A211" s="69" t="s">
        <v>638</v>
      </c>
      <c r="B211" s="70"/>
      <c r="C211" s="251" t="s">
        <v>639</v>
      </c>
      <c r="D211" s="251"/>
      <c r="E211" s="71"/>
      <c r="F211" s="107">
        <v>2050057</v>
      </c>
      <c r="G211" s="55">
        <f>G212</f>
        <v>1858818.92</v>
      </c>
    </row>
    <row r="212" spans="1:8" s="124" customFormat="1" ht="110.25" x14ac:dyDescent="0.2">
      <c r="A212" s="73" t="s">
        <v>640</v>
      </c>
      <c r="B212" s="74"/>
      <c r="C212" s="250" t="s">
        <v>641</v>
      </c>
      <c r="D212" s="250"/>
      <c r="E212" s="75"/>
      <c r="F212" s="108">
        <f>F213</f>
        <v>2050057</v>
      </c>
      <c r="G212" s="52">
        <f>G213</f>
        <v>1858818.92</v>
      </c>
    </row>
    <row r="213" spans="1:8" s="124" customFormat="1" ht="63" x14ac:dyDescent="0.2">
      <c r="A213" s="73" t="s">
        <v>476</v>
      </c>
      <c r="B213" s="74"/>
      <c r="C213" s="250"/>
      <c r="D213" s="250"/>
      <c r="E213" s="75" t="s">
        <v>477</v>
      </c>
      <c r="F213" s="108">
        <v>2050057</v>
      </c>
      <c r="G213" s="52">
        <v>1858818.92</v>
      </c>
    </row>
    <row r="214" spans="1:8" ht="47.25" x14ac:dyDescent="0.2">
      <c r="A214" s="69" t="s">
        <v>642</v>
      </c>
      <c r="B214" s="70"/>
      <c r="C214" s="251" t="s">
        <v>643</v>
      </c>
      <c r="D214" s="251"/>
      <c r="E214" s="71"/>
      <c r="F214" s="107">
        <v>3094233</v>
      </c>
      <c r="G214" s="55">
        <f>G215</f>
        <v>3094224</v>
      </c>
    </row>
    <row r="215" spans="1:8" ht="78.75" x14ac:dyDescent="0.2">
      <c r="A215" s="73" t="s">
        <v>644</v>
      </c>
      <c r="B215" s="74"/>
      <c r="C215" s="250" t="s">
        <v>645</v>
      </c>
      <c r="D215" s="250"/>
      <c r="E215" s="75"/>
      <c r="F215" s="108">
        <v>3094233</v>
      </c>
      <c r="G215" s="52">
        <f>G216</f>
        <v>3094224</v>
      </c>
    </row>
    <row r="216" spans="1:8" ht="63" x14ac:dyDescent="0.2">
      <c r="A216" s="73" t="s">
        <v>476</v>
      </c>
      <c r="B216" s="74"/>
      <c r="C216" s="250"/>
      <c r="D216" s="250"/>
      <c r="E216" s="75" t="s">
        <v>477</v>
      </c>
      <c r="F216" s="108">
        <v>3094233</v>
      </c>
      <c r="G216" s="52">
        <v>3094224</v>
      </c>
    </row>
    <row r="217" spans="1:8" s="102" customFormat="1" ht="78.75" x14ac:dyDescent="0.2">
      <c r="A217" s="65" t="s">
        <v>646</v>
      </c>
      <c r="B217" s="66"/>
      <c r="C217" s="252" t="s">
        <v>647</v>
      </c>
      <c r="D217" s="252"/>
      <c r="E217" s="67"/>
      <c r="F217" s="68">
        <f t="shared" ref="F217:G219" si="0">F218</f>
        <v>5000</v>
      </c>
      <c r="G217" s="68">
        <f t="shared" si="0"/>
        <v>5000</v>
      </c>
    </row>
    <row r="218" spans="1:8" s="102" customFormat="1" ht="78.75" x14ac:dyDescent="0.2">
      <c r="A218" s="69" t="s">
        <v>648</v>
      </c>
      <c r="B218" s="70"/>
      <c r="C218" s="251" t="s">
        <v>649</v>
      </c>
      <c r="D218" s="251"/>
      <c r="E218" s="71"/>
      <c r="F218" s="72">
        <f t="shared" si="0"/>
        <v>5000</v>
      </c>
      <c r="G218" s="72">
        <f t="shared" si="0"/>
        <v>5000</v>
      </c>
    </row>
    <row r="219" spans="1:8" s="102" customFormat="1" ht="63" x14ac:dyDescent="0.2">
      <c r="A219" s="73" t="s">
        <v>650</v>
      </c>
      <c r="B219" s="74"/>
      <c r="C219" s="250" t="s">
        <v>651</v>
      </c>
      <c r="D219" s="250"/>
      <c r="E219" s="75"/>
      <c r="F219" s="56">
        <f t="shared" si="0"/>
        <v>5000</v>
      </c>
      <c r="G219" s="56">
        <f t="shared" si="0"/>
        <v>5000</v>
      </c>
    </row>
    <row r="220" spans="1:8" s="102" customFormat="1" ht="63" x14ac:dyDescent="0.2">
      <c r="A220" s="73" t="s">
        <v>476</v>
      </c>
      <c r="B220" s="74"/>
      <c r="C220" s="250"/>
      <c r="D220" s="250"/>
      <c r="E220" s="75" t="s">
        <v>477</v>
      </c>
      <c r="F220" s="56">
        <v>5000</v>
      </c>
      <c r="G220" s="52">
        <v>5000</v>
      </c>
    </row>
    <row r="221" spans="1:8" ht="63" x14ac:dyDescent="0.2">
      <c r="A221" s="65" t="s">
        <v>652</v>
      </c>
      <c r="B221" s="66"/>
      <c r="C221" s="252" t="s">
        <v>653</v>
      </c>
      <c r="D221" s="252"/>
      <c r="E221" s="67"/>
      <c r="F221" s="109">
        <f>F222+F227+F235+F232</f>
        <v>287947032</v>
      </c>
      <c r="G221" s="68">
        <f>G222+G227+G235+G232</f>
        <v>365312108</v>
      </c>
      <c r="H221" s="35"/>
    </row>
    <row r="222" spans="1:8" ht="94.5" x14ac:dyDescent="0.2">
      <c r="A222" s="69" t="s">
        <v>654</v>
      </c>
      <c r="B222" s="70"/>
      <c r="C222" s="251" t="s">
        <v>655</v>
      </c>
      <c r="D222" s="251"/>
      <c r="E222" s="71"/>
      <c r="F222" s="107">
        <v>1614000</v>
      </c>
      <c r="G222" s="52">
        <f>G223+G225</f>
        <v>1614000</v>
      </c>
      <c r="H222" s="35"/>
    </row>
    <row r="223" spans="1:8" ht="31.5" x14ac:dyDescent="0.2">
      <c r="A223" s="73" t="s">
        <v>656</v>
      </c>
      <c r="B223" s="74"/>
      <c r="C223" s="250" t="s">
        <v>657</v>
      </c>
      <c r="D223" s="250"/>
      <c r="E223" s="75"/>
      <c r="F223" s="108">
        <v>514000</v>
      </c>
      <c r="G223" s="52">
        <f>G224</f>
        <v>514000</v>
      </c>
    </row>
    <row r="224" spans="1:8" ht="63" x14ac:dyDescent="0.2">
      <c r="A224" s="73" t="s">
        <v>476</v>
      </c>
      <c r="B224" s="74"/>
      <c r="C224" s="250"/>
      <c r="D224" s="250"/>
      <c r="E224" s="75" t="s">
        <v>477</v>
      </c>
      <c r="F224" s="108">
        <v>514000</v>
      </c>
      <c r="G224" s="52">
        <v>514000</v>
      </c>
    </row>
    <row r="225" spans="1:8" ht="31.5" x14ac:dyDescent="0.2">
      <c r="A225" s="73" t="s">
        <v>656</v>
      </c>
      <c r="B225" s="74"/>
      <c r="C225" s="250" t="s">
        <v>658</v>
      </c>
      <c r="D225" s="250"/>
      <c r="E225" s="75"/>
      <c r="F225" s="108">
        <v>1100000</v>
      </c>
      <c r="G225" s="52">
        <f>G226</f>
        <v>1100000</v>
      </c>
    </row>
    <row r="226" spans="1:8" ht="63" x14ac:dyDescent="0.2">
      <c r="A226" s="73" t="s">
        <v>476</v>
      </c>
      <c r="B226" s="74"/>
      <c r="C226" s="250"/>
      <c r="D226" s="250"/>
      <c r="E226" s="75" t="s">
        <v>477</v>
      </c>
      <c r="F226" s="108">
        <v>1100000</v>
      </c>
      <c r="G226" s="52">
        <v>1100000</v>
      </c>
    </row>
    <row r="227" spans="1:8" ht="47.25" x14ac:dyDescent="0.2">
      <c r="A227" s="69" t="s">
        <v>659</v>
      </c>
      <c r="B227" s="70"/>
      <c r="C227" s="251" t="s">
        <v>660</v>
      </c>
      <c r="D227" s="251"/>
      <c r="E227" s="71"/>
      <c r="F227" s="107">
        <v>3000000</v>
      </c>
      <c r="G227" s="52">
        <f>G228</f>
        <v>2646837</v>
      </c>
      <c r="H227" s="35"/>
    </row>
    <row r="228" spans="1:8" ht="47.25" x14ac:dyDescent="0.2">
      <c r="A228" s="73" t="s">
        <v>661</v>
      </c>
      <c r="B228" s="74"/>
      <c r="C228" s="250" t="s">
        <v>662</v>
      </c>
      <c r="D228" s="250"/>
      <c r="E228" s="75"/>
      <c r="F228" s="108">
        <v>3000000</v>
      </c>
      <c r="G228" s="52">
        <f>G230+G229+G231</f>
        <v>2646837</v>
      </c>
    </row>
    <row r="229" spans="1:8" ht="47.25" x14ac:dyDescent="0.2">
      <c r="A229" s="73" t="s">
        <v>542</v>
      </c>
      <c r="B229" s="74"/>
      <c r="C229" s="255"/>
      <c r="D229" s="256"/>
      <c r="E229" s="75">
        <v>200</v>
      </c>
      <c r="F229" s="108"/>
      <c r="G229" s="52">
        <v>195685</v>
      </c>
    </row>
    <row r="230" spans="1:8" ht="47.25" hidden="1" x14ac:dyDescent="0.2">
      <c r="A230" s="73" t="s">
        <v>663</v>
      </c>
      <c r="B230" s="74"/>
      <c r="C230" s="250"/>
      <c r="D230" s="250"/>
      <c r="E230" s="75" t="s">
        <v>664</v>
      </c>
      <c r="F230" s="108">
        <v>3000000</v>
      </c>
      <c r="G230" s="52">
        <v>0</v>
      </c>
    </row>
    <row r="231" spans="1:8" ht="51.75" customHeight="1" x14ac:dyDescent="0.2">
      <c r="A231" s="73" t="s">
        <v>476</v>
      </c>
      <c r="B231" s="74"/>
      <c r="C231" s="255"/>
      <c r="D231" s="256"/>
      <c r="E231" s="75">
        <v>600</v>
      </c>
      <c r="F231" s="108"/>
      <c r="G231" s="52">
        <v>2451152</v>
      </c>
    </row>
    <row r="232" spans="1:8" s="102" customFormat="1" ht="31.5" x14ac:dyDescent="0.2">
      <c r="A232" s="69" t="s">
        <v>1186</v>
      </c>
      <c r="B232" s="70"/>
      <c r="C232" s="251" t="s">
        <v>1185</v>
      </c>
      <c r="D232" s="251"/>
      <c r="E232" s="71"/>
      <c r="F232" s="72">
        <f>F233</f>
        <v>1000000</v>
      </c>
      <c r="G232" s="72">
        <f>G233</f>
        <v>967350</v>
      </c>
      <c r="H232" s="125"/>
    </row>
    <row r="233" spans="1:8" s="102" customFormat="1" ht="51.75" customHeight="1" x14ac:dyDescent="0.2">
      <c r="A233" s="73" t="s">
        <v>1184</v>
      </c>
      <c r="B233" s="74"/>
      <c r="C233" s="250" t="s">
        <v>1183</v>
      </c>
      <c r="D233" s="250"/>
      <c r="E233" s="75"/>
      <c r="F233" s="56">
        <f>F234</f>
        <v>1000000</v>
      </c>
      <c r="G233" s="56">
        <f>G234</f>
        <v>967350</v>
      </c>
    </row>
    <row r="234" spans="1:8" s="102" customFormat="1" ht="51.75" customHeight="1" x14ac:dyDescent="0.2">
      <c r="A234" s="73" t="s">
        <v>476</v>
      </c>
      <c r="B234" s="74"/>
      <c r="C234" s="113"/>
      <c r="D234" s="114"/>
      <c r="E234" s="75">
        <v>600</v>
      </c>
      <c r="F234" s="56">
        <f>1000000</f>
        <v>1000000</v>
      </c>
      <c r="G234" s="52">
        <v>967350</v>
      </c>
    </row>
    <row r="235" spans="1:8" s="102" customFormat="1" ht="31.5" x14ac:dyDescent="0.2">
      <c r="A235" s="69" t="s">
        <v>665</v>
      </c>
      <c r="B235" s="70"/>
      <c r="C235" s="251" t="s">
        <v>666</v>
      </c>
      <c r="D235" s="251"/>
      <c r="E235" s="71"/>
      <c r="F235" s="72">
        <f>F236+F238</f>
        <v>282333032</v>
      </c>
      <c r="G235" s="72">
        <f>G236+G238</f>
        <v>360083921</v>
      </c>
      <c r="H235" s="125"/>
    </row>
    <row r="236" spans="1:8" s="102" customFormat="1" ht="94.5" x14ac:dyDescent="0.2">
      <c r="A236" s="73" t="s">
        <v>667</v>
      </c>
      <c r="B236" s="74"/>
      <c r="C236" s="250" t="s">
        <v>668</v>
      </c>
      <c r="D236" s="250"/>
      <c r="E236" s="75"/>
      <c r="F236" s="56">
        <f>F237</f>
        <v>231877413</v>
      </c>
      <c r="G236" s="56">
        <f>G237</f>
        <v>231877413</v>
      </c>
    </row>
    <row r="237" spans="1:8" s="102" customFormat="1" ht="47.25" x14ac:dyDescent="0.2">
      <c r="A237" s="73" t="s">
        <v>663</v>
      </c>
      <c r="B237" s="74"/>
      <c r="C237" s="250"/>
      <c r="D237" s="250"/>
      <c r="E237" s="75" t="s">
        <v>664</v>
      </c>
      <c r="F237" s="56">
        <v>231877413</v>
      </c>
      <c r="G237" s="52">
        <v>231877413</v>
      </c>
    </row>
    <row r="238" spans="1:8" s="102" customFormat="1" ht="110.25" x14ac:dyDescent="0.2">
      <c r="A238" s="73" t="s">
        <v>669</v>
      </c>
      <c r="B238" s="74"/>
      <c r="C238" s="250" t="s">
        <v>670</v>
      </c>
      <c r="D238" s="250"/>
      <c r="E238" s="75"/>
      <c r="F238" s="56">
        <f>F239+F240</f>
        <v>50455619</v>
      </c>
      <c r="G238" s="56">
        <f>G239+G240</f>
        <v>128206508</v>
      </c>
    </row>
    <row r="239" spans="1:8" s="102" customFormat="1" ht="47.25" hidden="1" x14ac:dyDescent="0.2">
      <c r="A239" s="73" t="s">
        <v>542</v>
      </c>
      <c r="B239" s="74"/>
      <c r="C239" s="250"/>
      <c r="D239" s="250"/>
      <c r="E239" s="75" t="s">
        <v>543</v>
      </c>
      <c r="F239" s="56">
        <v>195685</v>
      </c>
      <c r="G239" s="40">
        <v>0</v>
      </c>
    </row>
    <row r="240" spans="1:8" s="102" customFormat="1" ht="47.25" x14ac:dyDescent="0.2">
      <c r="A240" s="73" t="s">
        <v>663</v>
      </c>
      <c r="B240" s="74"/>
      <c r="C240" s="250"/>
      <c r="D240" s="250"/>
      <c r="E240" s="75" t="s">
        <v>664</v>
      </c>
      <c r="F240" s="56">
        <v>50259934</v>
      </c>
      <c r="G240" s="52">
        <v>128206508</v>
      </c>
    </row>
    <row r="241" spans="1:8" s="102" customFormat="1" ht="78.75" x14ac:dyDescent="0.2">
      <c r="A241" s="65" t="s">
        <v>671</v>
      </c>
      <c r="B241" s="66"/>
      <c r="C241" s="252" t="s">
        <v>672</v>
      </c>
      <c r="D241" s="252"/>
      <c r="E241" s="67"/>
      <c r="F241" s="68">
        <f>F242</f>
        <v>44299783</v>
      </c>
      <c r="G241" s="68">
        <f>G242</f>
        <v>51422739</v>
      </c>
    </row>
    <row r="242" spans="1:8" s="102" customFormat="1" ht="31.5" x14ac:dyDescent="0.2">
      <c r="A242" s="69" t="s">
        <v>673</v>
      </c>
      <c r="B242" s="70"/>
      <c r="C242" s="251" t="s">
        <v>674</v>
      </c>
      <c r="D242" s="251"/>
      <c r="E242" s="71"/>
      <c r="F242" s="72">
        <f>F243+F245+F247</f>
        <v>44299783</v>
      </c>
      <c r="G242" s="72">
        <f>G243+G245+G247</f>
        <v>51422739</v>
      </c>
    </row>
    <row r="243" spans="1:8" s="102" customFormat="1" ht="78.75" x14ac:dyDescent="0.2">
      <c r="A243" s="73" t="s">
        <v>675</v>
      </c>
      <c r="B243" s="74"/>
      <c r="C243" s="250" t="s">
        <v>676</v>
      </c>
      <c r="D243" s="250"/>
      <c r="E243" s="75"/>
      <c r="F243" s="56">
        <f>F244</f>
        <v>15947935</v>
      </c>
      <c r="G243" s="56">
        <f>G244</f>
        <v>17248096</v>
      </c>
    </row>
    <row r="244" spans="1:8" s="102" customFormat="1" ht="63" x14ac:dyDescent="0.2">
      <c r="A244" s="73" t="s">
        <v>476</v>
      </c>
      <c r="B244" s="74"/>
      <c r="C244" s="250"/>
      <c r="D244" s="250"/>
      <c r="E244" s="75" t="s">
        <v>477</v>
      </c>
      <c r="F244" s="56">
        <v>15947935</v>
      </c>
      <c r="G244" s="52">
        <v>17248096</v>
      </c>
    </row>
    <row r="245" spans="1:8" s="102" customFormat="1" ht="31.5" x14ac:dyDescent="0.2">
      <c r="A245" s="73" t="s">
        <v>677</v>
      </c>
      <c r="B245" s="74"/>
      <c r="C245" s="250" t="s">
        <v>678</v>
      </c>
      <c r="D245" s="250"/>
      <c r="E245" s="75"/>
      <c r="F245" s="56">
        <f>F246</f>
        <v>27589530</v>
      </c>
      <c r="G245" s="56">
        <f>G246</f>
        <v>32112164</v>
      </c>
    </row>
    <row r="246" spans="1:8" s="102" customFormat="1" ht="63" x14ac:dyDescent="0.2">
      <c r="A246" s="73" t="s">
        <v>476</v>
      </c>
      <c r="B246" s="74"/>
      <c r="C246" s="250"/>
      <c r="D246" s="250"/>
      <c r="E246" s="75" t="s">
        <v>477</v>
      </c>
      <c r="F246" s="56">
        <v>27589530</v>
      </c>
      <c r="G246" s="52">
        <v>32112164</v>
      </c>
    </row>
    <row r="247" spans="1:8" s="102" customFormat="1" ht="78.75" x14ac:dyDescent="0.2">
      <c r="A247" s="73" t="s">
        <v>679</v>
      </c>
      <c r="B247" s="74"/>
      <c r="C247" s="250" t="s">
        <v>680</v>
      </c>
      <c r="D247" s="250"/>
      <c r="E247" s="75"/>
      <c r="F247" s="56">
        <f>F248</f>
        <v>762318</v>
      </c>
      <c r="G247" s="56">
        <f>G248</f>
        <v>2062479</v>
      </c>
    </row>
    <row r="248" spans="1:8" s="102" customFormat="1" ht="63" x14ac:dyDescent="0.2">
      <c r="A248" s="73" t="s">
        <v>476</v>
      </c>
      <c r="B248" s="74"/>
      <c r="C248" s="250"/>
      <c r="D248" s="250"/>
      <c r="E248" s="75" t="s">
        <v>477</v>
      </c>
      <c r="F248" s="56">
        <v>762318</v>
      </c>
      <c r="G248" s="52">
        <v>2062479</v>
      </c>
    </row>
    <row r="249" spans="1:8" s="102" customFormat="1" ht="110.25" x14ac:dyDescent="0.2">
      <c r="A249" s="65" t="s">
        <v>681</v>
      </c>
      <c r="B249" s="66"/>
      <c r="C249" s="252" t="s">
        <v>682</v>
      </c>
      <c r="D249" s="252"/>
      <c r="E249" s="67"/>
      <c r="F249" s="68">
        <f t="shared" ref="F249:G251" si="1">F250</f>
        <v>99000</v>
      </c>
      <c r="G249" s="54">
        <f t="shared" si="1"/>
        <v>99000</v>
      </c>
    </row>
    <row r="250" spans="1:8" s="102" customFormat="1" ht="63" x14ac:dyDescent="0.2">
      <c r="A250" s="69" t="s">
        <v>683</v>
      </c>
      <c r="B250" s="70"/>
      <c r="C250" s="251" t="s">
        <v>684</v>
      </c>
      <c r="D250" s="251"/>
      <c r="E250" s="71"/>
      <c r="F250" s="72">
        <f t="shared" si="1"/>
        <v>99000</v>
      </c>
      <c r="G250" s="52">
        <f t="shared" si="1"/>
        <v>99000</v>
      </c>
    </row>
    <row r="251" spans="1:8" s="102" customFormat="1" ht="47.25" x14ac:dyDescent="0.2">
      <c r="A251" s="73" t="s">
        <v>685</v>
      </c>
      <c r="B251" s="74"/>
      <c r="C251" s="250" t="s">
        <v>686</v>
      </c>
      <c r="D251" s="250"/>
      <c r="E251" s="75"/>
      <c r="F251" s="56">
        <f t="shared" si="1"/>
        <v>99000</v>
      </c>
      <c r="G251" s="52">
        <f t="shared" si="1"/>
        <v>99000</v>
      </c>
    </row>
    <row r="252" spans="1:8" s="102" customFormat="1" ht="63" x14ac:dyDescent="0.2">
      <c r="A252" s="73" t="s">
        <v>476</v>
      </c>
      <c r="B252" s="74"/>
      <c r="C252" s="250"/>
      <c r="D252" s="250"/>
      <c r="E252" s="75" t="s">
        <v>477</v>
      </c>
      <c r="F252" s="56">
        <v>99000</v>
      </c>
      <c r="G252" s="52">
        <v>99000</v>
      </c>
    </row>
    <row r="253" spans="1:8" s="102" customFormat="1" ht="78.75" x14ac:dyDescent="0.2">
      <c r="A253" s="76" t="s">
        <v>687</v>
      </c>
      <c r="B253" s="77"/>
      <c r="C253" s="253" t="s">
        <v>688</v>
      </c>
      <c r="D253" s="253"/>
      <c r="E253" s="78"/>
      <c r="F253" s="79">
        <f>F254+F263+F278</f>
        <v>39216268</v>
      </c>
      <c r="G253" s="79">
        <f>G254+G263+G278</f>
        <v>28542414.870000001</v>
      </c>
      <c r="H253" s="169"/>
    </row>
    <row r="254" spans="1:8" s="102" customFormat="1" ht="78.75" x14ac:dyDescent="0.2">
      <c r="A254" s="65" t="s">
        <v>689</v>
      </c>
      <c r="B254" s="66"/>
      <c r="C254" s="252" t="s">
        <v>690</v>
      </c>
      <c r="D254" s="252"/>
      <c r="E254" s="67"/>
      <c r="F254" s="68">
        <f>F255+F260</f>
        <v>6850000</v>
      </c>
      <c r="G254" s="68">
        <f>G255+G260</f>
        <v>6186749</v>
      </c>
    </row>
    <row r="255" spans="1:8" ht="78.75" x14ac:dyDescent="0.2">
      <c r="A255" s="69" t="s">
        <v>691</v>
      </c>
      <c r="B255" s="70"/>
      <c r="C255" s="251" t="s">
        <v>692</v>
      </c>
      <c r="D255" s="251"/>
      <c r="E255" s="71"/>
      <c r="F255" s="72">
        <f>F256</f>
        <v>1550000</v>
      </c>
      <c r="G255" s="72">
        <f>G256</f>
        <v>1461749</v>
      </c>
    </row>
    <row r="256" spans="1:8" ht="31.5" x14ac:dyDescent="0.2">
      <c r="A256" s="73" t="s">
        <v>693</v>
      </c>
      <c r="B256" s="74"/>
      <c r="C256" s="250" t="s">
        <v>694</v>
      </c>
      <c r="D256" s="250"/>
      <c r="E256" s="75"/>
      <c r="F256" s="56">
        <f>F257+F258+F259</f>
        <v>1550000</v>
      </c>
      <c r="G256" s="56">
        <f>G257+G258+G259</f>
        <v>1461749</v>
      </c>
    </row>
    <row r="257" spans="1:7" ht="47.25" hidden="1" x14ac:dyDescent="0.2">
      <c r="A257" s="73" t="s">
        <v>542</v>
      </c>
      <c r="B257" s="74"/>
      <c r="C257" s="250"/>
      <c r="D257" s="250"/>
      <c r="E257" s="75" t="s">
        <v>543</v>
      </c>
      <c r="F257" s="56">
        <v>0</v>
      </c>
      <c r="G257" s="40">
        <v>0</v>
      </c>
    </row>
    <row r="258" spans="1:7" ht="47.25" x14ac:dyDescent="0.2">
      <c r="A258" s="73" t="s">
        <v>663</v>
      </c>
      <c r="B258" s="74"/>
      <c r="C258" s="250"/>
      <c r="D258" s="250"/>
      <c r="E258" s="75" t="s">
        <v>664</v>
      </c>
      <c r="F258" s="56">
        <v>1300000</v>
      </c>
      <c r="G258" s="52">
        <v>1269286</v>
      </c>
    </row>
    <row r="259" spans="1:7" ht="63" x14ac:dyDescent="0.2">
      <c r="A259" s="73" t="s">
        <v>476</v>
      </c>
      <c r="B259" s="74"/>
      <c r="C259" s="250"/>
      <c r="D259" s="250"/>
      <c r="E259" s="75">
        <v>600</v>
      </c>
      <c r="F259" s="56">
        <v>250000</v>
      </c>
      <c r="G259" s="52">
        <v>192463</v>
      </c>
    </row>
    <row r="260" spans="1:7" s="102" customFormat="1" ht="47.25" x14ac:dyDescent="0.2">
      <c r="A260" s="69" t="s">
        <v>695</v>
      </c>
      <c r="B260" s="70"/>
      <c r="C260" s="251" t="s">
        <v>696</v>
      </c>
      <c r="D260" s="251"/>
      <c r="E260" s="71"/>
      <c r="F260" s="72">
        <f>F261</f>
        <v>5300000</v>
      </c>
      <c r="G260" s="72">
        <f>G261</f>
        <v>4725000</v>
      </c>
    </row>
    <row r="261" spans="1:7" s="102" customFormat="1" ht="63" x14ac:dyDescent="0.2">
      <c r="A261" s="73" t="s">
        <v>697</v>
      </c>
      <c r="B261" s="74"/>
      <c r="C261" s="250" t="s">
        <v>698</v>
      </c>
      <c r="D261" s="250"/>
      <c r="E261" s="75"/>
      <c r="F261" s="56">
        <f>F262</f>
        <v>5300000</v>
      </c>
      <c r="G261" s="56">
        <f>G262</f>
        <v>4725000</v>
      </c>
    </row>
    <row r="262" spans="1:7" s="102" customFormat="1" ht="63" x14ac:dyDescent="0.2">
      <c r="A262" s="73" t="s">
        <v>476</v>
      </c>
      <c r="B262" s="74"/>
      <c r="C262" s="250"/>
      <c r="D262" s="250"/>
      <c r="E262" s="75" t="s">
        <v>477</v>
      </c>
      <c r="F262" s="56">
        <v>5300000</v>
      </c>
      <c r="G262" s="52">
        <v>4725000</v>
      </c>
    </row>
    <row r="263" spans="1:7" s="102" customFormat="1" ht="78.75" x14ac:dyDescent="0.2">
      <c r="A263" s="65" t="s">
        <v>699</v>
      </c>
      <c r="B263" s="66"/>
      <c r="C263" s="252" t="s">
        <v>700</v>
      </c>
      <c r="D263" s="252"/>
      <c r="E263" s="67"/>
      <c r="F263" s="68">
        <f>F264</f>
        <v>29085000</v>
      </c>
      <c r="G263" s="68">
        <f>G264</f>
        <v>19046683.870000001</v>
      </c>
    </row>
    <row r="264" spans="1:7" s="102" customFormat="1" ht="47.25" x14ac:dyDescent="0.2">
      <c r="A264" s="69" t="s">
        <v>701</v>
      </c>
      <c r="B264" s="70"/>
      <c r="C264" s="251" t="s">
        <v>702</v>
      </c>
      <c r="D264" s="251"/>
      <c r="E264" s="71"/>
      <c r="F264" s="72">
        <f>F265+F270+F272+F274++F276</f>
        <v>29085000</v>
      </c>
      <c r="G264" s="72">
        <f>G265+G270+G272+G274++G276+G268</f>
        <v>19046683.870000001</v>
      </c>
    </row>
    <row r="265" spans="1:7" s="102" customFormat="1" ht="47.25" x14ac:dyDescent="0.2">
      <c r="A265" s="73" t="s">
        <v>703</v>
      </c>
      <c r="B265" s="74"/>
      <c r="C265" s="250" t="s">
        <v>704</v>
      </c>
      <c r="D265" s="250"/>
      <c r="E265" s="75"/>
      <c r="F265" s="56">
        <f>F266+F267</f>
        <v>2335000</v>
      </c>
      <c r="G265" s="56">
        <f>G266+G267</f>
        <v>1446584.12</v>
      </c>
    </row>
    <row r="266" spans="1:7" s="102" customFormat="1" ht="47.25" x14ac:dyDescent="0.2">
      <c r="A266" s="73" t="s">
        <v>542</v>
      </c>
      <c r="B266" s="74"/>
      <c r="C266" s="250"/>
      <c r="D266" s="250"/>
      <c r="E266" s="75" t="s">
        <v>543</v>
      </c>
      <c r="F266" s="56">
        <v>277000</v>
      </c>
      <c r="G266" s="52">
        <v>200563.12</v>
      </c>
    </row>
    <row r="267" spans="1:7" s="102" customFormat="1" ht="63" x14ac:dyDescent="0.2">
      <c r="A267" s="73" t="s">
        <v>476</v>
      </c>
      <c r="B267" s="74"/>
      <c r="C267" s="250"/>
      <c r="D267" s="250"/>
      <c r="E267" s="75" t="s">
        <v>477</v>
      </c>
      <c r="F267" s="56">
        <v>2058000</v>
      </c>
      <c r="G267" s="52">
        <v>1246021</v>
      </c>
    </row>
    <row r="268" spans="1:7" s="102" customFormat="1" ht="78.75" x14ac:dyDescent="0.2">
      <c r="A268" s="73" t="s">
        <v>1179</v>
      </c>
      <c r="B268" s="74"/>
      <c r="C268" s="250" t="s">
        <v>1198</v>
      </c>
      <c r="D268" s="250"/>
      <c r="E268" s="75"/>
      <c r="F268" s="56"/>
      <c r="G268" s="56">
        <f>G269</f>
        <v>16745555.75</v>
      </c>
    </row>
    <row r="269" spans="1:7" s="102" customFormat="1" ht="63" x14ac:dyDescent="0.2">
      <c r="A269" s="73" t="s">
        <v>476</v>
      </c>
      <c r="B269" s="74"/>
      <c r="C269" s="250"/>
      <c r="D269" s="250"/>
      <c r="E269" s="75">
        <v>600</v>
      </c>
      <c r="F269" s="56"/>
      <c r="G269" s="52">
        <v>16745555.75</v>
      </c>
    </row>
    <row r="270" spans="1:7" s="102" customFormat="1" ht="63" hidden="1" x14ac:dyDescent="0.2">
      <c r="A270" s="73" t="s">
        <v>705</v>
      </c>
      <c r="B270" s="74"/>
      <c r="C270" s="250" t="s">
        <v>706</v>
      </c>
      <c r="D270" s="250"/>
      <c r="E270" s="75"/>
      <c r="F270" s="56">
        <f>F271</f>
        <v>1100000</v>
      </c>
      <c r="G270" s="40">
        <f>G271</f>
        <v>0</v>
      </c>
    </row>
    <row r="271" spans="1:7" s="102" customFormat="1" ht="63" hidden="1" x14ac:dyDescent="0.2">
      <c r="A271" s="73" t="s">
        <v>476</v>
      </c>
      <c r="B271" s="74"/>
      <c r="C271" s="250"/>
      <c r="D271" s="250"/>
      <c r="E271" s="75" t="s">
        <v>477</v>
      </c>
      <c r="F271" s="56">
        <v>1100000</v>
      </c>
      <c r="G271" s="40">
        <v>0</v>
      </c>
    </row>
    <row r="272" spans="1:7" s="102" customFormat="1" ht="94.5" x14ac:dyDescent="0.2">
      <c r="A272" s="73" t="s">
        <v>1178</v>
      </c>
      <c r="B272" s="74"/>
      <c r="C272" s="250" t="s">
        <v>1154</v>
      </c>
      <c r="D272" s="250"/>
      <c r="E272" s="75"/>
      <c r="F272" s="56">
        <f>F273</f>
        <v>4500000</v>
      </c>
      <c r="G272" s="56">
        <f>G273</f>
        <v>854544</v>
      </c>
    </row>
    <row r="273" spans="1:7" s="102" customFormat="1" ht="63" x14ac:dyDescent="0.2">
      <c r="A273" s="73" t="s">
        <v>476</v>
      </c>
      <c r="B273" s="74"/>
      <c r="C273" s="250"/>
      <c r="D273" s="250"/>
      <c r="E273" s="75">
        <v>600</v>
      </c>
      <c r="F273" s="56">
        <v>4500000</v>
      </c>
      <c r="G273" s="52">
        <v>854544</v>
      </c>
    </row>
    <row r="274" spans="1:7" s="102" customFormat="1" ht="63" hidden="1" x14ac:dyDescent="0.2">
      <c r="A274" s="73" t="s">
        <v>705</v>
      </c>
      <c r="B274" s="74"/>
      <c r="C274" s="250" t="s">
        <v>707</v>
      </c>
      <c r="D274" s="250"/>
      <c r="E274" s="75"/>
      <c r="F274" s="56">
        <f>F275</f>
        <v>4400000</v>
      </c>
      <c r="G274" s="42">
        <f>G275</f>
        <v>0</v>
      </c>
    </row>
    <row r="275" spans="1:7" s="102" customFormat="1" ht="63" hidden="1" x14ac:dyDescent="0.2">
      <c r="A275" s="73" t="s">
        <v>476</v>
      </c>
      <c r="B275" s="74"/>
      <c r="C275" s="250"/>
      <c r="D275" s="250"/>
      <c r="E275" s="75" t="s">
        <v>477</v>
      </c>
      <c r="F275" s="56">
        <v>4400000</v>
      </c>
      <c r="G275" s="40">
        <v>0</v>
      </c>
    </row>
    <row r="276" spans="1:7" s="102" customFormat="1" ht="78.75" hidden="1" x14ac:dyDescent="0.2">
      <c r="A276" s="73" t="s">
        <v>1179</v>
      </c>
      <c r="B276" s="74"/>
      <c r="C276" s="250" t="s">
        <v>1156</v>
      </c>
      <c r="D276" s="250"/>
      <c r="E276" s="75"/>
      <c r="F276" s="56">
        <f>F277</f>
        <v>16750000</v>
      </c>
      <c r="G276" s="42">
        <f>G277</f>
        <v>0</v>
      </c>
    </row>
    <row r="277" spans="1:7" s="102" customFormat="1" ht="63" hidden="1" x14ac:dyDescent="0.2">
      <c r="A277" s="73" t="s">
        <v>476</v>
      </c>
      <c r="B277" s="74"/>
      <c r="C277" s="250"/>
      <c r="D277" s="250"/>
      <c r="E277" s="75">
        <v>600</v>
      </c>
      <c r="F277" s="56">
        <v>16750000</v>
      </c>
      <c r="G277" s="40">
        <v>0</v>
      </c>
    </row>
    <row r="278" spans="1:7" s="102" customFormat="1" ht="78.75" x14ac:dyDescent="0.2">
      <c r="A278" s="65" t="s">
        <v>708</v>
      </c>
      <c r="B278" s="66"/>
      <c r="C278" s="252" t="s">
        <v>709</v>
      </c>
      <c r="D278" s="252"/>
      <c r="E278" s="173"/>
      <c r="F278" s="68">
        <f>F279+F282</f>
        <v>3281268</v>
      </c>
      <c r="G278" s="68">
        <f>G279+G282</f>
        <v>3308982</v>
      </c>
    </row>
    <row r="279" spans="1:7" s="102" customFormat="1" ht="47.25" x14ac:dyDescent="0.2">
      <c r="A279" s="69" t="s">
        <v>710</v>
      </c>
      <c r="B279" s="70"/>
      <c r="C279" s="251" t="s">
        <v>711</v>
      </c>
      <c r="D279" s="251"/>
      <c r="E279" s="172"/>
      <c r="F279" s="72">
        <f>F280</f>
        <v>3096468</v>
      </c>
      <c r="G279" s="72">
        <f>G280</f>
        <v>3136982</v>
      </c>
    </row>
    <row r="280" spans="1:7" s="102" customFormat="1" ht="63" x14ac:dyDescent="0.2">
      <c r="A280" s="73" t="s">
        <v>712</v>
      </c>
      <c r="B280" s="74"/>
      <c r="C280" s="250" t="s">
        <v>713</v>
      </c>
      <c r="D280" s="250"/>
      <c r="E280" s="75"/>
      <c r="F280" s="56">
        <f>F281</f>
        <v>3096468</v>
      </c>
      <c r="G280" s="56">
        <f>G281</f>
        <v>3136982</v>
      </c>
    </row>
    <row r="281" spans="1:7" s="102" customFormat="1" ht="47.25" x14ac:dyDescent="0.2">
      <c r="A281" s="73" t="s">
        <v>542</v>
      </c>
      <c r="B281" s="74"/>
      <c r="C281" s="250"/>
      <c r="D281" s="250"/>
      <c r="E281" s="75" t="s">
        <v>543</v>
      </c>
      <c r="F281" s="56">
        <v>3096468</v>
      </c>
      <c r="G281" s="52">
        <v>3136982</v>
      </c>
    </row>
    <row r="282" spans="1:7" s="102" customFormat="1" ht="97.5" customHeight="1" x14ac:dyDescent="0.2">
      <c r="A282" s="69" t="s">
        <v>1122</v>
      </c>
      <c r="B282" s="70"/>
      <c r="C282" s="251" t="s">
        <v>1119</v>
      </c>
      <c r="D282" s="251"/>
      <c r="E282" s="71"/>
      <c r="F282" s="72">
        <f>F283+F285</f>
        <v>184800</v>
      </c>
      <c r="G282" s="72">
        <f>G283+G285</f>
        <v>172000</v>
      </c>
    </row>
    <row r="283" spans="1:7" s="102" customFormat="1" ht="97.5" customHeight="1" x14ac:dyDescent="0.2">
      <c r="A283" s="73" t="s">
        <v>1121</v>
      </c>
      <c r="B283" s="74"/>
      <c r="C283" s="250" t="s">
        <v>1120</v>
      </c>
      <c r="D283" s="250"/>
      <c r="E283" s="75"/>
      <c r="F283" s="56">
        <f>F284</f>
        <v>30000</v>
      </c>
      <c r="G283" s="56">
        <f>G284</f>
        <v>17200</v>
      </c>
    </row>
    <row r="284" spans="1:7" s="102" customFormat="1" ht="48.75" customHeight="1" x14ac:dyDescent="0.2">
      <c r="A284" s="73" t="s">
        <v>476</v>
      </c>
      <c r="B284" s="74"/>
      <c r="C284" s="250"/>
      <c r="D284" s="250"/>
      <c r="E284" s="75">
        <v>600</v>
      </c>
      <c r="F284" s="56">
        <v>30000</v>
      </c>
      <c r="G284" s="52">
        <v>17200</v>
      </c>
    </row>
    <row r="285" spans="1:7" s="102" customFormat="1" ht="97.5" customHeight="1" x14ac:dyDescent="0.2">
      <c r="A285" s="73" t="s">
        <v>1122</v>
      </c>
      <c r="B285" s="74"/>
      <c r="C285" s="250" t="s">
        <v>1177</v>
      </c>
      <c r="D285" s="250"/>
      <c r="E285" s="75"/>
      <c r="F285" s="56">
        <f>F286</f>
        <v>154800</v>
      </c>
      <c r="G285" s="56">
        <f>G286</f>
        <v>154800</v>
      </c>
    </row>
    <row r="286" spans="1:7" s="102" customFormat="1" ht="48.75" customHeight="1" x14ac:dyDescent="0.2">
      <c r="A286" s="73" t="s">
        <v>476</v>
      </c>
      <c r="B286" s="74"/>
      <c r="C286" s="250"/>
      <c r="D286" s="250"/>
      <c r="E286" s="75">
        <v>600</v>
      </c>
      <c r="F286" s="56">
        <v>154800</v>
      </c>
      <c r="G286" s="52">
        <f>154800</f>
        <v>154800</v>
      </c>
    </row>
    <row r="287" spans="1:7" ht="63" x14ac:dyDescent="0.2">
      <c r="A287" s="76" t="s">
        <v>714</v>
      </c>
      <c r="B287" s="77"/>
      <c r="C287" s="253" t="s">
        <v>715</v>
      </c>
      <c r="D287" s="253"/>
      <c r="E287" s="78"/>
      <c r="F287" s="79">
        <f>F288+F294</f>
        <v>18376888</v>
      </c>
      <c r="G287" s="79">
        <f>G288+G294</f>
        <v>18256736</v>
      </c>
    </row>
    <row r="288" spans="1:7" ht="78.75" x14ac:dyDescent="0.2">
      <c r="A288" s="65" t="s">
        <v>716</v>
      </c>
      <c r="B288" s="66"/>
      <c r="C288" s="252" t="s">
        <v>717</v>
      </c>
      <c r="D288" s="252"/>
      <c r="E288" s="67"/>
      <c r="F288" s="68">
        <f>F289</f>
        <v>6731000</v>
      </c>
      <c r="G288" s="54">
        <f>G289</f>
        <v>6019608</v>
      </c>
    </row>
    <row r="289" spans="1:7" ht="78.75" x14ac:dyDescent="0.2">
      <c r="A289" s="69" t="s">
        <v>718</v>
      </c>
      <c r="B289" s="70"/>
      <c r="C289" s="251" t="s">
        <v>719</v>
      </c>
      <c r="D289" s="251"/>
      <c r="E289" s="71"/>
      <c r="F289" s="72">
        <f>F290+F292</f>
        <v>6731000</v>
      </c>
      <c r="G289" s="52">
        <f>G290+G292</f>
        <v>6019608</v>
      </c>
    </row>
    <row r="290" spans="1:7" ht="47.25" x14ac:dyDescent="0.2">
      <c r="A290" s="73" t="s">
        <v>720</v>
      </c>
      <c r="B290" s="74"/>
      <c r="C290" s="250" t="s">
        <v>721</v>
      </c>
      <c r="D290" s="250"/>
      <c r="E290" s="75"/>
      <c r="F290" s="56">
        <f>F291</f>
        <v>4972000</v>
      </c>
      <c r="G290" s="52">
        <f>G291</f>
        <v>4912010</v>
      </c>
    </row>
    <row r="291" spans="1:7" ht="47.25" x14ac:dyDescent="0.2">
      <c r="A291" s="73" t="s">
        <v>542</v>
      </c>
      <c r="B291" s="74"/>
      <c r="C291" s="250"/>
      <c r="D291" s="250"/>
      <c r="E291" s="75" t="s">
        <v>543</v>
      </c>
      <c r="F291" s="56">
        <v>4972000</v>
      </c>
      <c r="G291" s="52">
        <v>4912010</v>
      </c>
    </row>
    <row r="292" spans="1:7" ht="63" x14ac:dyDescent="0.2">
      <c r="A292" s="73" t="s">
        <v>722</v>
      </c>
      <c r="B292" s="74"/>
      <c r="C292" s="250" t="s">
        <v>723</v>
      </c>
      <c r="D292" s="250"/>
      <c r="E292" s="75"/>
      <c r="F292" s="56">
        <f>F293</f>
        <v>1759000</v>
      </c>
      <c r="G292" s="52">
        <f>G293</f>
        <v>1107598</v>
      </c>
    </row>
    <row r="293" spans="1:7" ht="47.25" x14ac:dyDescent="0.2">
      <c r="A293" s="73" t="s">
        <v>542</v>
      </c>
      <c r="B293" s="74"/>
      <c r="C293" s="250"/>
      <c r="D293" s="250"/>
      <c r="E293" s="75" t="s">
        <v>543</v>
      </c>
      <c r="F293" s="56">
        <v>1759000</v>
      </c>
      <c r="G293" s="52">
        <v>1107598</v>
      </c>
    </row>
    <row r="294" spans="1:7" ht="47.25" x14ac:dyDescent="0.2">
      <c r="A294" s="65" t="s">
        <v>724</v>
      </c>
      <c r="B294" s="66"/>
      <c r="C294" s="252" t="s">
        <v>725</v>
      </c>
      <c r="D294" s="252"/>
      <c r="E294" s="67"/>
      <c r="F294" s="68">
        <f t="shared" ref="F294:G296" si="2">F295</f>
        <v>11645888</v>
      </c>
      <c r="G294" s="54">
        <f t="shared" si="2"/>
        <v>12237128</v>
      </c>
    </row>
    <row r="295" spans="1:7" ht="63" x14ac:dyDescent="0.2">
      <c r="A295" s="69" t="s">
        <v>726</v>
      </c>
      <c r="B295" s="70"/>
      <c r="C295" s="251" t="s">
        <v>727</v>
      </c>
      <c r="D295" s="251"/>
      <c r="E295" s="71"/>
      <c r="F295" s="72">
        <f t="shared" si="2"/>
        <v>11645888</v>
      </c>
      <c r="G295" s="52">
        <f t="shared" si="2"/>
        <v>12237128</v>
      </c>
    </row>
    <row r="296" spans="1:7" ht="47.25" x14ac:dyDescent="0.2">
      <c r="A296" s="73" t="s">
        <v>728</v>
      </c>
      <c r="B296" s="74"/>
      <c r="C296" s="250" t="s">
        <v>729</v>
      </c>
      <c r="D296" s="250"/>
      <c r="E296" s="75"/>
      <c r="F296" s="56">
        <f t="shared" si="2"/>
        <v>11645888</v>
      </c>
      <c r="G296" s="52">
        <f t="shared" si="2"/>
        <v>12237128</v>
      </c>
    </row>
    <row r="297" spans="1:7" ht="47.25" x14ac:dyDescent="0.2">
      <c r="A297" s="73" t="s">
        <v>542</v>
      </c>
      <c r="B297" s="74"/>
      <c r="C297" s="250"/>
      <c r="D297" s="250"/>
      <c r="E297" s="75" t="s">
        <v>543</v>
      </c>
      <c r="F297" s="56">
        <v>11645888</v>
      </c>
      <c r="G297" s="52">
        <v>12237128</v>
      </c>
    </row>
    <row r="298" spans="1:7" ht="94.5" x14ac:dyDescent="0.2">
      <c r="A298" s="86" t="s">
        <v>730</v>
      </c>
      <c r="B298" s="87"/>
      <c r="C298" s="265" t="s">
        <v>731</v>
      </c>
      <c r="D298" s="265"/>
      <c r="E298" s="88"/>
      <c r="F298" s="89">
        <f>F299</f>
        <v>3583722</v>
      </c>
      <c r="G298" s="79">
        <f>G299</f>
        <v>3583722</v>
      </c>
    </row>
    <row r="299" spans="1:7" ht="126" x14ac:dyDescent="0.2">
      <c r="A299" s="90" t="s">
        <v>732</v>
      </c>
      <c r="B299" s="91"/>
      <c r="C299" s="269" t="s">
        <v>733</v>
      </c>
      <c r="D299" s="269"/>
      <c r="E299" s="92"/>
      <c r="F299" s="93">
        <f>F300</f>
        <v>3583722</v>
      </c>
      <c r="G299" s="68">
        <f>G300</f>
        <v>3583722</v>
      </c>
    </row>
    <row r="300" spans="1:7" ht="94.5" x14ac:dyDescent="0.2">
      <c r="A300" s="94" t="s">
        <v>734</v>
      </c>
      <c r="B300" s="95"/>
      <c r="C300" s="266" t="s">
        <v>735</v>
      </c>
      <c r="D300" s="266"/>
      <c r="E300" s="96"/>
      <c r="F300" s="97">
        <f>F301+F303+F305+F307+F309</f>
        <v>3583722</v>
      </c>
      <c r="G300" s="72">
        <f>G301+G303+G305+G307+G309</f>
        <v>3583722</v>
      </c>
    </row>
    <row r="301" spans="1:7" ht="47.25" x14ac:dyDescent="0.2">
      <c r="A301" s="98" t="s">
        <v>736</v>
      </c>
      <c r="B301" s="99"/>
      <c r="C301" s="264" t="s">
        <v>737</v>
      </c>
      <c r="D301" s="264"/>
      <c r="E301" s="100"/>
      <c r="F301" s="101">
        <f>F302</f>
        <v>171172</v>
      </c>
      <c r="G301" s="52">
        <f>G302</f>
        <v>171172</v>
      </c>
    </row>
    <row r="302" spans="1:7" ht="63" x14ac:dyDescent="0.2">
      <c r="A302" s="98" t="s">
        <v>476</v>
      </c>
      <c r="B302" s="99"/>
      <c r="C302" s="264"/>
      <c r="D302" s="264"/>
      <c r="E302" s="100" t="s">
        <v>477</v>
      </c>
      <c r="F302" s="101">
        <v>171172</v>
      </c>
      <c r="G302" s="52">
        <v>171172</v>
      </c>
    </row>
    <row r="303" spans="1:7" ht="51.75" customHeight="1" x14ac:dyDescent="0.2">
      <c r="A303" s="98" t="s">
        <v>1118</v>
      </c>
      <c r="B303" s="99"/>
      <c r="C303" s="264" t="s">
        <v>1117</v>
      </c>
      <c r="D303" s="264"/>
      <c r="E303" s="100"/>
      <c r="F303" s="101">
        <f>F304</f>
        <v>28828</v>
      </c>
      <c r="G303" s="52">
        <f>G304</f>
        <v>28828</v>
      </c>
    </row>
    <row r="304" spans="1:7" ht="63" x14ac:dyDescent="0.2">
      <c r="A304" s="98" t="s">
        <v>476</v>
      </c>
      <c r="B304" s="99"/>
      <c r="C304" s="264"/>
      <c r="D304" s="264"/>
      <c r="E304" s="100" t="s">
        <v>477</v>
      </c>
      <c r="F304" s="101">
        <v>28828</v>
      </c>
      <c r="G304" s="52">
        <v>28828</v>
      </c>
    </row>
    <row r="305" spans="1:7" ht="47.25" x14ac:dyDescent="0.2">
      <c r="A305" s="98" t="s">
        <v>738</v>
      </c>
      <c r="B305" s="99"/>
      <c r="C305" s="264" t="s">
        <v>739</v>
      </c>
      <c r="D305" s="264"/>
      <c r="E305" s="100"/>
      <c r="F305" s="101">
        <f>F306</f>
        <v>836000</v>
      </c>
      <c r="G305" s="52">
        <v>836000</v>
      </c>
    </row>
    <row r="306" spans="1:7" ht="63" x14ac:dyDescent="0.2">
      <c r="A306" s="98" t="s">
        <v>476</v>
      </c>
      <c r="B306" s="99"/>
      <c r="C306" s="264"/>
      <c r="D306" s="264"/>
      <c r="E306" s="100" t="s">
        <v>477</v>
      </c>
      <c r="F306" s="101">
        <v>836000</v>
      </c>
      <c r="G306" s="52">
        <v>836000</v>
      </c>
    </row>
    <row r="307" spans="1:7" ht="31.5" x14ac:dyDescent="0.2">
      <c r="A307" s="98" t="s">
        <v>740</v>
      </c>
      <c r="B307" s="99"/>
      <c r="C307" s="264" t="s">
        <v>741</v>
      </c>
      <c r="D307" s="264"/>
      <c r="E307" s="100"/>
      <c r="F307" s="101">
        <f>F308</f>
        <v>2000000</v>
      </c>
      <c r="G307" s="52">
        <f>G308</f>
        <v>2000000</v>
      </c>
    </row>
    <row r="308" spans="1:7" ht="63" x14ac:dyDescent="0.2">
      <c r="A308" s="98" t="s">
        <v>476</v>
      </c>
      <c r="B308" s="99"/>
      <c r="C308" s="264"/>
      <c r="D308" s="264"/>
      <c r="E308" s="100" t="s">
        <v>477</v>
      </c>
      <c r="F308" s="101">
        <v>2000000</v>
      </c>
      <c r="G308" s="52">
        <v>2000000</v>
      </c>
    </row>
    <row r="309" spans="1:7" ht="47.25" x14ac:dyDescent="0.2">
      <c r="A309" s="98" t="s">
        <v>1160</v>
      </c>
      <c r="B309" s="99"/>
      <c r="C309" s="264" t="s">
        <v>1159</v>
      </c>
      <c r="D309" s="264"/>
      <c r="E309" s="100"/>
      <c r="F309" s="101">
        <f>F310</f>
        <v>547722</v>
      </c>
      <c r="G309" s="52">
        <f>G310</f>
        <v>547722</v>
      </c>
    </row>
    <row r="310" spans="1:7" ht="63" x14ac:dyDescent="0.2">
      <c r="A310" s="98" t="s">
        <v>476</v>
      </c>
      <c r="B310" s="99"/>
      <c r="C310" s="264"/>
      <c r="D310" s="264"/>
      <c r="E310" s="100">
        <v>600</v>
      </c>
      <c r="F310" s="101">
        <v>547722</v>
      </c>
      <c r="G310" s="52">
        <f>547722</f>
        <v>547722</v>
      </c>
    </row>
    <row r="311" spans="1:7" ht="78.75" x14ac:dyDescent="0.2">
      <c r="A311" s="76" t="s">
        <v>742</v>
      </c>
      <c r="B311" s="77"/>
      <c r="C311" s="253" t="s">
        <v>743</v>
      </c>
      <c r="D311" s="253"/>
      <c r="E311" s="78"/>
      <c r="F311" s="79">
        <f>F312+F320</f>
        <v>5661224</v>
      </c>
      <c r="G311" s="79">
        <f>G312+G320</f>
        <v>5547892</v>
      </c>
    </row>
    <row r="312" spans="1:7" ht="126" x14ac:dyDescent="0.2">
      <c r="A312" s="65" t="s">
        <v>744</v>
      </c>
      <c r="B312" s="66"/>
      <c r="C312" s="252" t="s">
        <v>745</v>
      </c>
      <c r="D312" s="252"/>
      <c r="E312" s="67"/>
      <c r="F312" s="68">
        <f>F313+F316</f>
        <v>2689424</v>
      </c>
      <c r="G312" s="68">
        <f>G313</f>
        <v>2260554</v>
      </c>
    </row>
    <row r="313" spans="1:7" ht="78.75" x14ac:dyDescent="0.2">
      <c r="A313" s="69" t="s">
        <v>746</v>
      </c>
      <c r="B313" s="70"/>
      <c r="C313" s="251" t="s">
        <v>747</v>
      </c>
      <c r="D313" s="251"/>
      <c r="E313" s="71"/>
      <c r="F313" s="72">
        <f>F314</f>
        <v>200000</v>
      </c>
      <c r="G313" s="72">
        <f>G314+G317</f>
        <v>2260554</v>
      </c>
    </row>
    <row r="314" spans="1:7" ht="31.5" x14ac:dyDescent="0.2">
      <c r="A314" s="73" t="s">
        <v>748</v>
      </c>
      <c r="B314" s="74"/>
      <c r="C314" s="250" t="s">
        <v>749</v>
      </c>
      <c r="D314" s="250"/>
      <c r="E314" s="75"/>
      <c r="F314" s="56">
        <f>F315</f>
        <v>200000</v>
      </c>
      <c r="G314" s="56">
        <f>G315</f>
        <v>200000</v>
      </c>
    </row>
    <row r="315" spans="1:7" ht="63" x14ac:dyDescent="0.2">
      <c r="A315" s="73" t="s">
        <v>476</v>
      </c>
      <c r="B315" s="74"/>
      <c r="C315" s="250"/>
      <c r="D315" s="250"/>
      <c r="E315" s="75" t="s">
        <v>477</v>
      </c>
      <c r="F315" s="56">
        <v>200000</v>
      </c>
      <c r="G315" s="52">
        <v>200000</v>
      </c>
    </row>
    <row r="316" spans="1:7" ht="94.5" x14ac:dyDescent="0.2">
      <c r="A316" s="69" t="s">
        <v>750</v>
      </c>
      <c r="B316" s="70"/>
      <c r="C316" s="251" t="s">
        <v>751</v>
      </c>
      <c r="D316" s="251"/>
      <c r="E316" s="71"/>
      <c r="F316" s="72">
        <f>F317</f>
        <v>2489424</v>
      </c>
      <c r="G316" s="72">
        <f>G317</f>
        <v>2060554</v>
      </c>
    </row>
    <row r="317" spans="1:7" ht="31.5" x14ac:dyDescent="0.2">
      <c r="A317" s="73" t="s">
        <v>752</v>
      </c>
      <c r="B317" s="74"/>
      <c r="C317" s="250" t="s">
        <v>753</v>
      </c>
      <c r="D317" s="250"/>
      <c r="E317" s="75"/>
      <c r="F317" s="56">
        <f>F318+F319</f>
        <v>2489424</v>
      </c>
      <c r="G317" s="56">
        <f>G318+G319</f>
        <v>2060554</v>
      </c>
    </row>
    <row r="318" spans="1:7" ht="110.25" x14ac:dyDescent="0.2">
      <c r="A318" s="73" t="s">
        <v>540</v>
      </c>
      <c r="B318" s="74"/>
      <c r="C318" s="250"/>
      <c r="D318" s="250"/>
      <c r="E318" s="75" t="s">
        <v>541</v>
      </c>
      <c r="F318" s="56">
        <v>2273292</v>
      </c>
      <c r="G318" s="52">
        <v>1935562</v>
      </c>
    </row>
    <row r="319" spans="1:7" ht="63" x14ac:dyDescent="0.2">
      <c r="A319" s="73" t="s">
        <v>476</v>
      </c>
      <c r="B319" s="74"/>
      <c r="C319" s="250"/>
      <c r="D319" s="250"/>
      <c r="E319" s="75">
        <v>600</v>
      </c>
      <c r="F319" s="56">
        <f>72912+39060+104160</f>
        <v>216132</v>
      </c>
      <c r="G319" s="52">
        <v>124992</v>
      </c>
    </row>
    <row r="320" spans="1:7" s="102" customFormat="1" ht="78.75" x14ac:dyDescent="0.2">
      <c r="A320" s="65" t="s">
        <v>754</v>
      </c>
      <c r="B320" s="66"/>
      <c r="C320" s="252" t="s">
        <v>755</v>
      </c>
      <c r="D320" s="252"/>
      <c r="E320" s="67"/>
      <c r="F320" s="68">
        <f>F321+F324+F327</f>
        <v>2971800</v>
      </c>
      <c r="G320" s="68">
        <f>G321+G324+G327</f>
        <v>3287338</v>
      </c>
    </row>
    <row r="321" spans="1:7" s="102" customFormat="1" ht="47.25" x14ac:dyDescent="0.2">
      <c r="A321" s="69" t="s">
        <v>1037</v>
      </c>
      <c r="B321" s="70"/>
      <c r="C321" s="251" t="s">
        <v>1038</v>
      </c>
      <c r="D321" s="251"/>
      <c r="E321" s="71"/>
      <c r="F321" s="72">
        <f>F322</f>
        <v>0</v>
      </c>
      <c r="G321" s="55">
        <f>G322</f>
        <v>599800</v>
      </c>
    </row>
    <row r="322" spans="1:7" s="102" customFormat="1" ht="31.5" x14ac:dyDescent="0.2">
      <c r="A322" s="73" t="s">
        <v>758</v>
      </c>
      <c r="B322" s="74"/>
      <c r="C322" s="250" t="s">
        <v>1039</v>
      </c>
      <c r="D322" s="250"/>
      <c r="E322" s="75"/>
      <c r="F322" s="56">
        <f>F323</f>
        <v>0</v>
      </c>
      <c r="G322" s="52">
        <f>G323</f>
        <v>599800</v>
      </c>
    </row>
    <row r="323" spans="1:7" s="102" customFormat="1" ht="47.25" x14ac:dyDescent="0.2">
      <c r="A323" s="73" t="s">
        <v>542</v>
      </c>
      <c r="B323" s="74"/>
      <c r="C323" s="250"/>
      <c r="D323" s="250"/>
      <c r="E323" s="75" t="s">
        <v>543</v>
      </c>
      <c r="F323" s="56">
        <v>0</v>
      </c>
      <c r="G323" s="52">
        <v>599800</v>
      </c>
    </row>
    <row r="324" spans="1:7" s="102" customFormat="1" ht="78.75" x14ac:dyDescent="0.2">
      <c r="A324" s="69" t="s">
        <v>756</v>
      </c>
      <c r="B324" s="70"/>
      <c r="C324" s="251" t="s">
        <v>757</v>
      </c>
      <c r="D324" s="251"/>
      <c r="E324" s="71"/>
      <c r="F324" s="72">
        <f>F325</f>
        <v>342900</v>
      </c>
      <c r="G324" s="55">
        <f>G325</f>
        <v>338950</v>
      </c>
    </row>
    <row r="325" spans="1:7" s="102" customFormat="1" ht="31.5" x14ac:dyDescent="0.2">
      <c r="A325" s="73" t="s">
        <v>758</v>
      </c>
      <c r="B325" s="74"/>
      <c r="C325" s="250" t="s">
        <v>759</v>
      </c>
      <c r="D325" s="250"/>
      <c r="E325" s="75"/>
      <c r="F325" s="56">
        <f>F326</f>
        <v>342900</v>
      </c>
      <c r="G325" s="52">
        <f>G326</f>
        <v>338950</v>
      </c>
    </row>
    <row r="326" spans="1:7" s="102" customFormat="1" ht="47.25" x14ac:dyDescent="0.2">
      <c r="A326" s="73" t="s">
        <v>542</v>
      </c>
      <c r="B326" s="74"/>
      <c r="C326" s="250"/>
      <c r="D326" s="250"/>
      <c r="E326" s="75" t="s">
        <v>543</v>
      </c>
      <c r="F326" s="56">
        <v>342900</v>
      </c>
      <c r="G326" s="52">
        <v>338950</v>
      </c>
    </row>
    <row r="327" spans="1:7" s="102" customFormat="1" ht="63" x14ac:dyDescent="0.2">
      <c r="A327" s="69" t="s">
        <v>760</v>
      </c>
      <c r="B327" s="70"/>
      <c r="C327" s="251" t="s">
        <v>761</v>
      </c>
      <c r="D327" s="251"/>
      <c r="E327" s="71"/>
      <c r="F327" s="72">
        <f>F328</f>
        <v>2628900</v>
      </c>
      <c r="G327" s="55">
        <f>G328</f>
        <v>2348588</v>
      </c>
    </row>
    <row r="328" spans="1:7" s="102" customFormat="1" ht="31.5" x14ac:dyDescent="0.2">
      <c r="A328" s="73" t="s">
        <v>758</v>
      </c>
      <c r="B328" s="74"/>
      <c r="C328" s="250" t="s">
        <v>762</v>
      </c>
      <c r="D328" s="250"/>
      <c r="E328" s="75"/>
      <c r="F328" s="56">
        <f>F329</f>
        <v>2628900</v>
      </c>
      <c r="G328" s="52">
        <f>G329</f>
        <v>2348588</v>
      </c>
    </row>
    <row r="329" spans="1:7" s="102" customFormat="1" ht="47.25" x14ac:dyDescent="0.2">
      <c r="A329" s="73" t="s">
        <v>542</v>
      </c>
      <c r="B329" s="74"/>
      <c r="C329" s="250"/>
      <c r="D329" s="250"/>
      <c r="E329" s="75" t="s">
        <v>543</v>
      </c>
      <c r="F329" s="56">
        <v>2628900</v>
      </c>
      <c r="G329" s="52">
        <v>2348588</v>
      </c>
    </row>
    <row r="330" spans="1:7" ht="63" x14ac:dyDescent="0.2">
      <c r="A330" s="86" t="s">
        <v>763</v>
      </c>
      <c r="B330" s="87"/>
      <c r="C330" s="265" t="s">
        <v>764</v>
      </c>
      <c r="D330" s="265"/>
      <c r="E330" s="88"/>
      <c r="F330" s="89">
        <f t="shared" ref="F330:G333" si="3">F331</f>
        <v>500000</v>
      </c>
      <c r="G330" s="112">
        <f t="shared" si="3"/>
        <v>243405</v>
      </c>
    </row>
    <row r="331" spans="1:7" ht="63" x14ac:dyDescent="0.2">
      <c r="A331" s="90" t="s">
        <v>765</v>
      </c>
      <c r="B331" s="91"/>
      <c r="C331" s="269" t="s">
        <v>766</v>
      </c>
      <c r="D331" s="269"/>
      <c r="E331" s="92"/>
      <c r="F331" s="93">
        <f t="shared" si="3"/>
        <v>500000</v>
      </c>
      <c r="G331" s="54">
        <f t="shared" si="3"/>
        <v>243405</v>
      </c>
    </row>
    <row r="332" spans="1:7" ht="31.5" x14ac:dyDescent="0.2">
      <c r="A332" s="94" t="s">
        <v>767</v>
      </c>
      <c r="B332" s="95"/>
      <c r="C332" s="266" t="s">
        <v>768</v>
      </c>
      <c r="D332" s="266"/>
      <c r="E332" s="96"/>
      <c r="F332" s="97">
        <f t="shared" si="3"/>
        <v>500000</v>
      </c>
      <c r="G332" s="52">
        <f t="shared" si="3"/>
        <v>243405</v>
      </c>
    </row>
    <row r="333" spans="1:7" ht="47.25" x14ac:dyDescent="0.2">
      <c r="A333" s="98" t="s">
        <v>769</v>
      </c>
      <c r="B333" s="99"/>
      <c r="C333" s="264" t="s">
        <v>770</v>
      </c>
      <c r="D333" s="264"/>
      <c r="E333" s="100"/>
      <c r="F333" s="101">
        <f t="shared" si="3"/>
        <v>500000</v>
      </c>
      <c r="G333" s="52">
        <f t="shared" si="3"/>
        <v>243405</v>
      </c>
    </row>
    <row r="334" spans="1:7" x14ac:dyDescent="0.2">
      <c r="A334" s="98" t="s">
        <v>562</v>
      </c>
      <c r="B334" s="99"/>
      <c r="C334" s="264"/>
      <c r="D334" s="264"/>
      <c r="E334" s="100" t="s">
        <v>563</v>
      </c>
      <c r="F334" s="101">
        <v>500000</v>
      </c>
      <c r="G334" s="52">
        <v>243405</v>
      </c>
    </row>
    <row r="335" spans="1:7" s="38" customFormat="1" ht="63" x14ac:dyDescent="0.2">
      <c r="A335" s="86" t="s">
        <v>771</v>
      </c>
      <c r="B335" s="87"/>
      <c r="C335" s="265" t="s">
        <v>772</v>
      </c>
      <c r="D335" s="265"/>
      <c r="E335" s="88"/>
      <c r="F335" s="89">
        <f>F336+F343</f>
        <v>7111117</v>
      </c>
      <c r="G335" s="79">
        <f>G336+G343</f>
        <v>6583017.7300000004</v>
      </c>
    </row>
    <row r="336" spans="1:7" s="38" customFormat="1" ht="63" x14ac:dyDescent="0.2">
      <c r="A336" s="90" t="s">
        <v>773</v>
      </c>
      <c r="B336" s="91"/>
      <c r="C336" s="269" t="s">
        <v>774</v>
      </c>
      <c r="D336" s="269"/>
      <c r="E336" s="92"/>
      <c r="F336" s="93">
        <f>F337</f>
        <v>4574795</v>
      </c>
      <c r="G336" s="68">
        <f>G337</f>
        <v>4543363.7300000004</v>
      </c>
    </row>
    <row r="337" spans="1:7" s="38" customFormat="1" ht="78.75" x14ac:dyDescent="0.2">
      <c r="A337" s="94" t="s">
        <v>775</v>
      </c>
      <c r="B337" s="95"/>
      <c r="C337" s="266" t="s">
        <v>776</v>
      </c>
      <c r="D337" s="266"/>
      <c r="E337" s="96"/>
      <c r="F337" s="97">
        <f>F338+F340</f>
        <v>4574795</v>
      </c>
      <c r="G337" s="72">
        <f>G338+G340</f>
        <v>4543363.7300000004</v>
      </c>
    </row>
    <row r="338" spans="1:7" s="38" customFormat="1" ht="31.5" x14ac:dyDescent="0.2">
      <c r="A338" s="98" t="s">
        <v>777</v>
      </c>
      <c r="B338" s="99"/>
      <c r="C338" s="264" t="s">
        <v>778</v>
      </c>
      <c r="D338" s="264"/>
      <c r="E338" s="100"/>
      <c r="F338" s="101">
        <f>F339</f>
        <v>24795</v>
      </c>
      <c r="G338" s="52">
        <f>G339</f>
        <v>24795</v>
      </c>
    </row>
    <row r="339" spans="1:7" s="38" customFormat="1" ht="47.25" x14ac:dyDescent="0.2">
      <c r="A339" s="98" t="s">
        <v>542</v>
      </c>
      <c r="B339" s="99"/>
      <c r="C339" s="264"/>
      <c r="D339" s="264"/>
      <c r="E339" s="100" t="s">
        <v>543</v>
      </c>
      <c r="F339" s="101">
        <v>24795</v>
      </c>
      <c r="G339" s="52">
        <v>24795</v>
      </c>
    </row>
    <row r="340" spans="1:7" s="38" customFormat="1" ht="47.25" x14ac:dyDescent="0.2">
      <c r="A340" s="98" t="s">
        <v>779</v>
      </c>
      <c r="B340" s="99"/>
      <c r="C340" s="264" t="s">
        <v>780</v>
      </c>
      <c r="D340" s="264"/>
      <c r="E340" s="100"/>
      <c r="F340" s="101">
        <f>F341+F342</f>
        <v>4550000</v>
      </c>
      <c r="G340" s="56">
        <f>G341+G342</f>
        <v>4518568.7300000004</v>
      </c>
    </row>
    <row r="341" spans="1:7" s="38" customFormat="1" ht="47.25" x14ac:dyDescent="0.2">
      <c r="A341" s="98" t="s">
        <v>542</v>
      </c>
      <c r="B341" s="99"/>
      <c r="C341" s="264"/>
      <c r="D341" s="264"/>
      <c r="E341" s="100" t="s">
        <v>543</v>
      </c>
      <c r="F341" s="101">
        <f>3950000</f>
        <v>3950000</v>
      </c>
      <c r="G341" s="52">
        <v>3918931.73</v>
      </c>
    </row>
    <row r="342" spans="1:7" s="38" customFormat="1" ht="63" x14ac:dyDescent="0.2">
      <c r="A342" s="98" t="s">
        <v>476</v>
      </c>
      <c r="B342" s="99"/>
      <c r="C342" s="264"/>
      <c r="D342" s="264"/>
      <c r="E342" s="100">
        <v>600</v>
      </c>
      <c r="F342" s="101">
        <v>600000</v>
      </c>
      <c r="G342" s="52">
        <v>599637</v>
      </c>
    </row>
    <row r="343" spans="1:7" s="38" customFormat="1" ht="63" x14ac:dyDescent="0.2">
      <c r="A343" s="90" t="s">
        <v>781</v>
      </c>
      <c r="B343" s="91"/>
      <c r="C343" s="269" t="s">
        <v>782</v>
      </c>
      <c r="D343" s="269"/>
      <c r="E343" s="92"/>
      <c r="F343" s="93">
        <f>F344</f>
        <v>2536322</v>
      </c>
      <c r="G343" s="68">
        <f>G344</f>
        <v>2039654</v>
      </c>
    </row>
    <row r="344" spans="1:7" s="38" customFormat="1" ht="31.5" x14ac:dyDescent="0.2">
      <c r="A344" s="94" t="s">
        <v>783</v>
      </c>
      <c r="B344" s="95"/>
      <c r="C344" s="266" t="s">
        <v>784</v>
      </c>
      <c r="D344" s="266"/>
      <c r="E344" s="96"/>
      <c r="F344" s="97">
        <f>F345+F347</f>
        <v>2536322</v>
      </c>
      <c r="G344" s="72">
        <f>G345+G347</f>
        <v>2039654</v>
      </c>
    </row>
    <row r="345" spans="1:7" s="38" customFormat="1" ht="31.5" hidden="1" x14ac:dyDescent="0.2">
      <c r="A345" s="190" t="s">
        <v>785</v>
      </c>
      <c r="B345" s="191"/>
      <c r="C345" s="259" t="s">
        <v>786</v>
      </c>
      <c r="D345" s="259"/>
      <c r="E345" s="179"/>
      <c r="F345" s="42">
        <f>F346</f>
        <v>126591</v>
      </c>
      <c r="G345" s="40">
        <f>G346</f>
        <v>0</v>
      </c>
    </row>
    <row r="346" spans="1:7" s="38" customFormat="1" ht="47.25" hidden="1" x14ac:dyDescent="0.2">
      <c r="A346" s="190" t="s">
        <v>542</v>
      </c>
      <c r="B346" s="191"/>
      <c r="C346" s="259"/>
      <c r="D346" s="259"/>
      <c r="E346" s="179" t="s">
        <v>543</v>
      </c>
      <c r="F346" s="42">
        <v>126591</v>
      </c>
      <c r="G346" s="40">
        <v>0</v>
      </c>
    </row>
    <row r="347" spans="1:7" s="38" customFormat="1" ht="31.5" x14ac:dyDescent="0.2">
      <c r="A347" s="98" t="s">
        <v>787</v>
      </c>
      <c r="B347" s="99"/>
      <c r="C347" s="264" t="s">
        <v>788</v>
      </c>
      <c r="D347" s="264"/>
      <c r="E347" s="100"/>
      <c r="F347" s="101">
        <f>F348</f>
        <v>2409731</v>
      </c>
      <c r="G347" s="52">
        <f>G348</f>
        <v>2039654</v>
      </c>
    </row>
    <row r="348" spans="1:7" s="38" customFormat="1" ht="47.25" x14ac:dyDescent="0.2">
      <c r="A348" s="98" t="s">
        <v>542</v>
      </c>
      <c r="B348" s="99"/>
      <c r="C348" s="264"/>
      <c r="D348" s="264"/>
      <c r="E348" s="100" t="s">
        <v>543</v>
      </c>
      <c r="F348" s="101">
        <v>2409731</v>
      </c>
      <c r="G348" s="52">
        <v>2039654</v>
      </c>
    </row>
    <row r="349" spans="1:7" ht="63" x14ac:dyDescent="0.2">
      <c r="A349" s="76" t="s">
        <v>789</v>
      </c>
      <c r="B349" s="77"/>
      <c r="C349" s="253" t="s">
        <v>790</v>
      </c>
      <c r="D349" s="253"/>
      <c r="E349" s="78"/>
      <c r="F349" s="111">
        <v>83198086</v>
      </c>
      <c r="G349" s="112">
        <f>G350+G377+G383+G387</f>
        <v>120521987</v>
      </c>
    </row>
    <row r="350" spans="1:7" ht="63" x14ac:dyDescent="0.2">
      <c r="A350" s="65" t="s">
        <v>791</v>
      </c>
      <c r="B350" s="66"/>
      <c r="C350" s="252" t="s">
        <v>792</v>
      </c>
      <c r="D350" s="252"/>
      <c r="E350" s="67"/>
      <c r="F350" s="109">
        <v>59425792</v>
      </c>
      <c r="G350" s="54">
        <f>G351+G358+G372</f>
        <v>93289534</v>
      </c>
    </row>
    <row r="351" spans="1:7" ht="63" x14ac:dyDescent="0.2">
      <c r="A351" s="69" t="s">
        <v>793</v>
      </c>
      <c r="B351" s="70"/>
      <c r="C351" s="251" t="s">
        <v>794</v>
      </c>
      <c r="D351" s="251"/>
      <c r="E351" s="71"/>
      <c r="F351" s="107">
        <v>38000000</v>
      </c>
      <c r="G351" s="52">
        <f>G352</f>
        <v>41718195.359999999</v>
      </c>
    </row>
    <row r="352" spans="1:7" ht="47.25" x14ac:dyDescent="0.2">
      <c r="A352" s="73" t="s">
        <v>795</v>
      </c>
      <c r="B352" s="74"/>
      <c r="C352" s="250" t="s">
        <v>796</v>
      </c>
      <c r="D352" s="250"/>
      <c r="E352" s="75"/>
      <c r="F352" s="108">
        <v>38000000</v>
      </c>
      <c r="G352" s="52">
        <f>G353+G354+G356+G357+G355</f>
        <v>41718195.359999999</v>
      </c>
    </row>
    <row r="353" spans="1:7" ht="110.25" x14ac:dyDescent="0.2">
      <c r="A353" s="73" t="s">
        <v>540</v>
      </c>
      <c r="B353" s="74"/>
      <c r="C353" s="250"/>
      <c r="D353" s="250"/>
      <c r="E353" s="75" t="s">
        <v>541</v>
      </c>
      <c r="F353" s="108">
        <v>34440442</v>
      </c>
      <c r="G353" s="52">
        <v>36267354</v>
      </c>
    </row>
    <row r="354" spans="1:7" ht="47.25" x14ac:dyDescent="0.2">
      <c r="A354" s="73" t="s">
        <v>542</v>
      </c>
      <c r="B354" s="74"/>
      <c r="C354" s="250"/>
      <c r="D354" s="250"/>
      <c r="E354" s="75" t="s">
        <v>543</v>
      </c>
      <c r="F354" s="108">
        <v>2260270</v>
      </c>
      <c r="G354" s="52">
        <v>3448499</v>
      </c>
    </row>
    <row r="355" spans="1:7" ht="31.5" x14ac:dyDescent="0.2">
      <c r="A355" s="73" t="s">
        <v>512</v>
      </c>
      <c r="B355" s="74"/>
      <c r="C355" s="250"/>
      <c r="D355" s="250"/>
      <c r="E355" s="75">
        <v>300</v>
      </c>
      <c r="F355" s="108"/>
      <c r="G355" s="52">
        <v>60566.36</v>
      </c>
    </row>
    <row r="356" spans="1:7" ht="63" x14ac:dyDescent="0.2">
      <c r="A356" s="73" t="s">
        <v>476</v>
      </c>
      <c r="B356" s="74"/>
      <c r="C356" s="250"/>
      <c r="D356" s="250"/>
      <c r="E356" s="75" t="s">
        <v>477</v>
      </c>
      <c r="F356" s="108">
        <v>1176488</v>
      </c>
      <c r="G356" s="52">
        <v>1176488</v>
      </c>
    </row>
    <row r="357" spans="1:7" x14ac:dyDescent="0.2">
      <c r="A357" s="73" t="s">
        <v>562</v>
      </c>
      <c r="B357" s="74"/>
      <c r="C357" s="250"/>
      <c r="D357" s="250"/>
      <c r="E357" s="75" t="s">
        <v>563</v>
      </c>
      <c r="F357" s="108">
        <v>122800</v>
      </c>
      <c r="G357" s="52">
        <v>765288</v>
      </c>
    </row>
    <row r="358" spans="1:7" ht="47.25" x14ac:dyDescent="0.2">
      <c r="A358" s="69" t="s">
        <v>797</v>
      </c>
      <c r="B358" s="70"/>
      <c r="C358" s="251" t="s">
        <v>798</v>
      </c>
      <c r="D358" s="251"/>
      <c r="E358" s="71"/>
      <c r="F358" s="107">
        <v>14934511</v>
      </c>
      <c r="G358" s="55">
        <f>G363+G370+G359+G361+G366+G368</f>
        <v>26896056.640000001</v>
      </c>
    </row>
    <row r="359" spans="1:7" ht="63" x14ac:dyDescent="0.2">
      <c r="A359" s="69" t="s">
        <v>1134</v>
      </c>
      <c r="B359" s="70"/>
      <c r="C359" s="251" t="s">
        <v>1135</v>
      </c>
      <c r="D359" s="251"/>
      <c r="E359" s="71"/>
      <c r="F359" s="107"/>
      <c r="G359" s="55">
        <f>G360</f>
        <v>376007.77999999997</v>
      </c>
    </row>
    <row r="360" spans="1:7" ht="47.25" x14ac:dyDescent="0.2">
      <c r="A360" s="73" t="s">
        <v>542</v>
      </c>
      <c r="B360" s="70"/>
      <c r="C360" s="267"/>
      <c r="D360" s="268"/>
      <c r="E360" s="71">
        <v>200</v>
      </c>
      <c r="F360" s="107"/>
      <c r="G360" s="55">
        <f>337264.18+38743.6</f>
        <v>376007.77999999997</v>
      </c>
    </row>
    <row r="361" spans="1:7" ht="63" x14ac:dyDescent="0.2">
      <c r="A361" s="69" t="s">
        <v>1137</v>
      </c>
      <c r="B361" s="70"/>
      <c r="C361" s="251" t="s">
        <v>1136</v>
      </c>
      <c r="D361" s="251"/>
      <c r="E361" s="71"/>
      <c r="F361" s="107"/>
      <c r="G361" s="55">
        <f>G362</f>
        <v>88790</v>
      </c>
    </row>
    <row r="362" spans="1:7" ht="47.25" x14ac:dyDescent="0.2">
      <c r="A362" s="73" t="s">
        <v>542</v>
      </c>
      <c r="B362" s="70"/>
      <c r="C362" s="267"/>
      <c r="D362" s="268"/>
      <c r="E362" s="71">
        <v>200</v>
      </c>
      <c r="F362" s="107"/>
      <c r="G362" s="55">
        <v>88790</v>
      </c>
    </row>
    <row r="363" spans="1:7" ht="31.5" x14ac:dyDescent="0.2">
      <c r="A363" s="73" t="s">
        <v>785</v>
      </c>
      <c r="B363" s="74"/>
      <c r="C363" s="250" t="s">
        <v>799</v>
      </c>
      <c r="D363" s="250"/>
      <c r="E363" s="75"/>
      <c r="F363" s="108">
        <v>14737841</v>
      </c>
      <c r="G363" s="52">
        <f>G364+G365</f>
        <v>21814538</v>
      </c>
    </row>
    <row r="364" spans="1:7" ht="47.25" x14ac:dyDescent="0.2">
      <c r="A364" s="73" t="s">
        <v>542</v>
      </c>
      <c r="B364" s="74"/>
      <c r="C364" s="250"/>
      <c r="D364" s="250"/>
      <c r="E364" s="75" t="s">
        <v>543</v>
      </c>
      <c r="F364" s="108">
        <v>14737841</v>
      </c>
      <c r="G364" s="52">
        <v>19347816</v>
      </c>
    </row>
    <row r="365" spans="1:7" ht="54.95" customHeight="1" x14ac:dyDescent="0.2">
      <c r="A365" s="73" t="s">
        <v>476</v>
      </c>
      <c r="B365" s="74"/>
      <c r="C365" s="250"/>
      <c r="D365" s="250"/>
      <c r="E365" s="75">
        <v>600</v>
      </c>
      <c r="F365" s="108">
        <v>14737841</v>
      </c>
      <c r="G365" s="52">
        <v>2466722</v>
      </c>
    </row>
    <row r="366" spans="1:7" ht="54.95" customHeight="1" x14ac:dyDescent="0.2">
      <c r="A366" s="69" t="s">
        <v>1133</v>
      </c>
      <c r="B366" s="70"/>
      <c r="C366" s="251" t="s">
        <v>1132</v>
      </c>
      <c r="D366" s="251"/>
      <c r="E366" s="71"/>
      <c r="F366" s="107"/>
      <c r="G366" s="55">
        <f>G367</f>
        <v>2843236.8200000003</v>
      </c>
    </row>
    <row r="367" spans="1:7" ht="54.95" customHeight="1" x14ac:dyDescent="0.2">
      <c r="A367" s="73" t="s">
        <v>542</v>
      </c>
      <c r="B367" s="70"/>
      <c r="C367" s="267"/>
      <c r="D367" s="268"/>
      <c r="E367" s="71">
        <v>200</v>
      </c>
      <c r="F367" s="107"/>
      <c r="G367" s="55">
        <f>2550271.54+292965.28</f>
        <v>2843236.8200000003</v>
      </c>
    </row>
    <row r="368" spans="1:7" ht="54.95" customHeight="1" x14ac:dyDescent="0.2">
      <c r="A368" s="69" t="s">
        <v>1139</v>
      </c>
      <c r="B368" s="70"/>
      <c r="C368" s="251" t="s">
        <v>1138</v>
      </c>
      <c r="D368" s="251"/>
      <c r="E368" s="71"/>
      <c r="F368" s="107"/>
      <c r="G368" s="55">
        <f>G369</f>
        <v>1687000</v>
      </c>
    </row>
    <row r="369" spans="1:7" ht="54.95" customHeight="1" x14ac:dyDescent="0.2">
      <c r="A369" s="73" t="s">
        <v>542</v>
      </c>
      <c r="B369" s="70"/>
      <c r="C369" s="267"/>
      <c r="D369" s="268"/>
      <c r="E369" s="71">
        <v>200</v>
      </c>
      <c r="F369" s="107"/>
      <c r="G369" s="55">
        <v>1687000</v>
      </c>
    </row>
    <row r="370" spans="1:7" ht="47.25" x14ac:dyDescent="0.2">
      <c r="A370" s="73" t="s">
        <v>800</v>
      </c>
      <c r="B370" s="74"/>
      <c r="C370" s="250" t="s">
        <v>801</v>
      </c>
      <c r="D370" s="250"/>
      <c r="E370" s="75"/>
      <c r="F370" s="108">
        <v>196670</v>
      </c>
      <c r="G370" s="52">
        <f>G371</f>
        <v>86484.040000000008</v>
      </c>
    </row>
    <row r="371" spans="1:7" ht="47.25" x14ac:dyDescent="0.2">
      <c r="A371" s="73" t="s">
        <v>542</v>
      </c>
      <c r="B371" s="74"/>
      <c r="C371" s="250"/>
      <c r="D371" s="250"/>
      <c r="E371" s="75" t="s">
        <v>543</v>
      </c>
      <c r="F371" s="108">
        <v>196670</v>
      </c>
      <c r="G371" s="52">
        <f>59923.23+4397.42+22163.39</f>
        <v>86484.040000000008</v>
      </c>
    </row>
    <row r="372" spans="1:7" ht="31.5" x14ac:dyDescent="0.2">
      <c r="A372" s="69" t="s">
        <v>802</v>
      </c>
      <c r="B372" s="70"/>
      <c r="C372" s="251" t="s">
        <v>803</v>
      </c>
      <c r="D372" s="251"/>
      <c r="E372" s="71"/>
      <c r="F372" s="107">
        <v>6491281</v>
      </c>
      <c r="G372" s="55">
        <f>G373+G375</f>
        <v>24675282</v>
      </c>
    </row>
    <row r="373" spans="1:7" ht="63" x14ac:dyDescent="0.2">
      <c r="A373" s="73" t="s">
        <v>804</v>
      </c>
      <c r="B373" s="74"/>
      <c r="C373" s="250" t="s">
        <v>805</v>
      </c>
      <c r="D373" s="250"/>
      <c r="E373" s="75"/>
      <c r="F373" s="108">
        <v>6491281</v>
      </c>
      <c r="G373" s="52">
        <f>G374</f>
        <v>17237708</v>
      </c>
    </row>
    <row r="374" spans="1:7" ht="47.25" x14ac:dyDescent="0.2">
      <c r="A374" s="73" t="s">
        <v>542</v>
      </c>
      <c r="B374" s="74"/>
      <c r="C374" s="250"/>
      <c r="D374" s="250"/>
      <c r="E374" s="75" t="s">
        <v>543</v>
      </c>
      <c r="F374" s="108">
        <v>6491281</v>
      </c>
      <c r="G374" s="52">
        <v>17237708</v>
      </c>
    </row>
    <row r="375" spans="1:7" ht="31.5" x14ac:dyDescent="0.2">
      <c r="A375" s="73" t="s">
        <v>1140</v>
      </c>
      <c r="B375" s="74"/>
      <c r="C375" s="250" t="s">
        <v>1141</v>
      </c>
      <c r="D375" s="250"/>
      <c r="E375" s="75"/>
      <c r="F375" s="108"/>
      <c r="G375" s="52">
        <f>G376</f>
        <v>7437574</v>
      </c>
    </row>
    <row r="376" spans="1:7" ht="47.25" x14ac:dyDescent="0.2">
      <c r="A376" s="73" t="s">
        <v>542</v>
      </c>
      <c r="B376" s="74"/>
      <c r="C376" s="250"/>
      <c r="D376" s="250"/>
      <c r="E376" s="75" t="s">
        <v>543</v>
      </c>
      <c r="F376" s="108">
        <v>6491281</v>
      </c>
      <c r="G376" s="52">
        <f>5380464.52+2057109.48</f>
        <v>7437574</v>
      </c>
    </row>
    <row r="377" spans="1:7" ht="78.75" x14ac:dyDescent="0.2">
      <c r="A377" s="65" t="s">
        <v>806</v>
      </c>
      <c r="B377" s="66"/>
      <c r="C377" s="252" t="s">
        <v>807</v>
      </c>
      <c r="D377" s="252"/>
      <c r="E377" s="67"/>
      <c r="F377" s="109">
        <v>525818</v>
      </c>
      <c r="G377" s="54">
        <f>G378</f>
        <v>389134</v>
      </c>
    </row>
    <row r="378" spans="1:7" ht="47.25" x14ac:dyDescent="0.2">
      <c r="A378" s="69" t="s">
        <v>808</v>
      </c>
      <c r="B378" s="70"/>
      <c r="C378" s="251" t="s">
        <v>809</v>
      </c>
      <c r="D378" s="251"/>
      <c r="E378" s="71"/>
      <c r="F378" s="107">
        <v>525818</v>
      </c>
      <c r="G378" s="52">
        <f>G379+G381</f>
        <v>389134</v>
      </c>
    </row>
    <row r="379" spans="1:7" ht="31.5" x14ac:dyDescent="0.2">
      <c r="A379" s="73" t="s">
        <v>810</v>
      </c>
      <c r="B379" s="74"/>
      <c r="C379" s="250" t="s">
        <v>811</v>
      </c>
      <c r="D379" s="250"/>
      <c r="E379" s="75"/>
      <c r="F379" s="108">
        <v>471000</v>
      </c>
      <c r="G379" s="52">
        <f>G380</f>
        <v>313802</v>
      </c>
    </row>
    <row r="380" spans="1:7" ht="47.25" x14ac:dyDescent="0.2">
      <c r="A380" s="73" t="s">
        <v>542</v>
      </c>
      <c r="B380" s="74"/>
      <c r="C380" s="250"/>
      <c r="D380" s="250"/>
      <c r="E380" s="75" t="s">
        <v>543</v>
      </c>
      <c r="F380" s="108">
        <v>471000</v>
      </c>
      <c r="G380" s="52">
        <v>313802</v>
      </c>
    </row>
    <row r="381" spans="1:7" ht="47.25" x14ac:dyDescent="0.2">
      <c r="A381" s="73" t="s">
        <v>812</v>
      </c>
      <c r="B381" s="74"/>
      <c r="C381" s="250" t="s">
        <v>813</v>
      </c>
      <c r="D381" s="250"/>
      <c r="E381" s="75"/>
      <c r="F381" s="108">
        <v>54818</v>
      </c>
      <c r="G381" s="52">
        <f>G382</f>
        <v>75332</v>
      </c>
    </row>
    <row r="382" spans="1:7" ht="47.25" x14ac:dyDescent="0.2">
      <c r="A382" s="73" t="s">
        <v>542</v>
      </c>
      <c r="B382" s="74"/>
      <c r="C382" s="250"/>
      <c r="D382" s="250"/>
      <c r="E382" s="75" t="s">
        <v>543</v>
      </c>
      <c r="F382" s="108">
        <v>54818</v>
      </c>
      <c r="G382" s="52">
        <v>75332</v>
      </c>
    </row>
    <row r="383" spans="1:7" ht="78.75" x14ac:dyDescent="0.2">
      <c r="A383" s="65" t="s">
        <v>814</v>
      </c>
      <c r="B383" s="66"/>
      <c r="C383" s="252" t="s">
        <v>815</v>
      </c>
      <c r="D383" s="252"/>
      <c r="E383" s="67"/>
      <c r="F383" s="109">
        <v>3599898</v>
      </c>
      <c r="G383" s="54">
        <f>G384</f>
        <v>5975614</v>
      </c>
    </row>
    <row r="384" spans="1:7" ht="47.25" x14ac:dyDescent="0.2">
      <c r="A384" s="69" t="s">
        <v>816</v>
      </c>
      <c r="B384" s="70"/>
      <c r="C384" s="251" t="s">
        <v>817</v>
      </c>
      <c r="D384" s="251"/>
      <c r="E384" s="71"/>
      <c r="F384" s="107">
        <v>3599898</v>
      </c>
      <c r="G384" s="52">
        <f>G385</f>
        <v>5975614</v>
      </c>
    </row>
    <row r="385" spans="1:7" ht="63" x14ac:dyDescent="0.2">
      <c r="A385" s="73" t="s">
        <v>818</v>
      </c>
      <c r="B385" s="74"/>
      <c r="C385" s="250" t="s">
        <v>819</v>
      </c>
      <c r="D385" s="250"/>
      <c r="E385" s="75"/>
      <c r="F385" s="108">
        <v>3599898</v>
      </c>
      <c r="G385" s="52">
        <f>G386</f>
        <v>5975614</v>
      </c>
    </row>
    <row r="386" spans="1:7" ht="47.25" x14ac:dyDescent="0.2">
      <c r="A386" s="73" t="s">
        <v>542</v>
      </c>
      <c r="B386" s="74"/>
      <c r="C386" s="250"/>
      <c r="D386" s="250"/>
      <c r="E386" s="75" t="s">
        <v>543</v>
      </c>
      <c r="F386" s="108">
        <v>3599898</v>
      </c>
      <c r="G386" s="52">
        <v>5975614</v>
      </c>
    </row>
    <row r="387" spans="1:7" ht="126" x14ac:dyDescent="0.2">
      <c r="A387" s="65" t="s">
        <v>820</v>
      </c>
      <c r="B387" s="66"/>
      <c r="C387" s="252" t="s">
        <v>821</v>
      </c>
      <c r="D387" s="252"/>
      <c r="E387" s="67"/>
      <c r="F387" s="109">
        <v>19646578</v>
      </c>
      <c r="G387" s="54">
        <f>G388</f>
        <v>20867705</v>
      </c>
    </row>
    <row r="388" spans="1:7" ht="63" x14ac:dyDescent="0.2">
      <c r="A388" s="69" t="s">
        <v>822</v>
      </c>
      <c r="B388" s="70"/>
      <c r="C388" s="251" t="s">
        <v>823</v>
      </c>
      <c r="D388" s="251"/>
      <c r="E388" s="71"/>
      <c r="F388" s="107">
        <v>19646578</v>
      </c>
      <c r="G388" s="52">
        <f>G389</f>
        <v>20867705</v>
      </c>
    </row>
    <row r="389" spans="1:7" ht="31.5" x14ac:dyDescent="0.2">
      <c r="A389" s="73" t="s">
        <v>824</v>
      </c>
      <c r="B389" s="74"/>
      <c r="C389" s="250" t="s">
        <v>825</v>
      </c>
      <c r="D389" s="250"/>
      <c r="E389" s="75"/>
      <c r="F389" s="108">
        <v>19646578</v>
      </c>
      <c r="G389" s="52">
        <f>G390</f>
        <v>20867705</v>
      </c>
    </row>
    <row r="390" spans="1:7" ht="47.25" x14ac:dyDescent="0.2">
      <c r="A390" s="73" t="s">
        <v>542</v>
      </c>
      <c r="B390" s="74"/>
      <c r="C390" s="250"/>
      <c r="D390" s="250"/>
      <c r="E390" s="75" t="s">
        <v>543</v>
      </c>
      <c r="F390" s="108">
        <v>19646578</v>
      </c>
      <c r="G390" s="52">
        <v>20867705</v>
      </c>
    </row>
    <row r="391" spans="1:7" ht="78.75" x14ac:dyDescent="0.2">
      <c r="A391" s="76" t="s">
        <v>826</v>
      </c>
      <c r="B391" s="77"/>
      <c r="C391" s="253" t="s">
        <v>827</v>
      </c>
      <c r="D391" s="253"/>
      <c r="E391" s="78"/>
      <c r="F391" s="111">
        <f>F392+F409</f>
        <v>463621539</v>
      </c>
      <c r="G391" s="79">
        <f>G392+G409</f>
        <v>466436539.37</v>
      </c>
    </row>
    <row r="392" spans="1:7" ht="63" x14ac:dyDescent="0.2">
      <c r="A392" s="65" t="s">
        <v>828</v>
      </c>
      <c r="B392" s="66"/>
      <c r="C392" s="252" t="s">
        <v>829</v>
      </c>
      <c r="D392" s="252"/>
      <c r="E392" s="67"/>
      <c r="F392" s="109">
        <f>F393+F406</f>
        <v>28135774</v>
      </c>
      <c r="G392" s="68">
        <f>G393+G406+G402+G399</f>
        <v>60924609.370000005</v>
      </c>
    </row>
    <row r="393" spans="1:7" ht="31.5" x14ac:dyDescent="0.2">
      <c r="A393" s="69" t="s">
        <v>830</v>
      </c>
      <c r="B393" s="70"/>
      <c r="C393" s="251" t="s">
        <v>831</v>
      </c>
      <c r="D393" s="251"/>
      <c r="E393" s="71"/>
      <c r="F393" s="107">
        <f>F394+F396</f>
        <v>6040000</v>
      </c>
      <c r="G393" s="72">
        <f>G394+G396</f>
        <v>4383759</v>
      </c>
    </row>
    <row r="394" spans="1:7" ht="47.25" x14ac:dyDescent="0.2">
      <c r="A394" s="73" t="s">
        <v>832</v>
      </c>
      <c r="B394" s="74"/>
      <c r="C394" s="250" t="s">
        <v>833</v>
      </c>
      <c r="D394" s="250"/>
      <c r="E394" s="75"/>
      <c r="F394" s="108">
        <v>4240000</v>
      </c>
      <c r="G394" s="52">
        <f>G395</f>
        <v>2586759</v>
      </c>
    </row>
    <row r="395" spans="1:7" ht="47.25" x14ac:dyDescent="0.2">
      <c r="A395" s="73" t="s">
        <v>542</v>
      </c>
      <c r="B395" s="74"/>
      <c r="C395" s="250"/>
      <c r="D395" s="250"/>
      <c r="E395" s="75" t="s">
        <v>543</v>
      </c>
      <c r="F395" s="108">
        <v>4240000</v>
      </c>
      <c r="G395" s="52">
        <v>2586759</v>
      </c>
    </row>
    <row r="396" spans="1:7" ht="78.75" x14ac:dyDescent="0.2">
      <c r="A396" s="73" t="s">
        <v>834</v>
      </c>
      <c r="B396" s="74"/>
      <c r="C396" s="250" t="s">
        <v>835</v>
      </c>
      <c r="D396" s="250"/>
      <c r="E396" s="75"/>
      <c r="F396" s="108">
        <v>1800000</v>
      </c>
      <c r="G396" s="52">
        <f>G397+G398</f>
        <v>1797000</v>
      </c>
    </row>
    <row r="397" spans="1:7" ht="47.25" x14ac:dyDescent="0.2">
      <c r="A397" s="73" t="s">
        <v>542</v>
      </c>
      <c r="B397" s="74"/>
      <c r="C397" s="250"/>
      <c r="D397" s="250"/>
      <c r="E397" s="75" t="s">
        <v>543</v>
      </c>
      <c r="F397" s="108">
        <v>1800000</v>
      </c>
      <c r="G397" s="52">
        <v>1198000</v>
      </c>
    </row>
    <row r="398" spans="1:7" ht="63" x14ac:dyDescent="0.2">
      <c r="A398" s="73" t="s">
        <v>476</v>
      </c>
      <c r="B398" s="74"/>
      <c r="C398" s="250"/>
      <c r="D398" s="250"/>
      <c r="E398" s="75">
        <v>600</v>
      </c>
      <c r="F398" s="108"/>
      <c r="G398" s="52">
        <f>599000</f>
        <v>599000</v>
      </c>
    </row>
    <row r="399" spans="1:7" x14ac:dyDescent="0.2">
      <c r="A399" s="69" t="s">
        <v>836</v>
      </c>
      <c r="B399" s="70"/>
      <c r="C399" s="251" t="s">
        <v>837</v>
      </c>
      <c r="D399" s="251"/>
      <c r="E399" s="71"/>
      <c r="F399" s="107">
        <v>19216434</v>
      </c>
      <c r="G399" s="52">
        <f>G400</f>
        <v>25335968</v>
      </c>
    </row>
    <row r="400" spans="1:7" ht="78.75" x14ac:dyDescent="0.2">
      <c r="A400" s="73" t="s">
        <v>838</v>
      </c>
      <c r="B400" s="74"/>
      <c r="C400" s="250" t="s">
        <v>839</v>
      </c>
      <c r="D400" s="250"/>
      <c r="E400" s="75"/>
      <c r="F400" s="108">
        <v>19216434</v>
      </c>
      <c r="G400" s="52">
        <f>G401</f>
        <v>25335968</v>
      </c>
    </row>
    <row r="401" spans="1:7" ht="47.25" x14ac:dyDescent="0.2">
      <c r="A401" s="73" t="s">
        <v>542</v>
      </c>
      <c r="B401" s="74"/>
      <c r="C401" s="250"/>
      <c r="D401" s="250"/>
      <c r="E401" s="75" t="s">
        <v>543</v>
      </c>
      <c r="F401" s="108">
        <v>19216434</v>
      </c>
      <c r="G401" s="52">
        <v>25335968</v>
      </c>
    </row>
    <row r="402" spans="1:7" ht="31.5" x14ac:dyDescent="0.2">
      <c r="A402" s="69" t="s">
        <v>840</v>
      </c>
      <c r="B402" s="70"/>
      <c r="C402" s="251" t="s">
        <v>841</v>
      </c>
      <c r="D402" s="251"/>
      <c r="E402" s="71"/>
      <c r="F402" s="107">
        <v>9109110</v>
      </c>
      <c r="G402" s="52">
        <f>G403</f>
        <v>9109110</v>
      </c>
    </row>
    <row r="403" spans="1:7" ht="47.25" x14ac:dyDescent="0.2">
      <c r="A403" s="73" t="s">
        <v>842</v>
      </c>
      <c r="B403" s="74"/>
      <c r="C403" s="250" t="s">
        <v>843</v>
      </c>
      <c r="D403" s="250"/>
      <c r="E403" s="75"/>
      <c r="F403" s="108">
        <v>9109110</v>
      </c>
      <c r="G403" s="52">
        <f>G404+G405</f>
        <v>9109110</v>
      </c>
    </row>
    <row r="404" spans="1:7" ht="47.25" x14ac:dyDescent="0.2">
      <c r="A404" s="73" t="s">
        <v>542</v>
      </c>
      <c r="B404" s="74"/>
      <c r="C404" s="250"/>
      <c r="D404" s="250"/>
      <c r="E404" s="75" t="s">
        <v>543</v>
      </c>
      <c r="F404" s="108">
        <v>9109110</v>
      </c>
      <c r="G404" s="52">
        <v>3980000</v>
      </c>
    </row>
    <row r="405" spans="1:7" ht="63" x14ac:dyDescent="0.2">
      <c r="A405" s="73" t="s">
        <v>476</v>
      </c>
      <c r="B405" s="74"/>
      <c r="C405" s="255"/>
      <c r="D405" s="256"/>
      <c r="E405" s="75">
        <v>600</v>
      </c>
      <c r="F405" s="108"/>
      <c r="G405" s="52">
        <v>5129110</v>
      </c>
    </row>
    <row r="406" spans="1:7" ht="31.5" x14ac:dyDescent="0.2">
      <c r="A406" s="69" t="s">
        <v>844</v>
      </c>
      <c r="B406" s="70"/>
      <c r="C406" s="251" t="s">
        <v>845</v>
      </c>
      <c r="D406" s="251"/>
      <c r="E406" s="71"/>
      <c r="F406" s="107">
        <f>F407</f>
        <v>22095774</v>
      </c>
      <c r="G406" s="72">
        <f>G407</f>
        <v>22095772.370000001</v>
      </c>
    </row>
    <row r="407" spans="1:7" ht="47.25" x14ac:dyDescent="0.2">
      <c r="A407" s="73" t="s">
        <v>846</v>
      </c>
      <c r="B407" s="74"/>
      <c r="C407" s="250" t="s">
        <v>847</v>
      </c>
      <c r="D407" s="250"/>
      <c r="E407" s="75"/>
      <c r="F407" s="108">
        <f>F408</f>
        <v>22095774</v>
      </c>
      <c r="G407" s="52">
        <f>G408</f>
        <v>22095772.370000001</v>
      </c>
    </row>
    <row r="408" spans="1:7" ht="47.25" x14ac:dyDescent="0.2">
      <c r="A408" s="73" t="s">
        <v>542</v>
      </c>
      <c r="B408" s="74"/>
      <c r="C408" s="250"/>
      <c r="D408" s="250"/>
      <c r="E408" s="75" t="s">
        <v>543</v>
      </c>
      <c r="F408" s="108">
        <v>22095774</v>
      </c>
      <c r="G408" s="52">
        <v>22095772.370000001</v>
      </c>
    </row>
    <row r="409" spans="1:7" ht="63" x14ac:dyDescent="0.2">
      <c r="A409" s="65" t="s">
        <v>848</v>
      </c>
      <c r="B409" s="66"/>
      <c r="C409" s="252" t="s">
        <v>849</v>
      </c>
      <c r="D409" s="252"/>
      <c r="E409" s="67"/>
      <c r="F409" s="109">
        <f>F410+F415+F460+F457</f>
        <v>435485765</v>
      </c>
      <c r="G409" s="68">
        <f>G410+G415+G460+G457</f>
        <v>405511930</v>
      </c>
    </row>
    <row r="410" spans="1:7" ht="47.25" x14ac:dyDescent="0.2">
      <c r="A410" s="69" t="s">
        <v>850</v>
      </c>
      <c r="B410" s="70"/>
      <c r="C410" s="251" t="s">
        <v>851</v>
      </c>
      <c r="D410" s="251"/>
      <c r="E410" s="71"/>
      <c r="F410" s="107">
        <f>F413</f>
        <v>3000000</v>
      </c>
      <c r="G410" s="72">
        <f>G413</f>
        <v>2462373</v>
      </c>
    </row>
    <row r="411" spans="1:7" s="193" customFormat="1" ht="47.25" hidden="1" x14ac:dyDescent="0.2">
      <c r="A411" s="190" t="s">
        <v>852</v>
      </c>
      <c r="B411" s="191"/>
      <c r="C411" s="259" t="s">
        <v>853</v>
      </c>
      <c r="D411" s="259"/>
      <c r="E411" s="179"/>
      <c r="F411" s="192">
        <v>1000000</v>
      </c>
      <c r="G411" s="40">
        <f>G412</f>
        <v>0</v>
      </c>
    </row>
    <row r="412" spans="1:7" s="193" customFormat="1" ht="47.25" hidden="1" x14ac:dyDescent="0.2">
      <c r="A412" s="190" t="s">
        <v>542</v>
      </c>
      <c r="B412" s="191"/>
      <c r="C412" s="259"/>
      <c r="D412" s="259"/>
      <c r="E412" s="179" t="s">
        <v>543</v>
      </c>
      <c r="F412" s="192">
        <v>1000000</v>
      </c>
      <c r="G412" s="40">
        <v>0</v>
      </c>
    </row>
    <row r="413" spans="1:7" ht="47.25" x14ac:dyDescent="0.2">
      <c r="A413" s="73" t="s">
        <v>854</v>
      </c>
      <c r="B413" s="74"/>
      <c r="C413" s="250" t="s">
        <v>855</v>
      </c>
      <c r="D413" s="250"/>
      <c r="E413" s="75"/>
      <c r="F413" s="108">
        <f>F414</f>
        <v>3000000</v>
      </c>
      <c r="G413" s="52">
        <f>G414</f>
        <v>2462373</v>
      </c>
    </row>
    <row r="414" spans="1:7" ht="47.25" x14ac:dyDescent="0.2">
      <c r="A414" s="73" t="s">
        <v>542</v>
      </c>
      <c r="B414" s="74"/>
      <c r="C414" s="250"/>
      <c r="D414" s="250"/>
      <c r="E414" s="75" t="s">
        <v>543</v>
      </c>
      <c r="F414" s="108">
        <v>3000000</v>
      </c>
      <c r="G414" s="52">
        <v>2462373</v>
      </c>
    </row>
    <row r="415" spans="1:7" ht="78.75" x14ac:dyDescent="0.2">
      <c r="A415" s="69" t="s">
        <v>856</v>
      </c>
      <c r="B415" s="70"/>
      <c r="C415" s="251" t="s">
        <v>857</v>
      </c>
      <c r="D415" s="251"/>
      <c r="E415" s="71"/>
      <c r="F415" s="107">
        <f>F416+F418+F421+F423+F425+F427+F429+F431+F433+F435+F439+F441+F443+F445+F447+F449+F451+F453+F455</f>
        <v>329348915</v>
      </c>
      <c r="G415" s="72">
        <f>G416+G418+G421+G423+G425+G427+G429+G431+G433+G435+G439+G441+G443+G445+G447+G449+G451+G453+G455</f>
        <v>324782288</v>
      </c>
    </row>
    <row r="416" spans="1:7" ht="31.5" x14ac:dyDescent="0.2">
      <c r="A416" s="73" t="s">
        <v>858</v>
      </c>
      <c r="B416" s="74"/>
      <c r="C416" s="250" t="s">
        <v>859</v>
      </c>
      <c r="D416" s="250"/>
      <c r="E416" s="75"/>
      <c r="F416" s="108">
        <v>30066313</v>
      </c>
      <c r="G416" s="52">
        <f>G417</f>
        <v>30630626</v>
      </c>
    </row>
    <row r="417" spans="1:7" ht="47.25" x14ac:dyDescent="0.2">
      <c r="A417" s="73" t="s">
        <v>542</v>
      </c>
      <c r="B417" s="74"/>
      <c r="C417" s="250"/>
      <c r="D417" s="250"/>
      <c r="E417" s="75" t="s">
        <v>543</v>
      </c>
      <c r="F417" s="108">
        <v>30066313</v>
      </c>
      <c r="G417" s="52">
        <v>30630626</v>
      </c>
    </row>
    <row r="418" spans="1:7" ht="47.25" x14ac:dyDescent="0.2">
      <c r="A418" s="73" t="s">
        <v>860</v>
      </c>
      <c r="B418" s="74"/>
      <c r="C418" s="250" t="s">
        <v>861</v>
      </c>
      <c r="D418" s="250"/>
      <c r="E418" s="75"/>
      <c r="F418" s="108">
        <v>2000000</v>
      </c>
      <c r="G418" s="52">
        <f>G419+G420</f>
        <v>1995805</v>
      </c>
    </row>
    <row r="419" spans="1:7" ht="110.25" x14ac:dyDescent="0.2">
      <c r="A419" s="73" t="s">
        <v>540</v>
      </c>
      <c r="B419" s="74"/>
      <c r="C419" s="250"/>
      <c r="D419" s="250"/>
      <c r="E419" s="75" t="s">
        <v>541</v>
      </c>
      <c r="F419" s="108">
        <v>870000</v>
      </c>
      <c r="G419" s="52">
        <v>870000</v>
      </c>
    </row>
    <row r="420" spans="1:7" ht="47.25" x14ac:dyDescent="0.2">
      <c r="A420" s="73" t="s">
        <v>542</v>
      </c>
      <c r="B420" s="74"/>
      <c r="C420" s="250"/>
      <c r="D420" s="250"/>
      <c r="E420" s="75" t="s">
        <v>543</v>
      </c>
      <c r="F420" s="108">
        <v>1130000</v>
      </c>
      <c r="G420" s="52">
        <v>1125805</v>
      </c>
    </row>
    <row r="421" spans="1:7" ht="63" x14ac:dyDescent="0.2">
      <c r="A421" s="73" t="s">
        <v>862</v>
      </c>
      <c r="B421" s="74"/>
      <c r="C421" s="250" t="s">
        <v>863</v>
      </c>
      <c r="D421" s="250"/>
      <c r="E421" s="75"/>
      <c r="F421" s="108">
        <v>1060000</v>
      </c>
      <c r="G421" s="52">
        <f>G422</f>
        <v>1060000</v>
      </c>
    </row>
    <row r="422" spans="1:7" ht="47.25" x14ac:dyDescent="0.2">
      <c r="A422" s="73" t="s">
        <v>542</v>
      </c>
      <c r="B422" s="74"/>
      <c r="C422" s="250"/>
      <c r="D422" s="250"/>
      <c r="E422" s="75" t="s">
        <v>543</v>
      </c>
      <c r="F422" s="108">
        <v>1060000</v>
      </c>
      <c r="G422" s="52">
        <v>1060000</v>
      </c>
    </row>
    <row r="423" spans="1:7" ht="63" hidden="1" x14ac:dyDescent="0.2">
      <c r="A423" s="73" t="s">
        <v>864</v>
      </c>
      <c r="B423" s="74"/>
      <c r="C423" s="250" t="s">
        <v>865</v>
      </c>
      <c r="D423" s="250"/>
      <c r="E423" s="75"/>
      <c r="F423" s="108">
        <v>356476</v>
      </c>
      <c r="G423" s="40">
        <f>G424</f>
        <v>0</v>
      </c>
    </row>
    <row r="424" spans="1:7" ht="47.25" hidden="1" x14ac:dyDescent="0.2">
      <c r="A424" s="73" t="s">
        <v>542</v>
      </c>
      <c r="B424" s="74"/>
      <c r="C424" s="250"/>
      <c r="D424" s="250"/>
      <c r="E424" s="75" t="s">
        <v>543</v>
      </c>
      <c r="F424" s="108">
        <v>356476</v>
      </c>
      <c r="G424" s="40">
        <v>0</v>
      </c>
    </row>
    <row r="425" spans="1:7" ht="94.5" x14ac:dyDescent="0.2">
      <c r="A425" s="73" t="s">
        <v>866</v>
      </c>
      <c r="B425" s="74"/>
      <c r="C425" s="250" t="s">
        <v>867</v>
      </c>
      <c r="D425" s="250"/>
      <c r="E425" s="75"/>
      <c r="F425" s="108">
        <v>404201</v>
      </c>
      <c r="G425" s="52">
        <f>G426</f>
        <v>404201</v>
      </c>
    </row>
    <row r="426" spans="1:7" ht="47.25" x14ac:dyDescent="0.2">
      <c r="A426" s="73" t="s">
        <v>542</v>
      </c>
      <c r="B426" s="74"/>
      <c r="C426" s="250"/>
      <c r="D426" s="250"/>
      <c r="E426" s="75" t="s">
        <v>543</v>
      </c>
      <c r="F426" s="108">
        <v>404201</v>
      </c>
      <c r="G426" s="52">
        <v>404201</v>
      </c>
    </row>
    <row r="427" spans="1:7" ht="78.75" x14ac:dyDescent="0.2">
      <c r="A427" s="73" t="s">
        <v>868</v>
      </c>
      <c r="B427" s="74"/>
      <c r="C427" s="250" t="s">
        <v>869</v>
      </c>
      <c r="D427" s="250"/>
      <c r="E427" s="75"/>
      <c r="F427" s="108">
        <v>721385</v>
      </c>
      <c r="G427" s="52">
        <f>G428</f>
        <v>504479</v>
      </c>
    </row>
    <row r="428" spans="1:7" ht="47.25" x14ac:dyDescent="0.2">
      <c r="A428" s="73" t="s">
        <v>542</v>
      </c>
      <c r="B428" s="74"/>
      <c r="C428" s="250"/>
      <c r="D428" s="250"/>
      <c r="E428" s="75" t="s">
        <v>543</v>
      </c>
      <c r="F428" s="108">
        <v>721385</v>
      </c>
      <c r="G428" s="52">
        <v>504479</v>
      </c>
    </row>
    <row r="429" spans="1:7" ht="63" x14ac:dyDescent="0.2">
      <c r="A429" s="73" t="s">
        <v>870</v>
      </c>
      <c r="B429" s="74"/>
      <c r="C429" s="250" t="s">
        <v>871</v>
      </c>
      <c r="D429" s="250"/>
      <c r="E429" s="75"/>
      <c r="F429" s="108">
        <v>7900000</v>
      </c>
      <c r="G429" s="52">
        <f>G430</f>
        <v>7635539</v>
      </c>
    </row>
    <row r="430" spans="1:7" ht="47.25" x14ac:dyDescent="0.2">
      <c r="A430" s="73" t="s">
        <v>542</v>
      </c>
      <c r="B430" s="74"/>
      <c r="C430" s="250"/>
      <c r="D430" s="250"/>
      <c r="E430" s="75" t="s">
        <v>543</v>
      </c>
      <c r="F430" s="108">
        <v>7900000</v>
      </c>
      <c r="G430" s="52">
        <v>7635539</v>
      </c>
    </row>
    <row r="431" spans="1:7" ht="78.75" x14ac:dyDescent="0.2">
      <c r="A431" s="73" t="s">
        <v>872</v>
      </c>
      <c r="B431" s="74"/>
      <c r="C431" s="250" t="s">
        <v>873</v>
      </c>
      <c r="D431" s="250"/>
      <c r="E431" s="75"/>
      <c r="F431" s="108">
        <v>1195000</v>
      </c>
      <c r="G431" s="52">
        <f>G432</f>
        <v>1178788</v>
      </c>
    </row>
    <row r="432" spans="1:7" ht="47.25" x14ac:dyDescent="0.2">
      <c r="A432" s="73" t="s">
        <v>542</v>
      </c>
      <c r="B432" s="74"/>
      <c r="C432" s="250"/>
      <c r="D432" s="250"/>
      <c r="E432" s="75" t="s">
        <v>543</v>
      </c>
      <c r="F432" s="108">
        <v>1195000</v>
      </c>
      <c r="G432" s="52">
        <v>1178788</v>
      </c>
    </row>
    <row r="433" spans="1:7" ht="47.25" x14ac:dyDescent="0.2">
      <c r="A433" s="73" t="s">
        <v>874</v>
      </c>
      <c r="B433" s="74"/>
      <c r="C433" s="250" t="s">
        <v>875</v>
      </c>
      <c r="D433" s="250"/>
      <c r="E433" s="75"/>
      <c r="F433" s="108">
        <v>20147857</v>
      </c>
      <c r="G433" s="52">
        <f>G434</f>
        <v>23050925</v>
      </c>
    </row>
    <row r="434" spans="1:7" ht="47.25" x14ac:dyDescent="0.2">
      <c r="A434" s="73" t="s">
        <v>542</v>
      </c>
      <c r="B434" s="74"/>
      <c r="C434" s="250"/>
      <c r="D434" s="250"/>
      <c r="E434" s="75" t="s">
        <v>543</v>
      </c>
      <c r="F434" s="108">
        <v>20147857</v>
      </c>
      <c r="G434" s="52">
        <v>23050925</v>
      </c>
    </row>
    <row r="435" spans="1:7" ht="31.5" x14ac:dyDescent="0.2">
      <c r="A435" s="73" t="s">
        <v>876</v>
      </c>
      <c r="B435" s="74"/>
      <c r="C435" s="250" t="s">
        <v>877</v>
      </c>
      <c r="D435" s="250"/>
      <c r="E435" s="75"/>
      <c r="F435" s="108">
        <v>18626000</v>
      </c>
      <c r="G435" s="52">
        <f>G436+G437+G438</f>
        <v>23588263</v>
      </c>
    </row>
    <row r="436" spans="1:7" ht="110.25" x14ac:dyDescent="0.2">
      <c r="A436" s="73" t="s">
        <v>540</v>
      </c>
      <c r="B436" s="74"/>
      <c r="C436" s="250"/>
      <c r="D436" s="250"/>
      <c r="E436" s="75" t="s">
        <v>541</v>
      </c>
      <c r="F436" s="108">
        <v>8460000</v>
      </c>
      <c r="G436" s="52">
        <v>10430451</v>
      </c>
    </row>
    <row r="437" spans="1:7" ht="47.25" x14ac:dyDescent="0.2">
      <c r="A437" s="73" t="s">
        <v>542</v>
      </c>
      <c r="B437" s="74"/>
      <c r="C437" s="250"/>
      <c r="D437" s="250"/>
      <c r="E437" s="75" t="s">
        <v>543</v>
      </c>
      <c r="F437" s="108">
        <v>9996000</v>
      </c>
      <c r="G437" s="52">
        <v>13036803</v>
      </c>
    </row>
    <row r="438" spans="1:7" x14ac:dyDescent="0.2">
      <c r="A438" s="73" t="s">
        <v>562</v>
      </c>
      <c r="B438" s="74"/>
      <c r="C438" s="250"/>
      <c r="D438" s="250"/>
      <c r="E438" s="75" t="s">
        <v>563</v>
      </c>
      <c r="F438" s="108">
        <v>170000</v>
      </c>
      <c r="G438" s="52">
        <v>121009</v>
      </c>
    </row>
    <row r="439" spans="1:7" ht="47.25" x14ac:dyDescent="0.2">
      <c r="A439" s="73" t="s">
        <v>878</v>
      </c>
      <c r="B439" s="74"/>
      <c r="C439" s="250" t="s">
        <v>879</v>
      </c>
      <c r="D439" s="250"/>
      <c r="E439" s="75"/>
      <c r="F439" s="108">
        <v>20109191</v>
      </c>
      <c r="G439" s="52">
        <f>G440</f>
        <v>20109191</v>
      </c>
    </row>
    <row r="440" spans="1:7" ht="47.25" x14ac:dyDescent="0.2">
      <c r="A440" s="73" t="s">
        <v>542</v>
      </c>
      <c r="B440" s="74"/>
      <c r="C440" s="250"/>
      <c r="D440" s="250"/>
      <c r="E440" s="75" t="s">
        <v>543</v>
      </c>
      <c r="F440" s="108">
        <v>20109191</v>
      </c>
      <c r="G440" s="52">
        <v>20109191</v>
      </c>
    </row>
    <row r="441" spans="1:7" ht="47.25" x14ac:dyDescent="0.2">
      <c r="A441" s="73" t="s">
        <v>878</v>
      </c>
      <c r="B441" s="74"/>
      <c r="C441" s="250" t="s">
        <v>880</v>
      </c>
      <c r="D441" s="250"/>
      <c r="E441" s="75"/>
      <c r="F441" s="108">
        <v>13706300</v>
      </c>
      <c r="G441" s="52">
        <f>G442</f>
        <v>9585104</v>
      </c>
    </row>
    <row r="442" spans="1:7" ht="47.25" x14ac:dyDescent="0.2">
      <c r="A442" s="73" t="s">
        <v>542</v>
      </c>
      <c r="B442" s="74"/>
      <c r="C442" s="250"/>
      <c r="D442" s="250"/>
      <c r="E442" s="75" t="s">
        <v>543</v>
      </c>
      <c r="F442" s="108">
        <v>13706300</v>
      </c>
      <c r="G442" s="52">
        <v>9585104</v>
      </c>
    </row>
    <row r="443" spans="1:7" ht="31.5" x14ac:dyDescent="0.2">
      <c r="A443" s="73" t="s">
        <v>881</v>
      </c>
      <c r="B443" s="74"/>
      <c r="C443" s="250" t="s">
        <v>882</v>
      </c>
      <c r="D443" s="250"/>
      <c r="E443" s="75"/>
      <c r="F443" s="108">
        <v>11942496</v>
      </c>
      <c r="G443" s="52">
        <f>G444</f>
        <v>9823660</v>
      </c>
    </row>
    <row r="444" spans="1:7" ht="47.25" x14ac:dyDescent="0.2">
      <c r="A444" s="73" t="s">
        <v>542</v>
      </c>
      <c r="B444" s="74"/>
      <c r="C444" s="250"/>
      <c r="D444" s="250"/>
      <c r="E444" s="75" t="s">
        <v>543</v>
      </c>
      <c r="F444" s="108">
        <v>11942496</v>
      </c>
      <c r="G444" s="52">
        <v>9823660</v>
      </c>
    </row>
    <row r="445" spans="1:7" ht="47.25" x14ac:dyDescent="0.2">
      <c r="A445" s="73" t="s">
        <v>883</v>
      </c>
      <c r="B445" s="74"/>
      <c r="C445" s="250" t="s">
        <v>884</v>
      </c>
      <c r="D445" s="250"/>
      <c r="E445" s="75"/>
      <c r="F445" s="108">
        <v>11300000</v>
      </c>
      <c r="G445" s="52">
        <f>G446</f>
        <v>8141793</v>
      </c>
    </row>
    <row r="446" spans="1:7" ht="47.25" x14ac:dyDescent="0.2">
      <c r="A446" s="73" t="s">
        <v>542</v>
      </c>
      <c r="B446" s="74"/>
      <c r="C446" s="250"/>
      <c r="D446" s="250"/>
      <c r="E446" s="75" t="s">
        <v>543</v>
      </c>
      <c r="F446" s="108">
        <v>11300000</v>
      </c>
      <c r="G446" s="52">
        <v>8141793</v>
      </c>
    </row>
    <row r="447" spans="1:7" ht="47.25" x14ac:dyDescent="0.2">
      <c r="A447" s="73" t="s">
        <v>1142</v>
      </c>
      <c r="B447" s="74"/>
      <c r="C447" s="250" t="s">
        <v>1143</v>
      </c>
      <c r="D447" s="250"/>
      <c r="E447" s="75"/>
      <c r="F447" s="108">
        <f>F448</f>
        <v>2670000</v>
      </c>
      <c r="G447" s="52">
        <f>G448</f>
        <v>3060000</v>
      </c>
    </row>
    <row r="448" spans="1:7" ht="47.25" x14ac:dyDescent="0.2">
      <c r="A448" s="73" t="s">
        <v>542</v>
      </c>
      <c r="B448" s="74"/>
      <c r="C448" s="250"/>
      <c r="D448" s="250"/>
      <c r="E448" s="75">
        <v>200</v>
      </c>
      <c r="F448" s="108">
        <f>2670000</f>
        <v>2670000</v>
      </c>
      <c r="G448" s="52">
        <v>3060000</v>
      </c>
    </row>
    <row r="449" spans="1:7" ht="47.25" x14ac:dyDescent="0.2">
      <c r="A449" s="73" t="s">
        <v>885</v>
      </c>
      <c r="B449" s="74"/>
      <c r="C449" s="250" t="s">
        <v>886</v>
      </c>
      <c r="D449" s="250"/>
      <c r="E449" s="75"/>
      <c r="F449" s="108">
        <v>150000000</v>
      </c>
      <c r="G449" s="52">
        <f>G450</f>
        <v>145075234</v>
      </c>
    </row>
    <row r="450" spans="1:7" ht="47.25" x14ac:dyDescent="0.2">
      <c r="A450" s="73" t="s">
        <v>542</v>
      </c>
      <c r="B450" s="74"/>
      <c r="C450" s="250"/>
      <c r="D450" s="250"/>
      <c r="E450" s="75" t="s">
        <v>543</v>
      </c>
      <c r="F450" s="108">
        <v>150000000</v>
      </c>
      <c r="G450" s="52">
        <v>145075234</v>
      </c>
    </row>
    <row r="451" spans="1:7" ht="63" x14ac:dyDescent="0.2">
      <c r="A451" s="73" t="s">
        <v>887</v>
      </c>
      <c r="B451" s="74"/>
      <c r="C451" s="250" t="s">
        <v>888</v>
      </c>
      <c r="D451" s="250"/>
      <c r="E451" s="75"/>
      <c r="F451" s="108">
        <v>6773037</v>
      </c>
      <c r="G451" s="52">
        <f>G452</f>
        <v>8861894</v>
      </c>
    </row>
    <row r="452" spans="1:7" ht="47.25" x14ac:dyDescent="0.2">
      <c r="A452" s="73" t="s">
        <v>542</v>
      </c>
      <c r="B452" s="74"/>
      <c r="C452" s="250"/>
      <c r="D452" s="250"/>
      <c r="E452" s="75" t="s">
        <v>543</v>
      </c>
      <c r="F452" s="108">
        <v>6773037</v>
      </c>
      <c r="G452" s="52">
        <v>8861894</v>
      </c>
    </row>
    <row r="453" spans="1:7" ht="78.75" x14ac:dyDescent="0.2">
      <c r="A453" s="73" t="s">
        <v>872</v>
      </c>
      <c r="B453" s="74"/>
      <c r="C453" s="250" t="s">
        <v>889</v>
      </c>
      <c r="D453" s="250"/>
      <c r="E453" s="75"/>
      <c r="F453" s="108">
        <v>7679811</v>
      </c>
      <c r="G453" s="52">
        <f>G454</f>
        <v>7679811</v>
      </c>
    </row>
    <row r="454" spans="1:7" ht="47.25" x14ac:dyDescent="0.2">
      <c r="A454" s="73" t="s">
        <v>542</v>
      </c>
      <c r="B454" s="74"/>
      <c r="C454" s="250"/>
      <c r="D454" s="250"/>
      <c r="E454" s="75" t="s">
        <v>543</v>
      </c>
      <c r="F454" s="108">
        <v>7679811</v>
      </c>
      <c r="G454" s="52">
        <v>7679811</v>
      </c>
    </row>
    <row r="455" spans="1:7" ht="78.75" x14ac:dyDescent="0.2">
      <c r="A455" s="73" t="s">
        <v>872</v>
      </c>
      <c r="B455" s="74"/>
      <c r="C455" s="250" t="s">
        <v>890</v>
      </c>
      <c r="D455" s="250"/>
      <c r="E455" s="75"/>
      <c r="F455" s="108">
        <v>22690848</v>
      </c>
      <c r="G455" s="52">
        <f>G456</f>
        <v>22396975</v>
      </c>
    </row>
    <row r="456" spans="1:7" ht="47.25" x14ac:dyDescent="0.2">
      <c r="A456" s="73" t="s">
        <v>542</v>
      </c>
      <c r="B456" s="74"/>
      <c r="C456" s="250"/>
      <c r="D456" s="250"/>
      <c r="E456" s="75" t="s">
        <v>543</v>
      </c>
      <c r="F456" s="108">
        <v>22690848</v>
      </c>
      <c r="G456" s="52">
        <v>22396975</v>
      </c>
    </row>
    <row r="457" spans="1:7" ht="94.5" x14ac:dyDescent="0.2">
      <c r="A457" s="69" t="s">
        <v>891</v>
      </c>
      <c r="B457" s="70"/>
      <c r="C457" s="251" t="s">
        <v>892</v>
      </c>
      <c r="D457" s="251"/>
      <c r="E457" s="71"/>
      <c r="F457" s="107">
        <f>F458</f>
        <v>8400000</v>
      </c>
      <c r="G457" s="72">
        <f>G458</f>
        <v>3458800</v>
      </c>
    </row>
    <row r="458" spans="1:7" ht="31.5" x14ac:dyDescent="0.2">
      <c r="A458" s="73" t="s">
        <v>893</v>
      </c>
      <c r="B458" s="74"/>
      <c r="C458" s="250" t="s">
        <v>894</v>
      </c>
      <c r="D458" s="250"/>
      <c r="E458" s="75"/>
      <c r="F458" s="108">
        <f>F459</f>
        <v>8400000</v>
      </c>
      <c r="G458" s="56">
        <f>G459</f>
        <v>3458800</v>
      </c>
    </row>
    <row r="459" spans="1:7" ht="47.25" x14ac:dyDescent="0.2">
      <c r="A459" s="73" t="s">
        <v>542</v>
      </c>
      <c r="B459" s="74"/>
      <c r="C459" s="250"/>
      <c r="D459" s="250"/>
      <c r="E459" s="75" t="s">
        <v>543</v>
      </c>
      <c r="F459" s="108">
        <v>8400000</v>
      </c>
      <c r="G459" s="52">
        <v>3458800</v>
      </c>
    </row>
    <row r="460" spans="1:7" ht="31.5" x14ac:dyDescent="0.2">
      <c r="A460" s="69" t="s">
        <v>895</v>
      </c>
      <c r="B460" s="70"/>
      <c r="C460" s="251" t="s">
        <v>896</v>
      </c>
      <c r="D460" s="251"/>
      <c r="E460" s="71"/>
      <c r="F460" s="107">
        <f>F461+F463</f>
        <v>94736850</v>
      </c>
      <c r="G460" s="72">
        <f>G461+G463</f>
        <v>74808469</v>
      </c>
    </row>
    <row r="461" spans="1:7" ht="78.75" x14ac:dyDescent="0.2">
      <c r="A461" s="73" t="s">
        <v>897</v>
      </c>
      <c r="B461" s="74"/>
      <c r="C461" s="250" t="s">
        <v>898</v>
      </c>
      <c r="D461" s="250"/>
      <c r="E461" s="75"/>
      <c r="F461" s="108">
        <f>F462</f>
        <v>4736850</v>
      </c>
      <c r="G461" s="52">
        <f>G462</f>
        <v>3740423</v>
      </c>
    </row>
    <row r="462" spans="1:7" ht="47.25" x14ac:dyDescent="0.2">
      <c r="A462" s="73" t="s">
        <v>542</v>
      </c>
      <c r="B462" s="74"/>
      <c r="C462" s="250"/>
      <c r="D462" s="250"/>
      <c r="E462" s="75" t="s">
        <v>543</v>
      </c>
      <c r="F462" s="108">
        <v>4736850</v>
      </c>
      <c r="G462" s="52">
        <v>3740423</v>
      </c>
    </row>
    <row r="463" spans="1:7" ht="63" x14ac:dyDescent="0.2">
      <c r="A463" s="73" t="s">
        <v>899</v>
      </c>
      <c r="B463" s="74"/>
      <c r="C463" s="250" t="s">
        <v>900</v>
      </c>
      <c r="D463" s="250"/>
      <c r="E463" s="75"/>
      <c r="F463" s="108">
        <f>F464</f>
        <v>90000000</v>
      </c>
      <c r="G463" s="52">
        <f>G464</f>
        <v>71068046</v>
      </c>
    </row>
    <row r="464" spans="1:7" ht="47.25" x14ac:dyDescent="0.2">
      <c r="A464" s="73" t="s">
        <v>542</v>
      </c>
      <c r="B464" s="74"/>
      <c r="C464" s="250"/>
      <c r="D464" s="250"/>
      <c r="E464" s="75" t="s">
        <v>543</v>
      </c>
      <c r="F464" s="108">
        <v>90000000</v>
      </c>
      <c r="G464" s="52">
        <v>71068046</v>
      </c>
    </row>
    <row r="465" spans="1:7" s="38" customFormat="1" ht="63" x14ac:dyDescent="0.2">
      <c r="A465" s="86" t="s">
        <v>901</v>
      </c>
      <c r="B465" s="87"/>
      <c r="C465" s="265" t="s">
        <v>902</v>
      </c>
      <c r="D465" s="265"/>
      <c r="E465" s="88"/>
      <c r="F465" s="89">
        <f>F466</f>
        <v>1222945</v>
      </c>
      <c r="G465" s="79">
        <f>G466</f>
        <v>1141850</v>
      </c>
    </row>
    <row r="466" spans="1:7" s="38" customFormat="1" ht="78.75" x14ac:dyDescent="0.2">
      <c r="A466" s="98" t="s">
        <v>903</v>
      </c>
      <c r="B466" s="99"/>
      <c r="C466" s="264" t="s">
        <v>904</v>
      </c>
      <c r="D466" s="264"/>
      <c r="E466" s="100"/>
      <c r="F466" s="101">
        <f>F467</f>
        <v>1222945</v>
      </c>
      <c r="G466" s="56">
        <f>G467</f>
        <v>1141850</v>
      </c>
    </row>
    <row r="467" spans="1:7" s="38" customFormat="1" ht="31.5" x14ac:dyDescent="0.2">
      <c r="A467" s="94" t="s">
        <v>905</v>
      </c>
      <c r="B467" s="95"/>
      <c r="C467" s="266" t="s">
        <v>906</v>
      </c>
      <c r="D467" s="266"/>
      <c r="E467" s="96"/>
      <c r="F467" s="97">
        <f>F468+F470</f>
        <v>1222945</v>
      </c>
      <c r="G467" s="72">
        <f>G468+G470</f>
        <v>1141850</v>
      </c>
    </row>
    <row r="468" spans="1:7" s="38" customFormat="1" ht="31.5" x14ac:dyDescent="0.2">
      <c r="A468" s="98" t="s">
        <v>552</v>
      </c>
      <c r="B468" s="99"/>
      <c r="C468" s="264" t="s">
        <v>907</v>
      </c>
      <c r="D468" s="264"/>
      <c r="E468" s="100"/>
      <c r="F468" s="101">
        <f>F469</f>
        <v>110000</v>
      </c>
      <c r="G468" s="52">
        <f>G469</f>
        <v>109726</v>
      </c>
    </row>
    <row r="469" spans="1:7" s="38" customFormat="1" ht="47.25" x14ac:dyDescent="0.2">
      <c r="A469" s="98" t="s">
        <v>542</v>
      </c>
      <c r="B469" s="99"/>
      <c r="C469" s="264"/>
      <c r="D469" s="264"/>
      <c r="E469" s="100" t="s">
        <v>543</v>
      </c>
      <c r="F469" s="101">
        <v>110000</v>
      </c>
      <c r="G469" s="52">
        <v>109726</v>
      </c>
    </row>
    <row r="470" spans="1:7" s="38" customFormat="1" ht="31.5" x14ac:dyDescent="0.2">
      <c r="A470" s="98" t="s">
        <v>908</v>
      </c>
      <c r="B470" s="99"/>
      <c r="C470" s="264" t="s">
        <v>909</v>
      </c>
      <c r="D470" s="264"/>
      <c r="E470" s="100"/>
      <c r="F470" s="101">
        <f>F471</f>
        <v>1112945</v>
      </c>
      <c r="G470" s="52">
        <f>G471</f>
        <v>1032124</v>
      </c>
    </row>
    <row r="471" spans="1:7" s="38" customFormat="1" ht="47.25" x14ac:dyDescent="0.2">
      <c r="A471" s="98" t="s">
        <v>542</v>
      </c>
      <c r="B471" s="99"/>
      <c r="C471" s="264"/>
      <c r="D471" s="264"/>
      <c r="E471" s="100" t="s">
        <v>543</v>
      </c>
      <c r="F471" s="101">
        <v>1112945</v>
      </c>
      <c r="G471" s="52">
        <v>1032124</v>
      </c>
    </row>
    <row r="472" spans="1:7" ht="78.75" x14ac:dyDescent="0.2">
      <c r="A472" s="76" t="s">
        <v>910</v>
      </c>
      <c r="B472" s="77"/>
      <c r="C472" s="253" t="s">
        <v>911</v>
      </c>
      <c r="D472" s="253"/>
      <c r="E472" s="78"/>
      <c r="F472" s="79">
        <f>F473+F477</f>
        <v>7028286</v>
      </c>
      <c r="G472" s="79">
        <f>G473+G477</f>
        <v>5547785</v>
      </c>
    </row>
    <row r="473" spans="1:7" ht="78.75" x14ac:dyDescent="0.2">
      <c r="A473" s="65" t="s">
        <v>912</v>
      </c>
      <c r="B473" s="66"/>
      <c r="C473" s="252" t="s">
        <v>913</v>
      </c>
      <c r="D473" s="252"/>
      <c r="E473" s="67"/>
      <c r="F473" s="68">
        <f t="shared" ref="F473:G475" si="4">F474</f>
        <v>2300000</v>
      </c>
      <c r="G473" s="68">
        <f t="shared" si="4"/>
        <v>819500</v>
      </c>
    </row>
    <row r="474" spans="1:7" ht="63" x14ac:dyDescent="0.2">
      <c r="A474" s="69" t="s">
        <v>914</v>
      </c>
      <c r="B474" s="70"/>
      <c r="C474" s="251" t="s">
        <v>915</v>
      </c>
      <c r="D474" s="251"/>
      <c r="E474" s="71"/>
      <c r="F474" s="72">
        <f t="shared" si="4"/>
        <v>2300000</v>
      </c>
      <c r="G474" s="52">
        <f t="shared" si="4"/>
        <v>819500</v>
      </c>
    </row>
    <row r="475" spans="1:7" ht="47.25" x14ac:dyDescent="0.2">
      <c r="A475" s="73" t="s">
        <v>916</v>
      </c>
      <c r="B475" s="74"/>
      <c r="C475" s="250" t="s">
        <v>917</v>
      </c>
      <c r="D475" s="250"/>
      <c r="E475" s="75"/>
      <c r="F475" s="56">
        <f t="shared" si="4"/>
        <v>2300000</v>
      </c>
      <c r="G475" s="52">
        <f t="shared" si="4"/>
        <v>819500</v>
      </c>
    </row>
    <row r="476" spans="1:7" ht="47.25" x14ac:dyDescent="0.2">
      <c r="A476" s="73" t="s">
        <v>542</v>
      </c>
      <c r="B476" s="74"/>
      <c r="C476" s="250"/>
      <c r="D476" s="250"/>
      <c r="E476" s="75" t="s">
        <v>543</v>
      </c>
      <c r="F476" s="56">
        <v>2300000</v>
      </c>
      <c r="G476" s="52">
        <v>819500</v>
      </c>
    </row>
    <row r="477" spans="1:7" ht="110.25" x14ac:dyDescent="0.2">
      <c r="A477" s="65" t="s">
        <v>918</v>
      </c>
      <c r="B477" s="66"/>
      <c r="C477" s="252" t="s">
        <v>919</v>
      </c>
      <c r="D477" s="252"/>
      <c r="E477" s="67"/>
      <c r="F477" s="68">
        <f t="shared" ref="F477:G479" si="5">F478</f>
        <v>4728286</v>
      </c>
      <c r="G477" s="54">
        <f t="shared" si="5"/>
        <v>4728285</v>
      </c>
    </row>
    <row r="478" spans="1:7" ht="94.5" x14ac:dyDescent="0.2">
      <c r="A478" s="69" t="s">
        <v>920</v>
      </c>
      <c r="B478" s="70"/>
      <c r="C478" s="251" t="s">
        <v>921</v>
      </c>
      <c r="D478" s="251"/>
      <c r="E478" s="71"/>
      <c r="F478" s="72">
        <f t="shared" si="5"/>
        <v>4728286</v>
      </c>
      <c r="G478" s="52">
        <f t="shared" si="5"/>
        <v>4728285</v>
      </c>
    </row>
    <row r="479" spans="1:7" ht="47.25" x14ac:dyDescent="0.2">
      <c r="A479" s="73" t="s">
        <v>922</v>
      </c>
      <c r="B479" s="74"/>
      <c r="C479" s="250" t="s">
        <v>923</v>
      </c>
      <c r="D479" s="250"/>
      <c r="E479" s="75"/>
      <c r="F479" s="56">
        <f t="shared" si="5"/>
        <v>4728286</v>
      </c>
      <c r="G479" s="52">
        <f t="shared" si="5"/>
        <v>4728285</v>
      </c>
    </row>
    <row r="480" spans="1:7" ht="47.25" x14ac:dyDescent="0.2">
      <c r="A480" s="73" t="s">
        <v>663</v>
      </c>
      <c r="B480" s="74"/>
      <c r="C480" s="250"/>
      <c r="D480" s="250"/>
      <c r="E480" s="75" t="s">
        <v>664</v>
      </c>
      <c r="F480" s="56">
        <v>4728286</v>
      </c>
      <c r="G480" s="52">
        <v>4728285</v>
      </c>
    </row>
    <row r="481" spans="1:7" ht="78.75" x14ac:dyDescent="0.2">
      <c r="A481" s="76" t="s">
        <v>1205</v>
      </c>
      <c r="B481" s="77"/>
      <c r="C481" s="262" t="s">
        <v>1202</v>
      </c>
      <c r="D481" s="263"/>
      <c r="E481" s="78"/>
      <c r="F481" s="79"/>
      <c r="G481" s="79">
        <f>G482</f>
        <v>50050</v>
      </c>
    </row>
    <row r="482" spans="1:7" ht="110.25" x14ac:dyDescent="0.2">
      <c r="A482" s="65" t="s">
        <v>1206</v>
      </c>
      <c r="B482" s="66"/>
      <c r="C482" s="252" t="s">
        <v>1203</v>
      </c>
      <c r="D482" s="252"/>
      <c r="E482" s="67"/>
      <c r="F482" s="68"/>
      <c r="G482" s="54">
        <f>G483</f>
        <v>50050</v>
      </c>
    </row>
    <row r="483" spans="1:7" ht="110.25" x14ac:dyDescent="0.2">
      <c r="A483" s="73" t="s">
        <v>1239</v>
      </c>
      <c r="B483" s="74"/>
      <c r="C483" s="250" t="s">
        <v>1232</v>
      </c>
      <c r="D483" s="250"/>
      <c r="E483" s="75"/>
      <c r="F483" s="56"/>
      <c r="G483" s="52">
        <f>G484</f>
        <v>50050</v>
      </c>
    </row>
    <row r="484" spans="1:7" ht="47.25" x14ac:dyDescent="0.2">
      <c r="A484" s="73" t="s">
        <v>1240</v>
      </c>
      <c r="B484" s="74"/>
      <c r="C484" s="250" t="s">
        <v>1204</v>
      </c>
      <c r="D484" s="250"/>
      <c r="E484" s="75"/>
      <c r="F484" s="56"/>
      <c r="G484" s="52">
        <f>G485</f>
        <v>50050</v>
      </c>
    </row>
    <row r="485" spans="1:7" ht="47.25" x14ac:dyDescent="0.2">
      <c r="A485" s="73" t="s">
        <v>542</v>
      </c>
      <c r="B485" s="74"/>
      <c r="C485" s="255"/>
      <c r="D485" s="256"/>
      <c r="E485" s="75">
        <v>200</v>
      </c>
      <c r="F485" s="56"/>
      <c r="G485" s="52">
        <v>50050</v>
      </c>
    </row>
    <row r="486" spans="1:7" x14ac:dyDescent="0.2">
      <c r="A486" s="76" t="s">
        <v>924</v>
      </c>
      <c r="B486" s="77"/>
      <c r="C486" s="253" t="s">
        <v>925</v>
      </c>
      <c r="D486" s="253"/>
      <c r="E486" s="78"/>
      <c r="F486" s="111">
        <f>F487</f>
        <v>215462129</v>
      </c>
      <c r="G486" s="79">
        <f>G487</f>
        <v>248707088.77000001</v>
      </c>
    </row>
    <row r="487" spans="1:7" x14ac:dyDescent="0.2">
      <c r="A487" s="69" t="s">
        <v>924</v>
      </c>
      <c r="B487" s="70"/>
      <c r="C487" s="251" t="s">
        <v>926</v>
      </c>
      <c r="D487" s="251"/>
      <c r="E487" s="71"/>
      <c r="F487" s="107">
        <f>F488+F490+F492+F494+F499+F501+F505+F507+F512+F514+F516+F518+F521+F523+F525+F527+F530+F532+F534+F536+F538+F540+F542+F545+F547+F549+F554+F558+F561+F563+F565+F568</f>
        <v>215462129</v>
      </c>
      <c r="G487" s="72">
        <f>G488+G490+G492+G494+G499+G501+G505+G507+G512+G514+G516+G518+G521+G523+G525+G527+G530+G532+G534+G536+G538+G540+G542+G545+G547+G549+G554+G558+G561+G563+G565+G568+G556</f>
        <v>248707088.77000001</v>
      </c>
    </row>
    <row r="488" spans="1:7" s="38" customFormat="1" ht="47.25" x14ac:dyDescent="0.2">
      <c r="A488" s="73" t="s">
        <v>927</v>
      </c>
      <c r="B488" s="74"/>
      <c r="C488" s="250" t="s">
        <v>928</v>
      </c>
      <c r="D488" s="250"/>
      <c r="E488" s="75"/>
      <c r="F488" s="56">
        <f>F489</f>
        <v>370000</v>
      </c>
      <c r="G488" s="52">
        <f>G489</f>
        <v>387967</v>
      </c>
    </row>
    <row r="489" spans="1:7" s="38" customFormat="1" ht="47.25" x14ac:dyDescent="0.2">
      <c r="A489" s="73" t="s">
        <v>542</v>
      </c>
      <c r="B489" s="74"/>
      <c r="C489" s="250"/>
      <c r="D489" s="250"/>
      <c r="E489" s="75" t="s">
        <v>543</v>
      </c>
      <c r="F489" s="56">
        <v>370000</v>
      </c>
      <c r="G489" s="52">
        <v>387967</v>
      </c>
    </row>
    <row r="490" spans="1:7" s="38" customFormat="1" ht="31.5" x14ac:dyDescent="0.2">
      <c r="A490" s="73" t="s">
        <v>929</v>
      </c>
      <c r="B490" s="74"/>
      <c r="C490" s="250" t="s">
        <v>930</v>
      </c>
      <c r="D490" s="250"/>
      <c r="E490" s="75"/>
      <c r="F490" s="56">
        <f>F491</f>
        <v>100000</v>
      </c>
      <c r="G490" s="52">
        <f>G491</f>
        <v>100000</v>
      </c>
    </row>
    <row r="491" spans="1:7" s="38" customFormat="1" ht="47.25" x14ac:dyDescent="0.2">
      <c r="A491" s="73" t="s">
        <v>542</v>
      </c>
      <c r="B491" s="74"/>
      <c r="C491" s="250"/>
      <c r="D491" s="250"/>
      <c r="E491" s="75" t="s">
        <v>543</v>
      </c>
      <c r="F491" s="56">
        <v>100000</v>
      </c>
      <c r="G491" s="52">
        <v>100000</v>
      </c>
    </row>
    <row r="492" spans="1:7" s="38" customFormat="1" ht="31.5" x14ac:dyDescent="0.2">
      <c r="A492" s="73" t="s">
        <v>931</v>
      </c>
      <c r="B492" s="74"/>
      <c r="C492" s="250" t="s">
        <v>932</v>
      </c>
      <c r="D492" s="250"/>
      <c r="E492" s="75"/>
      <c r="F492" s="56">
        <f>F493</f>
        <v>300000</v>
      </c>
      <c r="G492" s="52">
        <f>G493</f>
        <v>401916.01</v>
      </c>
    </row>
    <row r="493" spans="1:7" s="38" customFormat="1" ht="47.25" x14ac:dyDescent="0.2">
      <c r="A493" s="73" t="s">
        <v>542</v>
      </c>
      <c r="B493" s="74"/>
      <c r="C493" s="250"/>
      <c r="D493" s="250"/>
      <c r="E493" s="75" t="s">
        <v>543</v>
      </c>
      <c r="F493" s="56">
        <v>300000</v>
      </c>
      <c r="G493" s="52">
        <f>187216.01+214700</f>
        <v>401916.01</v>
      </c>
    </row>
    <row r="494" spans="1:7" s="38" customFormat="1" x14ac:dyDescent="0.2">
      <c r="A494" s="73" t="s">
        <v>933</v>
      </c>
      <c r="B494" s="74"/>
      <c r="C494" s="250" t="s">
        <v>934</v>
      </c>
      <c r="D494" s="250"/>
      <c r="E494" s="75"/>
      <c r="F494" s="56">
        <f>F495+F496+F498</f>
        <v>71288890</v>
      </c>
      <c r="G494" s="52">
        <f>G495+G496+G498+G497</f>
        <v>79281149</v>
      </c>
    </row>
    <row r="495" spans="1:7" s="38" customFormat="1" ht="110.25" x14ac:dyDescent="0.2">
      <c r="A495" s="73" t="s">
        <v>540</v>
      </c>
      <c r="B495" s="74"/>
      <c r="C495" s="250"/>
      <c r="D495" s="250"/>
      <c r="E495" s="75" t="s">
        <v>541</v>
      </c>
      <c r="F495" s="42">
        <v>56768981</v>
      </c>
      <c r="G495" s="52">
        <v>69107519</v>
      </c>
    </row>
    <row r="496" spans="1:7" s="38" customFormat="1" ht="47.25" x14ac:dyDescent="0.2">
      <c r="A496" s="73" t="s">
        <v>542</v>
      </c>
      <c r="B496" s="74"/>
      <c r="C496" s="250"/>
      <c r="D496" s="250"/>
      <c r="E496" s="75" t="s">
        <v>543</v>
      </c>
      <c r="F496" s="42">
        <v>14202909</v>
      </c>
      <c r="G496" s="52">
        <v>9618711</v>
      </c>
    </row>
    <row r="497" spans="1:7" s="38" customFormat="1" ht="31.5" x14ac:dyDescent="0.2">
      <c r="A497" s="73" t="s">
        <v>512</v>
      </c>
      <c r="B497" s="74"/>
      <c r="C497" s="250"/>
      <c r="D497" s="250"/>
      <c r="E497" s="75">
        <v>300</v>
      </c>
      <c r="F497" s="42"/>
      <c r="G497" s="52">
        <v>134902</v>
      </c>
    </row>
    <row r="498" spans="1:7" s="38" customFormat="1" x14ac:dyDescent="0.2">
      <c r="A498" s="73" t="s">
        <v>562</v>
      </c>
      <c r="B498" s="74"/>
      <c r="C498" s="250"/>
      <c r="D498" s="250"/>
      <c r="E498" s="75" t="s">
        <v>563</v>
      </c>
      <c r="F498" s="42">
        <v>317000</v>
      </c>
      <c r="G498" s="52">
        <v>420017</v>
      </c>
    </row>
    <row r="499" spans="1:7" s="38" customFormat="1" ht="31.5" x14ac:dyDescent="0.2">
      <c r="A499" s="73" t="s">
        <v>935</v>
      </c>
      <c r="B499" s="74"/>
      <c r="C499" s="250" t="s">
        <v>936</v>
      </c>
      <c r="D499" s="250"/>
      <c r="E499" s="75"/>
      <c r="F499" s="56">
        <f>F500</f>
        <v>5057336</v>
      </c>
      <c r="G499" s="52">
        <f>G500</f>
        <v>5064279</v>
      </c>
    </row>
    <row r="500" spans="1:7" s="38" customFormat="1" ht="110.25" x14ac:dyDescent="0.2">
      <c r="A500" s="73" t="s">
        <v>540</v>
      </c>
      <c r="B500" s="74"/>
      <c r="C500" s="250"/>
      <c r="D500" s="250"/>
      <c r="E500" s="75" t="s">
        <v>541</v>
      </c>
      <c r="F500" s="56">
        <v>5057336</v>
      </c>
      <c r="G500" s="52">
        <v>5064279</v>
      </c>
    </row>
    <row r="501" spans="1:7" s="38" customFormat="1" ht="31.5" x14ac:dyDescent="0.2">
      <c r="A501" s="73" t="s">
        <v>937</v>
      </c>
      <c r="B501" s="74"/>
      <c r="C501" s="250" t="s">
        <v>938</v>
      </c>
      <c r="D501" s="250"/>
      <c r="E501" s="75"/>
      <c r="F501" s="42">
        <f>F502+F504</f>
        <v>22413213</v>
      </c>
      <c r="G501" s="56">
        <f>G502+G504+G503</f>
        <v>32924558.199999999</v>
      </c>
    </row>
    <row r="502" spans="1:7" s="38" customFormat="1" ht="47.25" x14ac:dyDescent="0.2">
      <c r="A502" s="73" t="s">
        <v>542</v>
      </c>
      <c r="B502" s="74"/>
      <c r="C502" s="250"/>
      <c r="D502" s="250"/>
      <c r="E502" s="75" t="s">
        <v>543</v>
      </c>
      <c r="F502" s="56">
        <v>2200000</v>
      </c>
      <c r="G502" s="52">
        <v>1366364</v>
      </c>
    </row>
    <row r="503" spans="1:7" s="38" customFormat="1" ht="47.25" x14ac:dyDescent="0.2">
      <c r="A503" s="73" t="s">
        <v>663</v>
      </c>
      <c r="B503" s="74"/>
      <c r="C503" s="250"/>
      <c r="D503" s="250"/>
      <c r="E503" s="75">
        <v>400</v>
      </c>
      <c r="F503" s="56"/>
      <c r="G503" s="52">
        <v>17945.2</v>
      </c>
    </row>
    <row r="504" spans="1:7" s="38" customFormat="1" x14ac:dyDescent="0.2">
      <c r="A504" s="73" t="s">
        <v>562</v>
      </c>
      <c r="B504" s="74"/>
      <c r="C504" s="250"/>
      <c r="D504" s="250"/>
      <c r="E504" s="75" t="s">
        <v>563</v>
      </c>
      <c r="F504" s="56">
        <v>20213213</v>
      </c>
      <c r="G504" s="52">
        <v>31540249</v>
      </c>
    </row>
    <row r="505" spans="1:7" s="38" customFormat="1" ht="47.25" x14ac:dyDescent="0.2">
      <c r="A505" s="73" t="s">
        <v>939</v>
      </c>
      <c r="B505" s="74"/>
      <c r="C505" s="250" t="s">
        <v>940</v>
      </c>
      <c r="D505" s="250"/>
      <c r="E505" s="75"/>
      <c r="F505" s="56">
        <f>F506</f>
        <v>340000</v>
      </c>
      <c r="G505" s="56">
        <f>G506</f>
        <v>253840</v>
      </c>
    </row>
    <row r="506" spans="1:7" s="38" customFormat="1" ht="47.25" x14ac:dyDescent="0.2">
      <c r="A506" s="73" t="s">
        <v>542</v>
      </c>
      <c r="B506" s="74"/>
      <c r="C506" s="250"/>
      <c r="D506" s="250"/>
      <c r="E506" s="75" t="s">
        <v>543</v>
      </c>
      <c r="F506" s="56">
        <v>340000</v>
      </c>
      <c r="G506" s="52">
        <v>253840</v>
      </c>
    </row>
    <row r="507" spans="1:7" s="38" customFormat="1" ht="47.25" x14ac:dyDescent="0.2">
      <c r="A507" s="73" t="s">
        <v>941</v>
      </c>
      <c r="B507" s="74"/>
      <c r="C507" s="250" t="s">
        <v>942</v>
      </c>
      <c r="D507" s="250"/>
      <c r="E507" s="75"/>
      <c r="F507" s="56">
        <f>F508+F509+F510+F511</f>
        <v>26685205</v>
      </c>
      <c r="G507" s="56">
        <f>G508+G509+G510+G511</f>
        <v>30673373</v>
      </c>
    </row>
    <row r="508" spans="1:7" s="38" customFormat="1" ht="110.25" x14ac:dyDescent="0.2">
      <c r="A508" s="73" t="s">
        <v>540</v>
      </c>
      <c r="B508" s="74"/>
      <c r="C508" s="250"/>
      <c r="D508" s="250"/>
      <c r="E508" s="75" t="s">
        <v>541</v>
      </c>
      <c r="F508" s="56">
        <v>15240254</v>
      </c>
      <c r="G508" s="52">
        <v>18604202</v>
      </c>
    </row>
    <row r="509" spans="1:7" s="38" customFormat="1" ht="47.25" x14ac:dyDescent="0.2">
      <c r="A509" s="73" t="s">
        <v>542</v>
      </c>
      <c r="B509" s="74"/>
      <c r="C509" s="250"/>
      <c r="D509" s="250"/>
      <c r="E509" s="75" t="s">
        <v>543</v>
      </c>
      <c r="F509" s="56">
        <v>5963110</v>
      </c>
      <c r="G509" s="52">
        <v>6340629</v>
      </c>
    </row>
    <row r="510" spans="1:7" s="38" customFormat="1" ht="63" x14ac:dyDescent="0.2">
      <c r="A510" s="73" t="s">
        <v>476</v>
      </c>
      <c r="B510" s="74"/>
      <c r="C510" s="250"/>
      <c r="D510" s="250"/>
      <c r="E510" s="75" t="s">
        <v>477</v>
      </c>
      <c r="F510" s="56">
        <v>5455011</v>
      </c>
      <c r="G510" s="52">
        <v>5690929</v>
      </c>
    </row>
    <row r="511" spans="1:7" s="38" customFormat="1" x14ac:dyDescent="0.2">
      <c r="A511" s="73" t="s">
        <v>562</v>
      </c>
      <c r="B511" s="74"/>
      <c r="C511" s="250"/>
      <c r="D511" s="250"/>
      <c r="E511" s="75" t="s">
        <v>563</v>
      </c>
      <c r="F511" s="56">
        <v>26830</v>
      </c>
      <c r="G511" s="52">
        <v>37613</v>
      </c>
    </row>
    <row r="512" spans="1:7" s="38" customFormat="1" ht="47.25" x14ac:dyDescent="0.2">
      <c r="A512" s="73" t="s">
        <v>943</v>
      </c>
      <c r="B512" s="74"/>
      <c r="C512" s="250" t="s">
        <v>944</v>
      </c>
      <c r="D512" s="250"/>
      <c r="E512" s="75"/>
      <c r="F512" s="56">
        <f>F513</f>
        <v>37141593</v>
      </c>
      <c r="G512" s="52">
        <f>G513</f>
        <v>43337474</v>
      </c>
    </row>
    <row r="513" spans="1:7" s="38" customFormat="1" x14ac:dyDescent="0.2">
      <c r="A513" s="73" t="s">
        <v>562</v>
      </c>
      <c r="B513" s="74"/>
      <c r="C513" s="250"/>
      <c r="D513" s="250"/>
      <c r="E513" s="75" t="s">
        <v>563</v>
      </c>
      <c r="F513" s="56">
        <v>37141593</v>
      </c>
      <c r="G513" s="52">
        <v>43337474</v>
      </c>
    </row>
    <row r="514" spans="1:7" s="38" customFormat="1" ht="31.5" x14ac:dyDescent="0.2">
      <c r="A514" s="73" t="s">
        <v>945</v>
      </c>
      <c r="B514" s="74"/>
      <c r="C514" s="250" t="s">
        <v>946</v>
      </c>
      <c r="D514" s="250"/>
      <c r="E514" s="75"/>
      <c r="F514" s="56">
        <v>600000</v>
      </c>
      <c r="G514" s="52">
        <f>G515</f>
        <v>721679</v>
      </c>
    </row>
    <row r="515" spans="1:7" s="38" customFormat="1" ht="47.25" x14ac:dyDescent="0.2">
      <c r="A515" s="73" t="s">
        <v>542</v>
      </c>
      <c r="B515" s="74"/>
      <c r="C515" s="250"/>
      <c r="D515" s="250"/>
      <c r="E515" s="75" t="s">
        <v>543</v>
      </c>
      <c r="F515" s="56">
        <v>600000</v>
      </c>
      <c r="G515" s="52">
        <v>721679</v>
      </c>
    </row>
    <row r="516" spans="1:7" s="38" customFormat="1" ht="13.7" customHeight="1" x14ac:dyDescent="0.2">
      <c r="A516" s="73" t="s">
        <v>947</v>
      </c>
      <c r="B516" s="74"/>
      <c r="C516" s="250" t="s">
        <v>948</v>
      </c>
      <c r="D516" s="250"/>
      <c r="E516" s="75"/>
      <c r="F516" s="56">
        <f>F517</f>
        <v>2400000</v>
      </c>
      <c r="G516" s="52">
        <f>G517</f>
        <v>2400000</v>
      </c>
    </row>
    <row r="517" spans="1:7" s="38" customFormat="1" ht="63" x14ac:dyDescent="0.2">
      <c r="A517" s="73" t="s">
        <v>476</v>
      </c>
      <c r="B517" s="74"/>
      <c r="C517" s="250"/>
      <c r="D517" s="250"/>
      <c r="E517" s="75" t="s">
        <v>477</v>
      </c>
      <c r="F517" s="56">
        <v>2400000</v>
      </c>
      <c r="G517" s="52">
        <v>2400000</v>
      </c>
    </row>
    <row r="518" spans="1:7" s="38" customFormat="1" ht="31.5" x14ac:dyDescent="0.2">
      <c r="A518" s="73" t="s">
        <v>949</v>
      </c>
      <c r="B518" s="74"/>
      <c r="C518" s="250" t="s">
        <v>950</v>
      </c>
      <c r="D518" s="250"/>
      <c r="E518" s="75"/>
      <c r="F518" s="56">
        <f>F519+F520</f>
        <v>1091563</v>
      </c>
      <c r="G518" s="52">
        <f>G519+G520</f>
        <v>1479005</v>
      </c>
    </row>
    <row r="519" spans="1:7" s="38" customFormat="1" ht="47.25" x14ac:dyDescent="0.2">
      <c r="A519" s="73" t="s">
        <v>542</v>
      </c>
      <c r="B519" s="74"/>
      <c r="C519" s="250"/>
      <c r="D519" s="250"/>
      <c r="E519" s="75">
        <v>200</v>
      </c>
      <c r="F519" s="56">
        <v>759993</v>
      </c>
      <c r="G519" s="52">
        <v>1147435</v>
      </c>
    </row>
    <row r="520" spans="1:7" s="38" customFormat="1" ht="63" x14ac:dyDescent="0.2">
      <c r="A520" s="73" t="s">
        <v>476</v>
      </c>
      <c r="B520" s="74"/>
      <c r="C520" s="250"/>
      <c r="D520" s="250"/>
      <c r="E520" s="75">
        <v>600</v>
      </c>
      <c r="F520" s="56">
        <v>331570</v>
      </c>
      <c r="G520" s="52">
        <f>331570</f>
        <v>331570</v>
      </c>
    </row>
    <row r="521" spans="1:7" s="38" customFormat="1" ht="31.5" x14ac:dyDescent="0.2">
      <c r="A521" s="73" t="s">
        <v>951</v>
      </c>
      <c r="B521" s="74"/>
      <c r="C521" s="250" t="s">
        <v>952</v>
      </c>
      <c r="D521" s="250"/>
      <c r="E521" s="75"/>
      <c r="F521" s="56">
        <f>F522</f>
        <v>800000</v>
      </c>
      <c r="G521" s="52">
        <f>G522</f>
        <v>920000</v>
      </c>
    </row>
    <row r="522" spans="1:7" s="38" customFormat="1" ht="63" x14ac:dyDescent="0.2">
      <c r="A522" s="73" t="s">
        <v>476</v>
      </c>
      <c r="B522" s="74"/>
      <c r="C522" s="250"/>
      <c r="D522" s="250"/>
      <c r="E522" s="75" t="s">
        <v>477</v>
      </c>
      <c r="F522" s="56">
        <v>800000</v>
      </c>
      <c r="G522" s="52">
        <v>920000</v>
      </c>
    </row>
    <row r="523" spans="1:7" s="38" customFormat="1" ht="47.25" x14ac:dyDescent="0.2">
      <c r="A523" s="73" t="s">
        <v>953</v>
      </c>
      <c r="B523" s="74"/>
      <c r="C523" s="250" t="s">
        <v>954</v>
      </c>
      <c r="D523" s="250"/>
      <c r="E523" s="75"/>
      <c r="F523" s="56">
        <f>F524</f>
        <v>30736145</v>
      </c>
      <c r="G523" s="52">
        <f>G524</f>
        <v>35337056</v>
      </c>
    </row>
    <row r="524" spans="1:7" s="38" customFormat="1" ht="110.25" x14ac:dyDescent="0.2">
      <c r="A524" s="73" t="s">
        <v>540</v>
      </c>
      <c r="B524" s="74"/>
      <c r="C524" s="250"/>
      <c r="D524" s="250"/>
      <c r="E524" s="75" t="s">
        <v>541</v>
      </c>
      <c r="F524" s="56">
        <v>30736145</v>
      </c>
      <c r="G524" s="52">
        <v>35337056</v>
      </c>
    </row>
    <row r="525" spans="1:7" s="38" customFormat="1" ht="94.5" x14ac:dyDescent="0.2">
      <c r="A525" s="73" t="s">
        <v>955</v>
      </c>
      <c r="B525" s="74"/>
      <c r="C525" s="250" t="s">
        <v>956</v>
      </c>
      <c r="D525" s="250"/>
      <c r="E525" s="75"/>
      <c r="F525" s="56">
        <f>F526</f>
        <v>380000</v>
      </c>
      <c r="G525" s="56">
        <f>G526</f>
        <v>121690</v>
      </c>
    </row>
    <row r="526" spans="1:7" s="38" customFormat="1" ht="47.25" x14ac:dyDescent="0.2">
      <c r="A526" s="73" t="s">
        <v>542</v>
      </c>
      <c r="B526" s="74"/>
      <c r="C526" s="250"/>
      <c r="D526" s="250"/>
      <c r="E526" s="75" t="s">
        <v>543</v>
      </c>
      <c r="F526" s="56">
        <v>380000</v>
      </c>
      <c r="G526" s="52">
        <v>121690</v>
      </c>
    </row>
    <row r="527" spans="1:7" s="38" customFormat="1" ht="47.25" x14ac:dyDescent="0.2">
      <c r="A527" s="73" t="s">
        <v>957</v>
      </c>
      <c r="B527" s="74"/>
      <c r="C527" s="250" t="s">
        <v>958</v>
      </c>
      <c r="D527" s="250"/>
      <c r="E527" s="75"/>
      <c r="F527" s="56">
        <f>F528+F529</f>
        <v>2362116</v>
      </c>
      <c r="G527" s="52">
        <f>G528+G529</f>
        <v>2624030</v>
      </c>
    </row>
    <row r="528" spans="1:7" s="38" customFormat="1" ht="110.25" x14ac:dyDescent="0.2">
      <c r="A528" s="73" t="s">
        <v>540</v>
      </c>
      <c r="B528" s="74"/>
      <c r="C528" s="250"/>
      <c r="D528" s="250"/>
      <c r="E528" s="75" t="s">
        <v>541</v>
      </c>
      <c r="F528" s="56">
        <v>1262420</v>
      </c>
      <c r="G528" s="52">
        <v>1238845</v>
      </c>
    </row>
    <row r="529" spans="1:7" s="38" customFormat="1" ht="47.25" x14ac:dyDescent="0.2">
      <c r="A529" s="73" t="s">
        <v>542</v>
      </c>
      <c r="B529" s="74"/>
      <c r="C529" s="250"/>
      <c r="D529" s="250"/>
      <c r="E529" s="75" t="s">
        <v>543</v>
      </c>
      <c r="F529" s="56">
        <v>1099696</v>
      </c>
      <c r="G529" s="52">
        <v>1385185</v>
      </c>
    </row>
    <row r="530" spans="1:7" s="38" customFormat="1" ht="63" x14ac:dyDescent="0.2">
      <c r="A530" s="73" t="s">
        <v>959</v>
      </c>
      <c r="B530" s="74"/>
      <c r="C530" s="250" t="s">
        <v>960</v>
      </c>
      <c r="D530" s="250"/>
      <c r="E530" s="75"/>
      <c r="F530" s="56">
        <f>F531</f>
        <v>200000</v>
      </c>
      <c r="G530" s="52">
        <f>G531</f>
        <v>98580</v>
      </c>
    </row>
    <row r="531" spans="1:7" s="38" customFormat="1" ht="47.25" x14ac:dyDescent="0.2">
      <c r="A531" s="73" t="s">
        <v>542</v>
      </c>
      <c r="B531" s="74"/>
      <c r="C531" s="250"/>
      <c r="D531" s="250"/>
      <c r="E531" s="75" t="s">
        <v>543</v>
      </c>
      <c r="F531" s="56">
        <v>200000</v>
      </c>
      <c r="G531" s="52">
        <v>98580</v>
      </c>
    </row>
    <row r="532" spans="1:7" s="38" customFormat="1" ht="63" x14ac:dyDescent="0.2">
      <c r="A532" s="73" t="s">
        <v>961</v>
      </c>
      <c r="B532" s="74"/>
      <c r="C532" s="250" t="s">
        <v>962</v>
      </c>
      <c r="D532" s="250"/>
      <c r="E532" s="75"/>
      <c r="F532" s="56">
        <f>F533</f>
        <v>120000</v>
      </c>
      <c r="G532" s="52">
        <f>G533</f>
        <v>75000</v>
      </c>
    </row>
    <row r="533" spans="1:7" s="38" customFormat="1" ht="47.25" x14ac:dyDescent="0.2">
      <c r="A533" s="73" t="s">
        <v>542</v>
      </c>
      <c r="B533" s="74"/>
      <c r="C533" s="250"/>
      <c r="D533" s="250"/>
      <c r="E533" s="75" t="s">
        <v>543</v>
      </c>
      <c r="F533" s="56">
        <v>120000</v>
      </c>
      <c r="G533" s="52">
        <v>75000</v>
      </c>
    </row>
    <row r="534" spans="1:7" s="38" customFormat="1" ht="47.25" x14ac:dyDescent="0.2">
      <c r="A534" s="73" t="s">
        <v>963</v>
      </c>
      <c r="B534" s="74"/>
      <c r="C534" s="250" t="s">
        <v>964</v>
      </c>
      <c r="D534" s="250"/>
      <c r="E534" s="75"/>
      <c r="F534" s="56">
        <f>F535</f>
        <v>360000</v>
      </c>
      <c r="G534" s="52">
        <f>G535</f>
        <v>306773</v>
      </c>
    </row>
    <row r="535" spans="1:7" s="38" customFormat="1" ht="47.25" x14ac:dyDescent="0.2">
      <c r="A535" s="73" t="s">
        <v>542</v>
      </c>
      <c r="B535" s="74"/>
      <c r="C535" s="250"/>
      <c r="D535" s="250"/>
      <c r="E535" s="75" t="s">
        <v>543</v>
      </c>
      <c r="F535" s="56">
        <v>360000</v>
      </c>
      <c r="G535" s="52">
        <v>306773</v>
      </c>
    </row>
    <row r="536" spans="1:7" s="38" customFormat="1" ht="78.75" x14ac:dyDescent="0.2">
      <c r="A536" s="73" t="s">
        <v>965</v>
      </c>
      <c r="B536" s="74"/>
      <c r="C536" s="250" t="s">
        <v>966</v>
      </c>
      <c r="D536" s="250"/>
      <c r="E536" s="75"/>
      <c r="F536" s="56">
        <f>F537</f>
        <v>80000</v>
      </c>
      <c r="G536" s="52">
        <f>G537</f>
        <v>17771.259999999998</v>
      </c>
    </row>
    <row r="537" spans="1:7" s="38" customFormat="1" ht="47.25" x14ac:dyDescent="0.2">
      <c r="A537" s="73" t="s">
        <v>542</v>
      </c>
      <c r="B537" s="74"/>
      <c r="C537" s="250"/>
      <c r="D537" s="250"/>
      <c r="E537" s="75" t="s">
        <v>543</v>
      </c>
      <c r="F537" s="56">
        <v>80000</v>
      </c>
      <c r="G537" s="52">
        <v>17771.259999999998</v>
      </c>
    </row>
    <row r="538" spans="1:7" s="38" customFormat="1" ht="47.25" x14ac:dyDescent="0.2">
      <c r="A538" s="73" t="s">
        <v>967</v>
      </c>
      <c r="B538" s="74"/>
      <c r="C538" s="250" t="s">
        <v>968</v>
      </c>
      <c r="D538" s="250"/>
      <c r="E538" s="75"/>
      <c r="F538" s="56">
        <f>F539</f>
        <v>100000</v>
      </c>
      <c r="G538" s="52">
        <f>G539</f>
        <v>100000</v>
      </c>
    </row>
    <row r="539" spans="1:7" s="38" customFormat="1" ht="47.25" x14ac:dyDescent="0.2">
      <c r="A539" s="73" t="s">
        <v>542</v>
      </c>
      <c r="B539" s="74"/>
      <c r="C539" s="250"/>
      <c r="D539" s="250"/>
      <c r="E539" s="75" t="s">
        <v>543</v>
      </c>
      <c r="F539" s="56">
        <v>100000</v>
      </c>
      <c r="G539" s="52">
        <v>100000</v>
      </c>
    </row>
    <row r="540" spans="1:7" s="38" customFormat="1" ht="63" x14ac:dyDescent="0.2">
      <c r="A540" s="73" t="s">
        <v>520</v>
      </c>
      <c r="B540" s="74"/>
      <c r="C540" s="250" t="s">
        <v>969</v>
      </c>
      <c r="D540" s="250"/>
      <c r="E540" s="75"/>
      <c r="F540" s="56">
        <f>F541</f>
        <v>286000</v>
      </c>
      <c r="G540" s="52">
        <f>G541</f>
        <v>20600</v>
      </c>
    </row>
    <row r="541" spans="1:7" s="38" customFormat="1" ht="47.25" x14ac:dyDescent="0.2">
      <c r="A541" s="73" t="s">
        <v>542</v>
      </c>
      <c r="B541" s="74"/>
      <c r="C541" s="250"/>
      <c r="D541" s="250"/>
      <c r="E541" s="75" t="s">
        <v>543</v>
      </c>
      <c r="F541" s="56">
        <v>286000</v>
      </c>
      <c r="G541" s="52">
        <v>20600</v>
      </c>
    </row>
    <row r="542" spans="1:7" s="38" customFormat="1" ht="47.25" x14ac:dyDescent="0.2">
      <c r="A542" s="73" t="s">
        <v>970</v>
      </c>
      <c r="B542" s="74"/>
      <c r="C542" s="250" t="s">
        <v>971</v>
      </c>
      <c r="D542" s="250"/>
      <c r="E542" s="75"/>
      <c r="F542" s="56">
        <f>F543+F544</f>
        <v>3031529</v>
      </c>
      <c r="G542" s="52">
        <f>G543+G544</f>
        <v>3166572</v>
      </c>
    </row>
    <row r="543" spans="1:7" s="38" customFormat="1" ht="110.25" x14ac:dyDescent="0.2">
      <c r="A543" s="73" t="s">
        <v>540</v>
      </c>
      <c r="B543" s="74"/>
      <c r="C543" s="250"/>
      <c r="D543" s="250"/>
      <c r="E543" s="75" t="s">
        <v>541</v>
      </c>
      <c r="F543" s="56">
        <v>2384300</v>
      </c>
      <c r="G543" s="52">
        <v>2608352</v>
      </c>
    </row>
    <row r="544" spans="1:7" s="38" customFormat="1" ht="47.25" x14ac:dyDescent="0.2">
      <c r="A544" s="73" t="s">
        <v>542</v>
      </c>
      <c r="B544" s="74"/>
      <c r="C544" s="250"/>
      <c r="D544" s="250"/>
      <c r="E544" s="75" t="s">
        <v>543</v>
      </c>
      <c r="F544" s="56">
        <v>647229</v>
      </c>
      <c r="G544" s="52">
        <v>558220</v>
      </c>
    </row>
    <row r="545" spans="1:7" s="38" customFormat="1" ht="47.25" x14ac:dyDescent="0.2">
      <c r="A545" s="73" t="s">
        <v>972</v>
      </c>
      <c r="B545" s="74"/>
      <c r="C545" s="250" t="s">
        <v>973</v>
      </c>
      <c r="D545" s="250"/>
      <c r="E545" s="75"/>
      <c r="F545" s="56">
        <f>F546</f>
        <v>256000</v>
      </c>
      <c r="G545" s="52">
        <f>G546</f>
        <v>125372.3</v>
      </c>
    </row>
    <row r="546" spans="1:7" s="38" customFormat="1" ht="47.25" x14ac:dyDescent="0.2">
      <c r="A546" s="73" t="s">
        <v>542</v>
      </c>
      <c r="B546" s="74"/>
      <c r="C546" s="250"/>
      <c r="D546" s="250"/>
      <c r="E546" s="75" t="s">
        <v>543</v>
      </c>
      <c r="F546" s="56">
        <v>256000</v>
      </c>
      <c r="G546" s="52">
        <v>125372.3</v>
      </c>
    </row>
    <row r="547" spans="1:7" s="38" customFormat="1" x14ac:dyDescent="0.2">
      <c r="A547" s="73" t="s">
        <v>974</v>
      </c>
      <c r="B547" s="74"/>
      <c r="C547" s="250" t="s">
        <v>975</v>
      </c>
      <c r="D547" s="250"/>
      <c r="E547" s="75"/>
      <c r="F547" s="56">
        <f>F548</f>
        <v>50000</v>
      </c>
      <c r="G547" s="52">
        <f>G548</f>
        <v>38000</v>
      </c>
    </row>
    <row r="548" spans="1:7" s="38" customFormat="1" ht="47.25" x14ac:dyDescent="0.2">
      <c r="A548" s="73" t="s">
        <v>542</v>
      </c>
      <c r="B548" s="74"/>
      <c r="C548" s="250"/>
      <c r="D548" s="250"/>
      <c r="E548" s="75" t="s">
        <v>543</v>
      </c>
      <c r="F548" s="56">
        <v>50000</v>
      </c>
      <c r="G548" s="52">
        <v>38000</v>
      </c>
    </row>
    <row r="549" spans="1:7" s="38" customFormat="1" ht="63" x14ac:dyDescent="0.2">
      <c r="A549" s="73" t="s">
        <v>976</v>
      </c>
      <c r="B549" s="74"/>
      <c r="C549" s="250" t="s">
        <v>977</v>
      </c>
      <c r="D549" s="250"/>
      <c r="E549" s="75"/>
      <c r="F549" s="56">
        <f>F550+F551+F553</f>
        <v>2429600</v>
      </c>
      <c r="G549" s="56">
        <f>G550+G551+G553+G552</f>
        <v>2326092</v>
      </c>
    </row>
    <row r="550" spans="1:7" s="38" customFormat="1" ht="47.25" x14ac:dyDescent="0.2">
      <c r="A550" s="73" t="s">
        <v>542</v>
      </c>
      <c r="B550" s="74"/>
      <c r="C550" s="250"/>
      <c r="D550" s="250"/>
      <c r="E550" s="75" t="s">
        <v>543</v>
      </c>
      <c r="F550" s="56">
        <v>1720300</v>
      </c>
      <c r="G550" s="52">
        <v>1614162</v>
      </c>
    </row>
    <row r="551" spans="1:7" s="194" customFormat="1" ht="31.5" hidden="1" x14ac:dyDescent="0.2">
      <c r="A551" s="190" t="s">
        <v>512</v>
      </c>
      <c r="B551" s="191"/>
      <c r="C551" s="260"/>
      <c r="D551" s="261"/>
      <c r="E551" s="179">
        <v>300</v>
      </c>
      <c r="F551" s="42">
        <v>300000</v>
      </c>
      <c r="G551" s="40">
        <v>0</v>
      </c>
    </row>
    <row r="552" spans="1:7" s="38" customFormat="1" ht="63" x14ac:dyDescent="0.2">
      <c r="A552" s="73" t="s">
        <v>476</v>
      </c>
      <c r="B552" s="74"/>
      <c r="C552" s="113"/>
      <c r="D552" s="114"/>
      <c r="E552" s="75">
        <v>600</v>
      </c>
      <c r="F552" s="56">
        <v>300000</v>
      </c>
      <c r="G552" s="52">
        <v>313230</v>
      </c>
    </row>
    <row r="553" spans="1:7" s="38" customFormat="1" x14ac:dyDescent="0.2">
      <c r="A553" s="73" t="s">
        <v>562</v>
      </c>
      <c r="B553" s="74"/>
      <c r="C553" s="250"/>
      <c r="D553" s="250"/>
      <c r="E553" s="75" t="s">
        <v>563</v>
      </c>
      <c r="F553" s="56">
        <v>409300</v>
      </c>
      <c r="G553" s="52">
        <v>398700</v>
      </c>
    </row>
    <row r="554" spans="1:7" s="38" customFormat="1" ht="94.5" x14ac:dyDescent="0.2">
      <c r="A554" s="73" t="s">
        <v>978</v>
      </c>
      <c r="B554" s="74"/>
      <c r="C554" s="250" t="s">
        <v>979</v>
      </c>
      <c r="D554" s="250"/>
      <c r="E554" s="75"/>
      <c r="F554" s="56">
        <f>F555</f>
        <v>4091</v>
      </c>
      <c r="G554" s="52">
        <f>G555</f>
        <v>4091</v>
      </c>
    </row>
    <row r="555" spans="1:7" s="38" customFormat="1" ht="47.25" x14ac:dyDescent="0.2">
      <c r="A555" s="73" t="s">
        <v>542</v>
      </c>
      <c r="B555" s="74"/>
      <c r="C555" s="250"/>
      <c r="D555" s="250"/>
      <c r="E555" s="75" t="s">
        <v>543</v>
      </c>
      <c r="F555" s="56">
        <v>4091</v>
      </c>
      <c r="G555" s="52">
        <v>4091</v>
      </c>
    </row>
    <row r="556" spans="1:7" s="38" customFormat="1" ht="78.75" x14ac:dyDescent="0.2">
      <c r="A556" s="73" t="s">
        <v>1241</v>
      </c>
      <c r="B556" s="74"/>
      <c r="C556" s="250" t="s">
        <v>1199</v>
      </c>
      <c r="D556" s="250"/>
      <c r="E556" s="75"/>
      <c r="F556" s="56"/>
      <c r="G556" s="52">
        <f>G557</f>
        <v>559125</v>
      </c>
    </row>
    <row r="557" spans="1:7" s="38" customFormat="1" ht="110.25" x14ac:dyDescent="0.2">
      <c r="A557" s="73" t="s">
        <v>540</v>
      </c>
      <c r="B557" s="74"/>
      <c r="C557" s="250"/>
      <c r="D557" s="250"/>
      <c r="E557" s="75">
        <v>100</v>
      </c>
      <c r="F557" s="56"/>
      <c r="G557" s="52">
        <v>559125</v>
      </c>
    </row>
    <row r="558" spans="1:7" s="38" customFormat="1" ht="63" x14ac:dyDescent="0.2">
      <c r="A558" s="73" t="s">
        <v>980</v>
      </c>
      <c r="B558" s="74"/>
      <c r="C558" s="250" t="s">
        <v>981</v>
      </c>
      <c r="D558" s="250"/>
      <c r="E558" s="75"/>
      <c r="F558" s="56">
        <f>F559+F560</f>
        <v>2318366</v>
      </c>
      <c r="G558" s="52">
        <f>G559+G560</f>
        <v>2394610</v>
      </c>
    </row>
    <row r="559" spans="1:7" s="38" customFormat="1" ht="110.25" x14ac:dyDescent="0.2">
      <c r="A559" s="73" t="s">
        <v>540</v>
      </c>
      <c r="B559" s="74"/>
      <c r="C559" s="250"/>
      <c r="D559" s="250"/>
      <c r="E559" s="75" t="s">
        <v>541</v>
      </c>
      <c r="F559" s="56">
        <v>2243366</v>
      </c>
      <c r="G559" s="52">
        <v>2207747</v>
      </c>
    </row>
    <row r="560" spans="1:7" s="38" customFormat="1" ht="47.25" x14ac:dyDescent="0.2">
      <c r="A560" s="73" t="s">
        <v>542</v>
      </c>
      <c r="B560" s="74"/>
      <c r="C560" s="250"/>
      <c r="D560" s="250"/>
      <c r="E560" s="75" t="s">
        <v>543</v>
      </c>
      <c r="F560" s="56">
        <v>75000</v>
      </c>
      <c r="G560" s="52">
        <v>186863</v>
      </c>
    </row>
    <row r="561" spans="1:8" s="38" customFormat="1" ht="63" hidden="1" x14ac:dyDescent="0.2">
      <c r="A561" s="73" t="s">
        <v>982</v>
      </c>
      <c r="B561" s="74"/>
      <c r="C561" s="250" t="s">
        <v>983</v>
      </c>
      <c r="D561" s="250"/>
      <c r="E561" s="75"/>
      <c r="F561" s="56">
        <f>F562</f>
        <v>0</v>
      </c>
      <c r="G561" s="40">
        <f>G562</f>
        <v>0</v>
      </c>
    </row>
    <row r="562" spans="1:8" s="38" customFormat="1" ht="31.5" hidden="1" x14ac:dyDescent="0.2">
      <c r="A562" s="73" t="s">
        <v>512</v>
      </c>
      <c r="B562" s="74"/>
      <c r="C562" s="250"/>
      <c r="D562" s="250"/>
      <c r="E562" s="75" t="s">
        <v>513</v>
      </c>
      <c r="F562" s="56">
        <v>0</v>
      </c>
      <c r="G562" s="40">
        <v>0</v>
      </c>
    </row>
    <row r="563" spans="1:8" s="38" customFormat="1" ht="63" hidden="1" x14ac:dyDescent="0.2">
      <c r="A563" s="73" t="s">
        <v>984</v>
      </c>
      <c r="B563" s="74"/>
      <c r="C563" s="250" t="s">
        <v>985</v>
      </c>
      <c r="D563" s="250"/>
      <c r="E563" s="75"/>
      <c r="F563" s="56">
        <f>F564</f>
        <v>866489</v>
      </c>
      <c r="G563" s="40">
        <f>G564</f>
        <v>0</v>
      </c>
    </row>
    <row r="564" spans="1:8" s="38" customFormat="1" ht="47.25" hidden="1" x14ac:dyDescent="0.2">
      <c r="A564" s="73" t="s">
        <v>542</v>
      </c>
      <c r="B564" s="74"/>
      <c r="C564" s="250"/>
      <c r="D564" s="250"/>
      <c r="E564" s="75" t="s">
        <v>543</v>
      </c>
      <c r="F564" s="56">
        <v>866489</v>
      </c>
      <c r="G564" s="40">
        <v>0</v>
      </c>
    </row>
    <row r="565" spans="1:8" s="38" customFormat="1" ht="78.75" x14ac:dyDescent="0.2">
      <c r="A565" s="73" t="s">
        <v>986</v>
      </c>
      <c r="B565" s="74"/>
      <c r="C565" s="250" t="s">
        <v>987</v>
      </c>
      <c r="D565" s="250"/>
      <c r="E565" s="75"/>
      <c r="F565" s="56">
        <f>F566+F567</f>
        <v>3010759</v>
      </c>
      <c r="G565" s="52">
        <f>G566+G567</f>
        <v>3150274</v>
      </c>
    </row>
    <row r="566" spans="1:8" s="38" customFormat="1" ht="110.25" x14ac:dyDescent="0.2">
      <c r="A566" s="73" t="s">
        <v>540</v>
      </c>
      <c r="B566" s="74"/>
      <c r="C566" s="250"/>
      <c r="D566" s="250"/>
      <c r="E566" s="75" t="s">
        <v>541</v>
      </c>
      <c r="F566" s="56">
        <v>2923059</v>
      </c>
      <c r="G566" s="52">
        <v>3073998</v>
      </c>
    </row>
    <row r="567" spans="1:8" s="38" customFormat="1" ht="47.25" x14ac:dyDescent="0.2">
      <c r="A567" s="73" t="s">
        <v>542</v>
      </c>
      <c r="B567" s="74"/>
      <c r="C567" s="250"/>
      <c r="D567" s="250"/>
      <c r="E567" s="75" t="s">
        <v>543</v>
      </c>
      <c r="F567" s="56">
        <v>87700</v>
      </c>
      <c r="G567" s="52">
        <v>76276</v>
      </c>
    </row>
    <row r="568" spans="1:8" s="38" customFormat="1" ht="63" x14ac:dyDescent="0.2">
      <c r="A568" s="73" t="s">
        <v>988</v>
      </c>
      <c r="B568" s="74"/>
      <c r="C568" s="250" t="s">
        <v>989</v>
      </c>
      <c r="D568" s="250"/>
      <c r="E568" s="75"/>
      <c r="F568" s="56">
        <f>F569+F570</f>
        <v>283234</v>
      </c>
      <c r="G568" s="52">
        <f>G569+G570</f>
        <v>296212</v>
      </c>
    </row>
    <row r="569" spans="1:8" s="38" customFormat="1" ht="110.25" x14ac:dyDescent="0.2">
      <c r="A569" s="73" t="s">
        <v>540</v>
      </c>
      <c r="B569" s="74"/>
      <c r="C569" s="250"/>
      <c r="D569" s="250"/>
      <c r="E569" s="75" t="s">
        <v>541</v>
      </c>
      <c r="F569" s="56">
        <v>240334</v>
      </c>
      <c r="G569" s="52">
        <v>253312</v>
      </c>
    </row>
    <row r="570" spans="1:8" s="38" customFormat="1" ht="47.25" x14ac:dyDescent="0.2">
      <c r="A570" s="73" t="s">
        <v>542</v>
      </c>
      <c r="B570" s="74"/>
      <c r="C570" s="250"/>
      <c r="D570" s="250"/>
      <c r="E570" s="75" t="s">
        <v>543</v>
      </c>
      <c r="F570" s="56">
        <v>42900</v>
      </c>
      <c r="G570" s="52">
        <v>42900</v>
      </c>
    </row>
    <row r="571" spans="1:8" s="38" customFormat="1" ht="31.5" x14ac:dyDescent="0.2">
      <c r="A571" s="69" t="s">
        <v>990</v>
      </c>
      <c r="B571" s="70"/>
      <c r="C571" s="251" t="s">
        <v>991</v>
      </c>
      <c r="D571" s="251"/>
      <c r="E571" s="71"/>
      <c r="F571" s="72">
        <f>F572</f>
        <v>71040</v>
      </c>
      <c r="G571" s="52">
        <f>G572</f>
        <v>82290</v>
      </c>
    </row>
    <row r="572" spans="1:8" s="38" customFormat="1" ht="47.25" x14ac:dyDescent="0.2">
      <c r="A572" s="73" t="s">
        <v>992</v>
      </c>
      <c r="B572" s="74"/>
      <c r="C572" s="250" t="s">
        <v>993</v>
      </c>
      <c r="D572" s="250"/>
      <c r="E572" s="75"/>
      <c r="F572" s="56">
        <f>F573</f>
        <v>71040</v>
      </c>
      <c r="G572" s="52">
        <f>G573</f>
        <v>82290</v>
      </c>
    </row>
    <row r="573" spans="1:8" s="38" customFormat="1" ht="16.5" thickBot="1" x14ac:dyDescent="0.25">
      <c r="A573" s="80" t="s">
        <v>994</v>
      </c>
      <c r="B573" s="81"/>
      <c r="C573" s="257"/>
      <c r="D573" s="257"/>
      <c r="E573" s="82" t="s">
        <v>995</v>
      </c>
      <c r="F573" s="83">
        <v>71040</v>
      </c>
      <c r="G573" s="153">
        <v>82290</v>
      </c>
    </row>
    <row r="574" spans="1:8" s="38" customFormat="1" ht="63.75" thickBot="1" x14ac:dyDescent="0.25">
      <c r="A574" s="57" t="s">
        <v>996</v>
      </c>
      <c r="B574" s="58" t="s">
        <v>997</v>
      </c>
      <c r="C574" s="254"/>
      <c r="D574" s="254"/>
      <c r="E574" s="59"/>
      <c r="F574" s="60">
        <v>374057</v>
      </c>
      <c r="G574" s="154">
        <f>G575</f>
        <v>342640.14</v>
      </c>
      <c r="H574" s="168"/>
    </row>
    <row r="575" spans="1:8" s="38" customFormat="1" x14ac:dyDescent="0.2">
      <c r="A575" s="61" t="s">
        <v>924</v>
      </c>
      <c r="B575" s="62"/>
      <c r="C575" s="258" t="s">
        <v>925</v>
      </c>
      <c r="D575" s="258"/>
      <c r="E575" s="63"/>
      <c r="F575" s="64">
        <f>F576</f>
        <v>374057</v>
      </c>
      <c r="G575" s="64">
        <f>G576</f>
        <v>342640.14</v>
      </c>
    </row>
    <row r="576" spans="1:8" s="38" customFormat="1" x14ac:dyDescent="0.2">
      <c r="A576" s="69" t="s">
        <v>924</v>
      </c>
      <c r="B576" s="70"/>
      <c r="C576" s="251" t="s">
        <v>926</v>
      </c>
      <c r="D576" s="251"/>
      <c r="E576" s="71"/>
      <c r="F576" s="72">
        <f>F577</f>
        <v>374057</v>
      </c>
      <c r="G576" s="72">
        <f>G577</f>
        <v>342640.14</v>
      </c>
    </row>
    <row r="577" spans="1:8" s="38" customFormat="1" ht="47.25" x14ac:dyDescent="0.2">
      <c r="A577" s="73" t="s">
        <v>943</v>
      </c>
      <c r="B577" s="74"/>
      <c r="C577" s="250" t="s">
        <v>944</v>
      </c>
      <c r="D577" s="250"/>
      <c r="E577" s="75"/>
      <c r="F577" s="56">
        <f>F578</f>
        <v>374057</v>
      </c>
      <c r="G577" s="56">
        <f>G578</f>
        <v>342640.14</v>
      </c>
    </row>
    <row r="578" spans="1:8" s="38" customFormat="1" ht="16.5" thickBot="1" x14ac:dyDescent="0.25">
      <c r="A578" s="80" t="s">
        <v>562</v>
      </c>
      <c r="B578" s="81"/>
      <c r="C578" s="257"/>
      <c r="D578" s="257"/>
      <c r="E578" s="82" t="s">
        <v>563</v>
      </c>
      <c r="F578" s="83">
        <v>374057</v>
      </c>
      <c r="G578" s="83">
        <v>342640.14</v>
      </c>
    </row>
    <row r="579" spans="1:8" s="38" customFormat="1" ht="63.75" thickBot="1" x14ac:dyDescent="0.25">
      <c r="A579" s="57" t="s">
        <v>998</v>
      </c>
      <c r="B579" s="58" t="s">
        <v>999</v>
      </c>
      <c r="C579" s="254"/>
      <c r="D579" s="254"/>
      <c r="E579" s="59"/>
      <c r="F579" s="60">
        <f>F580+F622</f>
        <v>152350227</v>
      </c>
      <c r="G579" s="60">
        <f>G580+G622</f>
        <v>173679553.91</v>
      </c>
      <c r="H579" s="168"/>
    </row>
    <row r="580" spans="1:8" s="38" customFormat="1" ht="63" x14ac:dyDescent="0.2">
      <c r="A580" s="61" t="s">
        <v>1000</v>
      </c>
      <c r="B580" s="62"/>
      <c r="C580" s="258" t="s">
        <v>1001</v>
      </c>
      <c r="D580" s="258"/>
      <c r="E580" s="63"/>
      <c r="F580" s="64">
        <f>F581</f>
        <v>149780019</v>
      </c>
      <c r="G580" s="64">
        <f>G581</f>
        <v>160338193.91</v>
      </c>
    </row>
    <row r="581" spans="1:8" s="38" customFormat="1" ht="63" x14ac:dyDescent="0.2">
      <c r="A581" s="65" t="s">
        <v>1002</v>
      </c>
      <c r="B581" s="66"/>
      <c r="C581" s="252" t="s">
        <v>1003</v>
      </c>
      <c r="D581" s="252"/>
      <c r="E581" s="67"/>
      <c r="F581" s="68">
        <f>F582+F598+F605+F619</f>
        <v>149780019</v>
      </c>
      <c r="G581" s="68">
        <f>G582+G598+G605+G619</f>
        <v>160338193.91</v>
      </c>
    </row>
    <row r="582" spans="1:8" s="38" customFormat="1" ht="47.25" x14ac:dyDescent="0.2">
      <c r="A582" s="69" t="s">
        <v>1004</v>
      </c>
      <c r="B582" s="70"/>
      <c r="C582" s="251" t="s">
        <v>1005</v>
      </c>
      <c r="D582" s="251"/>
      <c r="E582" s="71"/>
      <c r="F582" s="72">
        <f>F583+F586+F588+F591+F594+F596</f>
        <v>12275317</v>
      </c>
      <c r="G582" s="72">
        <f>G583+G586+G588+G591+G594+G596</f>
        <v>10410047</v>
      </c>
    </row>
    <row r="583" spans="1:8" s="38" customFormat="1" x14ac:dyDescent="0.2">
      <c r="A583" s="73" t="s">
        <v>933</v>
      </c>
      <c r="B583" s="74"/>
      <c r="C583" s="250" t="s">
        <v>1006</v>
      </c>
      <c r="D583" s="250"/>
      <c r="E583" s="75"/>
      <c r="F583" s="56">
        <f>F584+F585</f>
        <v>651168</v>
      </c>
      <c r="G583" s="56">
        <f>G584+G585</f>
        <v>621168</v>
      </c>
    </row>
    <row r="584" spans="1:8" s="38" customFormat="1" ht="110.25" x14ac:dyDescent="0.2">
      <c r="A584" s="73" t="s">
        <v>540</v>
      </c>
      <c r="B584" s="74"/>
      <c r="C584" s="250"/>
      <c r="D584" s="250"/>
      <c r="E584" s="75" t="s">
        <v>541</v>
      </c>
      <c r="F584" s="56">
        <f>457886+133282</f>
        <v>591168</v>
      </c>
      <c r="G584" s="52">
        <v>591168</v>
      </c>
    </row>
    <row r="585" spans="1:8" s="38" customFormat="1" ht="47.25" x14ac:dyDescent="0.2">
      <c r="A585" s="73" t="s">
        <v>542</v>
      </c>
      <c r="B585" s="74"/>
      <c r="C585" s="250"/>
      <c r="D585" s="250"/>
      <c r="E585" s="75" t="s">
        <v>543</v>
      </c>
      <c r="F585" s="56">
        <v>60000</v>
      </c>
      <c r="G585" s="52">
        <v>30000</v>
      </c>
    </row>
    <row r="586" spans="1:8" s="38" customFormat="1" ht="31.5" x14ac:dyDescent="0.2">
      <c r="A586" s="73" t="s">
        <v>937</v>
      </c>
      <c r="B586" s="74"/>
      <c r="C586" s="250" t="s">
        <v>1007</v>
      </c>
      <c r="D586" s="250"/>
      <c r="E586" s="75"/>
      <c r="F586" s="56">
        <v>151580</v>
      </c>
      <c r="G586" s="52">
        <f>G587</f>
        <v>460323</v>
      </c>
    </row>
    <row r="587" spans="1:8" s="38" customFormat="1" ht="47.25" x14ac:dyDescent="0.2">
      <c r="A587" s="73" t="s">
        <v>542</v>
      </c>
      <c r="B587" s="74"/>
      <c r="C587" s="250"/>
      <c r="D587" s="250"/>
      <c r="E587" s="75" t="s">
        <v>543</v>
      </c>
      <c r="F587" s="56">
        <v>151580</v>
      </c>
      <c r="G587" s="52">
        <v>460323</v>
      </c>
    </row>
    <row r="588" spans="1:8" s="38" customFormat="1" ht="31.5" x14ac:dyDescent="0.2">
      <c r="A588" s="73" t="s">
        <v>1008</v>
      </c>
      <c r="B588" s="74"/>
      <c r="C588" s="250" t="s">
        <v>1009</v>
      </c>
      <c r="D588" s="250"/>
      <c r="E588" s="75"/>
      <c r="F588" s="56">
        <f>F589+F590</f>
        <v>7488000</v>
      </c>
      <c r="G588" s="52">
        <f>G589+G590</f>
        <v>7953886</v>
      </c>
    </row>
    <row r="589" spans="1:8" s="38" customFormat="1" ht="47.25" x14ac:dyDescent="0.2">
      <c r="A589" s="73" t="s">
        <v>542</v>
      </c>
      <c r="B589" s="74"/>
      <c r="C589" s="250"/>
      <c r="D589" s="250"/>
      <c r="E589" s="75" t="s">
        <v>543</v>
      </c>
      <c r="F589" s="56">
        <v>96000</v>
      </c>
      <c r="G589" s="52">
        <v>100037</v>
      </c>
    </row>
    <row r="590" spans="1:8" s="38" customFormat="1" ht="31.5" x14ac:dyDescent="0.2">
      <c r="A590" s="73" t="s">
        <v>512</v>
      </c>
      <c r="B590" s="74"/>
      <c r="C590" s="250"/>
      <c r="D590" s="250"/>
      <c r="E590" s="75" t="s">
        <v>513</v>
      </c>
      <c r="F590" s="56">
        <v>7392000</v>
      </c>
      <c r="G590" s="52">
        <v>7853849</v>
      </c>
    </row>
    <row r="591" spans="1:8" s="38" customFormat="1" ht="31.5" x14ac:dyDescent="0.2">
      <c r="A591" s="73" t="s">
        <v>1010</v>
      </c>
      <c r="B591" s="74"/>
      <c r="C591" s="250" t="s">
        <v>1011</v>
      </c>
      <c r="D591" s="250"/>
      <c r="E591" s="75"/>
      <c r="F591" s="56">
        <f>F592+F593</f>
        <v>644300</v>
      </c>
      <c r="G591" s="56">
        <f>G592+G593</f>
        <v>638848</v>
      </c>
    </row>
    <row r="592" spans="1:8" s="38" customFormat="1" ht="47.25" x14ac:dyDescent="0.2">
      <c r="A592" s="73" t="s">
        <v>542</v>
      </c>
      <c r="B592" s="74"/>
      <c r="C592" s="250"/>
      <c r="D592" s="250"/>
      <c r="E592" s="75" t="s">
        <v>543</v>
      </c>
      <c r="F592" s="56">
        <v>8300</v>
      </c>
      <c r="G592" s="52">
        <v>8198</v>
      </c>
    </row>
    <row r="593" spans="1:7" s="38" customFormat="1" ht="31.5" x14ac:dyDescent="0.2">
      <c r="A593" s="73" t="s">
        <v>512</v>
      </c>
      <c r="B593" s="74"/>
      <c r="C593" s="250"/>
      <c r="D593" s="250"/>
      <c r="E593" s="75" t="s">
        <v>513</v>
      </c>
      <c r="F593" s="56">
        <v>636000</v>
      </c>
      <c r="G593" s="52">
        <v>630650</v>
      </c>
    </row>
    <row r="594" spans="1:7" s="38" customFormat="1" ht="94.5" hidden="1" x14ac:dyDescent="0.2">
      <c r="A594" s="73" t="s">
        <v>1012</v>
      </c>
      <c r="B594" s="74"/>
      <c r="C594" s="250" t="s">
        <v>1013</v>
      </c>
      <c r="D594" s="250"/>
      <c r="E594" s="75"/>
      <c r="F594" s="56">
        <f>F595</f>
        <v>4860</v>
      </c>
      <c r="G594" s="40">
        <f>G595</f>
        <v>0</v>
      </c>
    </row>
    <row r="595" spans="1:7" s="38" customFormat="1" ht="31.5" hidden="1" x14ac:dyDescent="0.2">
      <c r="A595" s="73" t="s">
        <v>512</v>
      </c>
      <c r="B595" s="74"/>
      <c r="C595" s="250"/>
      <c r="D595" s="250"/>
      <c r="E595" s="75" t="s">
        <v>513</v>
      </c>
      <c r="F595" s="56">
        <v>4860</v>
      </c>
      <c r="G595" s="40">
        <v>0</v>
      </c>
    </row>
    <row r="596" spans="1:7" s="38" customFormat="1" ht="78.75" x14ac:dyDescent="0.2">
      <c r="A596" s="73" t="s">
        <v>1014</v>
      </c>
      <c r="B596" s="74"/>
      <c r="C596" s="250" t="s">
        <v>1015</v>
      </c>
      <c r="D596" s="250"/>
      <c r="E596" s="75"/>
      <c r="F596" s="56">
        <f>F597</f>
        <v>3335409</v>
      </c>
      <c r="G596" s="56">
        <f>G597</f>
        <v>735822</v>
      </c>
    </row>
    <row r="597" spans="1:7" s="38" customFormat="1" ht="31.5" x14ac:dyDescent="0.2">
      <c r="A597" s="73" t="s">
        <v>512</v>
      </c>
      <c r="B597" s="74"/>
      <c r="C597" s="250"/>
      <c r="D597" s="250"/>
      <c r="E597" s="75" t="s">
        <v>513</v>
      </c>
      <c r="F597" s="56">
        <v>3335409</v>
      </c>
      <c r="G597" s="52">
        <v>735822</v>
      </c>
    </row>
    <row r="598" spans="1:7" s="38" customFormat="1" ht="78.75" x14ac:dyDescent="0.2">
      <c r="A598" s="69" t="s">
        <v>1016</v>
      </c>
      <c r="B598" s="70"/>
      <c r="C598" s="251" t="s">
        <v>1017</v>
      </c>
      <c r="D598" s="251"/>
      <c r="E598" s="71"/>
      <c r="F598" s="72">
        <f>F599+F601</f>
        <v>110162202</v>
      </c>
      <c r="G598" s="72">
        <f>G599+G601</f>
        <v>123614539</v>
      </c>
    </row>
    <row r="599" spans="1:7" s="38" customFormat="1" ht="141.75" x14ac:dyDescent="0.2">
      <c r="A599" s="73" t="s">
        <v>1018</v>
      </c>
      <c r="B599" s="74"/>
      <c r="C599" s="250" t="s">
        <v>1019</v>
      </c>
      <c r="D599" s="250"/>
      <c r="E599" s="75"/>
      <c r="F599" s="56">
        <f>F600</f>
        <v>101355865</v>
      </c>
      <c r="G599" s="56">
        <f>G600</f>
        <v>114311931</v>
      </c>
    </row>
    <row r="600" spans="1:7" s="38" customFormat="1" ht="63" x14ac:dyDescent="0.2">
      <c r="A600" s="73" t="s">
        <v>476</v>
      </c>
      <c r="B600" s="74"/>
      <c r="C600" s="250"/>
      <c r="D600" s="250"/>
      <c r="E600" s="75" t="s">
        <v>477</v>
      </c>
      <c r="F600" s="56">
        <f>100193002+1162863</f>
        <v>101355865</v>
      </c>
      <c r="G600" s="52">
        <v>114311931</v>
      </c>
    </row>
    <row r="601" spans="1:7" s="38" customFormat="1" ht="47.25" x14ac:dyDescent="0.2">
      <c r="A601" s="73" t="s">
        <v>1020</v>
      </c>
      <c r="B601" s="74"/>
      <c r="C601" s="250" t="s">
        <v>1021</v>
      </c>
      <c r="D601" s="250"/>
      <c r="E601" s="75"/>
      <c r="F601" s="56">
        <f>F602+F603+F604</f>
        <v>8806337</v>
      </c>
      <c r="G601" s="56">
        <f>G602+G603+G604</f>
        <v>9302608</v>
      </c>
    </row>
    <row r="602" spans="1:7" s="38" customFormat="1" ht="110.25" x14ac:dyDescent="0.2">
      <c r="A602" s="73" t="s">
        <v>540</v>
      </c>
      <c r="B602" s="74"/>
      <c r="C602" s="250"/>
      <c r="D602" s="250"/>
      <c r="E602" s="75" t="s">
        <v>541</v>
      </c>
      <c r="F602" s="56">
        <v>7766337</v>
      </c>
      <c r="G602" s="52">
        <v>8312608</v>
      </c>
    </row>
    <row r="603" spans="1:7" s="38" customFormat="1" ht="47.25" x14ac:dyDescent="0.2">
      <c r="A603" s="73" t="s">
        <v>542</v>
      </c>
      <c r="B603" s="74"/>
      <c r="C603" s="250"/>
      <c r="D603" s="250"/>
      <c r="E603" s="75" t="s">
        <v>543</v>
      </c>
      <c r="F603" s="56">
        <v>1039750</v>
      </c>
      <c r="G603" s="52">
        <v>989837</v>
      </c>
    </row>
    <row r="604" spans="1:7" s="38" customFormat="1" x14ac:dyDescent="0.2">
      <c r="A604" s="73" t="s">
        <v>562</v>
      </c>
      <c r="B604" s="74"/>
      <c r="C604" s="250"/>
      <c r="D604" s="250"/>
      <c r="E604" s="75" t="s">
        <v>563</v>
      </c>
      <c r="F604" s="56">
        <v>250</v>
      </c>
      <c r="G604" s="52">
        <v>163</v>
      </c>
    </row>
    <row r="605" spans="1:7" s="38" customFormat="1" ht="63" x14ac:dyDescent="0.2">
      <c r="A605" s="69" t="s">
        <v>1022</v>
      </c>
      <c r="B605" s="70"/>
      <c r="C605" s="251" t="s">
        <v>1023</v>
      </c>
      <c r="D605" s="251"/>
      <c r="E605" s="71"/>
      <c r="F605" s="72">
        <f>F606+F610+F613+F615+F617</f>
        <v>27099500</v>
      </c>
      <c r="G605" s="72">
        <f>G606+G610+G613+G615+G617+G608</f>
        <v>26147492.91</v>
      </c>
    </row>
    <row r="606" spans="1:7" s="38" customFormat="1" ht="47.25" x14ac:dyDescent="0.2">
      <c r="A606" s="73" t="s">
        <v>1024</v>
      </c>
      <c r="B606" s="74"/>
      <c r="C606" s="250" t="s">
        <v>1025</v>
      </c>
      <c r="D606" s="250"/>
      <c r="E606" s="75"/>
      <c r="F606" s="56">
        <f>F607</f>
        <v>432000</v>
      </c>
      <c r="G606" s="52">
        <f>G607</f>
        <v>560293</v>
      </c>
    </row>
    <row r="607" spans="1:7" s="38" customFormat="1" ht="31.5" x14ac:dyDescent="0.2">
      <c r="A607" s="73" t="s">
        <v>512</v>
      </c>
      <c r="B607" s="74"/>
      <c r="C607" s="250"/>
      <c r="D607" s="250"/>
      <c r="E607" s="75" t="s">
        <v>513</v>
      </c>
      <c r="F607" s="56">
        <v>432000</v>
      </c>
      <c r="G607" s="52">
        <v>560293</v>
      </c>
    </row>
    <row r="608" spans="1:7" s="38" customFormat="1" ht="78.75" x14ac:dyDescent="0.2">
      <c r="A608" s="73" t="s">
        <v>1242</v>
      </c>
      <c r="B608" s="74"/>
      <c r="C608" s="250" t="s">
        <v>1231</v>
      </c>
      <c r="D608" s="250"/>
      <c r="E608" s="75"/>
      <c r="F608" s="56"/>
      <c r="G608" s="52">
        <f>G609</f>
        <v>52496.91</v>
      </c>
    </row>
    <row r="609" spans="1:7" s="38" customFormat="1" ht="31.5" x14ac:dyDescent="0.2">
      <c r="A609" s="73" t="s">
        <v>512</v>
      </c>
      <c r="B609" s="74"/>
      <c r="C609" s="255"/>
      <c r="D609" s="256"/>
      <c r="E609" s="75">
        <v>300</v>
      </c>
      <c r="F609" s="56"/>
      <c r="G609" s="52">
        <v>52496.91</v>
      </c>
    </row>
    <row r="610" spans="1:7" s="38" customFormat="1" ht="47.25" x14ac:dyDescent="0.2">
      <c r="A610" s="73" t="s">
        <v>1026</v>
      </c>
      <c r="B610" s="74"/>
      <c r="C610" s="250" t="s">
        <v>1027</v>
      </c>
      <c r="D610" s="250"/>
      <c r="E610" s="75"/>
      <c r="F610" s="56">
        <f>F611+F612</f>
        <v>5858000</v>
      </c>
      <c r="G610" s="56">
        <f>G611+G612</f>
        <v>8586307</v>
      </c>
    </row>
    <row r="611" spans="1:7" s="38" customFormat="1" ht="47.25" x14ac:dyDescent="0.2">
      <c r="A611" s="73" t="s">
        <v>542</v>
      </c>
      <c r="B611" s="74"/>
      <c r="C611" s="250"/>
      <c r="D611" s="250"/>
      <c r="E611" s="75" t="s">
        <v>543</v>
      </c>
      <c r="F611" s="56">
        <v>67700</v>
      </c>
      <c r="G611" s="52">
        <v>83875</v>
      </c>
    </row>
    <row r="612" spans="1:7" s="38" customFormat="1" ht="31.5" x14ac:dyDescent="0.2">
      <c r="A612" s="73" t="s">
        <v>512</v>
      </c>
      <c r="B612" s="74"/>
      <c r="C612" s="250"/>
      <c r="D612" s="250"/>
      <c r="E612" s="75" t="s">
        <v>513</v>
      </c>
      <c r="F612" s="56">
        <v>5790300</v>
      </c>
      <c r="G612" s="52">
        <v>8502432</v>
      </c>
    </row>
    <row r="613" spans="1:7" s="38" customFormat="1" ht="63" x14ac:dyDescent="0.2">
      <c r="A613" s="73" t="s">
        <v>1028</v>
      </c>
      <c r="B613" s="74"/>
      <c r="C613" s="250" t="s">
        <v>1029</v>
      </c>
      <c r="D613" s="250"/>
      <c r="E613" s="75"/>
      <c r="F613" s="56">
        <f>F614</f>
        <v>262304</v>
      </c>
      <c r="G613" s="52">
        <f>G614</f>
        <v>169362</v>
      </c>
    </row>
    <row r="614" spans="1:7" s="38" customFormat="1" ht="47.25" x14ac:dyDescent="0.2">
      <c r="A614" s="73" t="s">
        <v>542</v>
      </c>
      <c r="B614" s="74"/>
      <c r="C614" s="250"/>
      <c r="D614" s="250"/>
      <c r="E614" s="75" t="s">
        <v>543</v>
      </c>
      <c r="F614" s="56">
        <v>262304</v>
      </c>
      <c r="G614" s="52">
        <v>169362</v>
      </c>
    </row>
    <row r="615" spans="1:7" s="38" customFormat="1" ht="110.25" customHeight="1" x14ac:dyDescent="0.2">
      <c r="A615" s="73" t="s">
        <v>1126</v>
      </c>
      <c r="B615" s="74"/>
      <c r="C615" s="250" t="s">
        <v>1125</v>
      </c>
      <c r="D615" s="250"/>
      <c r="E615" s="75"/>
      <c r="F615" s="56">
        <f>F616</f>
        <v>370000</v>
      </c>
      <c r="G615" s="52">
        <f>G616</f>
        <v>385264</v>
      </c>
    </row>
    <row r="616" spans="1:7" s="38" customFormat="1" ht="31.5" x14ac:dyDescent="0.2">
      <c r="A616" s="73" t="s">
        <v>512</v>
      </c>
      <c r="B616" s="74"/>
      <c r="C616" s="250"/>
      <c r="D616" s="250"/>
      <c r="E616" s="75">
        <v>300</v>
      </c>
      <c r="F616" s="56">
        <v>370000</v>
      </c>
      <c r="G616" s="52">
        <v>385264</v>
      </c>
    </row>
    <row r="617" spans="1:7" s="38" customFormat="1" ht="63" x14ac:dyDescent="0.2">
      <c r="A617" s="73" t="s">
        <v>1030</v>
      </c>
      <c r="B617" s="74"/>
      <c r="C617" s="250" t="s">
        <v>1031</v>
      </c>
      <c r="D617" s="250"/>
      <c r="E617" s="75"/>
      <c r="F617" s="56">
        <f>F618</f>
        <v>20177196</v>
      </c>
      <c r="G617" s="56">
        <f>G618</f>
        <v>16393770</v>
      </c>
    </row>
    <row r="618" spans="1:7" s="38" customFormat="1" ht="31.5" x14ac:dyDescent="0.2">
      <c r="A618" s="73" t="s">
        <v>512</v>
      </c>
      <c r="B618" s="74"/>
      <c r="C618" s="250"/>
      <c r="D618" s="250"/>
      <c r="E618" s="75" t="s">
        <v>513</v>
      </c>
      <c r="F618" s="56">
        <v>20177196</v>
      </c>
      <c r="G618" s="52">
        <v>16393770</v>
      </c>
    </row>
    <row r="619" spans="1:7" s="38" customFormat="1" ht="31.5" x14ac:dyDescent="0.2">
      <c r="A619" s="69" t="s">
        <v>1032</v>
      </c>
      <c r="B619" s="70"/>
      <c r="C619" s="251" t="s">
        <v>1033</v>
      </c>
      <c r="D619" s="251"/>
      <c r="E619" s="71"/>
      <c r="F619" s="72">
        <f>F620</f>
        <v>243000</v>
      </c>
      <c r="G619" s="55">
        <f>G620</f>
        <v>166115</v>
      </c>
    </row>
    <row r="620" spans="1:7" s="38" customFormat="1" ht="63" x14ac:dyDescent="0.2">
      <c r="A620" s="73" t="s">
        <v>1034</v>
      </c>
      <c r="B620" s="74"/>
      <c r="C620" s="250" t="s">
        <v>1035</v>
      </c>
      <c r="D620" s="250"/>
      <c r="E620" s="75"/>
      <c r="F620" s="56">
        <f>F621</f>
        <v>243000</v>
      </c>
      <c r="G620" s="52">
        <f>G621</f>
        <v>166115</v>
      </c>
    </row>
    <row r="621" spans="1:7" s="38" customFormat="1" ht="47.25" x14ac:dyDescent="0.2">
      <c r="A621" s="73" t="s">
        <v>542</v>
      </c>
      <c r="B621" s="74"/>
      <c r="C621" s="250"/>
      <c r="D621" s="250"/>
      <c r="E621" s="75" t="s">
        <v>543</v>
      </c>
      <c r="F621" s="56">
        <v>243000</v>
      </c>
      <c r="G621" s="52">
        <v>166115</v>
      </c>
    </row>
    <row r="622" spans="1:7" s="38" customFormat="1" x14ac:dyDescent="0.2">
      <c r="A622" s="76" t="s">
        <v>924</v>
      </c>
      <c r="B622" s="77"/>
      <c r="C622" s="253" t="s">
        <v>925</v>
      </c>
      <c r="D622" s="253"/>
      <c r="E622" s="78"/>
      <c r="F622" s="79">
        <f>F623+F626</f>
        <v>2570208</v>
      </c>
      <c r="G622" s="79">
        <f>G623</f>
        <v>13341360</v>
      </c>
    </row>
    <row r="623" spans="1:7" s="38" customFormat="1" x14ac:dyDescent="0.2">
      <c r="A623" s="69" t="s">
        <v>924</v>
      </c>
      <c r="B623" s="70"/>
      <c r="C623" s="251" t="s">
        <v>926</v>
      </c>
      <c r="D623" s="251"/>
      <c r="E623" s="71"/>
      <c r="F623" s="72">
        <f>F624</f>
        <v>230208</v>
      </c>
      <c r="G623" s="55">
        <f>G624+G626</f>
        <v>13341360</v>
      </c>
    </row>
    <row r="624" spans="1:7" s="38" customFormat="1" ht="31.5" x14ac:dyDescent="0.2">
      <c r="A624" s="73" t="s">
        <v>949</v>
      </c>
      <c r="B624" s="74"/>
      <c r="C624" s="250" t="s">
        <v>950</v>
      </c>
      <c r="D624" s="250"/>
      <c r="E624" s="75"/>
      <c r="F624" s="56">
        <f>F625</f>
        <v>230208</v>
      </c>
      <c r="G624" s="52">
        <f>G625</f>
        <v>7451360</v>
      </c>
    </row>
    <row r="625" spans="1:8" s="38" customFormat="1" ht="31.5" x14ac:dyDescent="0.2">
      <c r="A625" s="80" t="s">
        <v>512</v>
      </c>
      <c r="B625" s="81"/>
      <c r="C625" s="257"/>
      <c r="D625" s="257"/>
      <c r="E625" s="82" t="s">
        <v>513</v>
      </c>
      <c r="F625" s="83">
        <v>230208</v>
      </c>
      <c r="G625" s="153">
        <v>7451360</v>
      </c>
    </row>
    <row r="626" spans="1:8" s="38" customFormat="1" ht="31.5" x14ac:dyDescent="0.2">
      <c r="A626" s="80" t="s">
        <v>512</v>
      </c>
      <c r="B626" s="74"/>
      <c r="C626" s="250" t="s">
        <v>983</v>
      </c>
      <c r="D626" s="250"/>
      <c r="E626" s="75"/>
      <c r="F626" s="56">
        <f>F627</f>
        <v>2340000</v>
      </c>
      <c r="G626" s="52">
        <f>G627</f>
        <v>5890000</v>
      </c>
    </row>
    <row r="627" spans="1:8" s="38" customFormat="1" ht="60.4" customHeight="1" thickBot="1" x14ac:dyDescent="0.25">
      <c r="A627" s="73" t="s">
        <v>1149</v>
      </c>
      <c r="B627" s="74"/>
      <c r="C627" s="250"/>
      <c r="D627" s="250"/>
      <c r="E627" s="75">
        <v>300</v>
      </c>
      <c r="F627" s="56">
        <v>2340000</v>
      </c>
      <c r="G627" s="52">
        <v>5890000</v>
      </c>
    </row>
    <row r="628" spans="1:8" s="38" customFormat="1" ht="48" thickBot="1" x14ac:dyDescent="0.25">
      <c r="A628" s="57" t="s">
        <v>1069</v>
      </c>
      <c r="B628" s="58" t="s">
        <v>1036</v>
      </c>
      <c r="C628" s="254"/>
      <c r="D628" s="254"/>
      <c r="E628" s="59"/>
      <c r="F628" s="60">
        <f>F629+F634+F646</f>
        <v>59012959</v>
      </c>
      <c r="G628" s="60">
        <f>G629+G634+G646</f>
        <v>70162080</v>
      </c>
      <c r="H628" s="168"/>
    </row>
    <row r="629" spans="1:8" s="38" customFormat="1" ht="78.75" x14ac:dyDescent="0.2">
      <c r="A629" s="61" t="s">
        <v>742</v>
      </c>
      <c r="B629" s="62"/>
      <c r="C629" s="258" t="s">
        <v>743</v>
      </c>
      <c r="D629" s="258"/>
      <c r="E629" s="63"/>
      <c r="F629" s="64">
        <f t="shared" ref="F629:G632" si="6">F630</f>
        <v>5079000</v>
      </c>
      <c r="G629" s="64">
        <f t="shared" si="6"/>
        <v>4554813</v>
      </c>
    </row>
    <row r="630" spans="1:8" s="38" customFormat="1" ht="78.75" x14ac:dyDescent="0.2">
      <c r="A630" s="65" t="s">
        <v>754</v>
      </c>
      <c r="B630" s="66"/>
      <c r="C630" s="252" t="s">
        <v>755</v>
      </c>
      <c r="D630" s="252"/>
      <c r="E630" s="67"/>
      <c r="F630" s="68">
        <f t="shared" si="6"/>
        <v>5079000</v>
      </c>
      <c r="G630" s="68">
        <f t="shared" si="6"/>
        <v>4554813</v>
      </c>
    </row>
    <row r="631" spans="1:8" s="38" customFormat="1" ht="47.25" x14ac:dyDescent="0.2">
      <c r="A631" s="69" t="s">
        <v>1037</v>
      </c>
      <c r="B631" s="70"/>
      <c r="C631" s="251" t="s">
        <v>1038</v>
      </c>
      <c r="D631" s="251"/>
      <c r="E631" s="71"/>
      <c r="F631" s="72">
        <f t="shared" si="6"/>
        <v>5079000</v>
      </c>
      <c r="G631" s="72">
        <f t="shared" si="6"/>
        <v>4554813</v>
      </c>
    </row>
    <row r="632" spans="1:8" s="38" customFormat="1" ht="31.5" x14ac:dyDescent="0.2">
      <c r="A632" s="73" t="s">
        <v>758</v>
      </c>
      <c r="B632" s="74"/>
      <c r="C632" s="250" t="s">
        <v>1039</v>
      </c>
      <c r="D632" s="250"/>
      <c r="E632" s="75"/>
      <c r="F632" s="56">
        <f t="shared" si="6"/>
        <v>5079000</v>
      </c>
      <c r="G632" s="56">
        <f t="shared" si="6"/>
        <v>4554813</v>
      </c>
    </row>
    <row r="633" spans="1:8" s="38" customFormat="1" ht="47.25" x14ac:dyDescent="0.2">
      <c r="A633" s="73" t="s">
        <v>542</v>
      </c>
      <c r="B633" s="74"/>
      <c r="C633" s="250"/>
      <c r="D633" s="250"/>
      <c r="E633" s="75" t="s">
        <v>543</v>
      </c>
      <c r="F633" s="56">
        <v>5079000</v>
      </c>
      <c r="G633" s="52">
        <v>4554813</v>
      </c>
    </row>
    <row r="634" spans="1:8" s="38" customFormat="1" x14ac:dyDescent="0.2">
      <c r="A634" s="65" t="s">
        <v>924</v>
      </c>
      <c r="B634" s="66"/>
      <c r="C634" s="252" t="s">
        <v>925</v>
      </c>
      <c r="D634" s="252"/>
      <c r="E634" s="67"/>
      <c r="F634" s="68">
        <f>F635</f>
        <v>53633959</v>
      </c>
      <c r="G634" s="54">
        <f>G635</f>
        <v>65307267</v>
      </c>
    </row>
    <row r="635" spans="1:8" s="38" customFormat="1" x14ac:dyDescent="0.2">
      <c r="A635" s="73" t="s">
        <v>924</v>
      </c>
      <c r="B635" s="74"/>
      <c r="C635" s="250" t="s">
        <v>926</v>
      </c>
      <c r="D635" s="250"/>
      <c r="E635" s="75"/>
      <c r="F635" s="56">
        <f>F636+F640</f>
        <v>53633959</v>
      </c>
      <c r="G635" s="56">
        <f>G636+G640+G644</f>
        <v>65307267</v>
      </c>
    </row>
    <row r="636" spans="1:8" s="38" customFormat="1" x14ac:dyDescent="0.2">
      <c r="A636" s="84" t="s">
        <v>933</v>
      </c>
      <c r="B636" s="84"/>
      <c r="C636" s="250" t="s">
        <v>934</v>
      </c>
      <c r="D636" s="250"/>
      <c r="E636" s="75"/>
      <c r="F636" s="56">
        <f>F637+F638+F639</f>
        <v>18507994</v>
      </c>
      <c r="G636" s="56">
        <f>G637+G638+G639</f>
        <v>22894502</v>
      </c>
    </row>
    <row r="637" spans="1:8" s="38" customFormat="1" ht="110.25" x14ac:dyDescent="0.2">
      <c r="A637" s="84" t="s">
        <v>540</v>
      </c>
      <c r="B637" s="84"/>
      <c r="C637" s="250"/>
      <c r="D637" s="250"/>
      <c r="E637" s="75" t="s">
        <v>541</v>
      </c>
      <c r="F637" s="56">
        <f>12543160+3772834+10000</f>
        <v>16325994</v>
      </c>
      <c r="G637" s="52">
        <v>20846645</v>
      </c>
    </row>
    <row r="638" spans="1:8" s="38" customFormat="1" ht="47.25" x14ac:dyDescent="0.2">
      <c r="A638" s="84" t="s">
        <v>542</v>
      </c>
      <c r="B638" s="84"/>
      <c r="C638" s="250"/>
      <c r="D638" s="250"/>
      <c r="E638" s="75" t="s">
        <v>543</v>
      </c>
      <c r="F638" s="56">
        <f>1352000+790000</f>
        <v>2142000</v>
      </c>
      <c r="G638" s="52">
        <v>2024946</v>
      </c>
    </row>
    <row r="639" spans="1:8" s="38" customFormat="1" x14ac:dyDescent="0.2">
      <c r="A639" s="84" t="s">
        <v>562</v>
      </c>
      <c r="B639" s="84"/>
      <c r="C639" s="250"/>
      <c r="D639" s="250"/>
      <c r="E639" s="75" t="s">
        <v>563</v>
      </c>
      <c r="F639" s="56">
        <v>40000</v>
      </c>
      <c r="G639" s="52">
        <v>22911</v>
      </c>
    </row>
    <row r="640" spans="1:8" s="38" customFormat="1" ht="47.25" x14ac:dyDescent="0.2">
      <c r="A640" s="84" t="s">
        <v>941</v>
      </c>
      <c r="B640" s="84"/>
      <c r="C640" s="250" t="s">
        <v>942</v>
      </c>
      <c r="D640" s="250"/>
      <c r="E640" s="75"/>
      <c r="F640" s="56">
        <f>F641+F642+F643</f>
        <v>35125965</v>
      </c>
      <c r="G640" s="56">
        <f>G641+G642+G643</f>
        <v>41965637</v>
      </c>
    </row>
    <row r="641" spans="1:8" s="38" customFormat="1" ht="110.25" x14ac:dyDescent="0.2">
      <c r="A641" s="84" t="s">
        <v>540</v>
      </c>
      <c r="B641" s="84"/>
      <c r="C641" s="250"/>
      <c r="D641" s="250"/>
      <c r="E641" s="75" t="s">
        <v>541</v>
      </c>
      <c r="F641" s="56">
        <f>25915641+7793324+103000</f>
        <v>33811965</v>
      </c>
      <c r="G641" s="52">
        <v>40439317</v>
      </c>
      <c r="H641" s="39"/>
    </row>
    <row r="642" spans="1:8" s="38" customFormat="1" ht="47.25" x14ac:dyDescent="0.2">
      <c r="A642" s="84" t="s">
        <v>542</v>
      </c>
      <c r="B642" s="84"/>
      <c r="C642" s="250"/>
      <c r="D642" s="250"/>
      <c r="E642" s="75" t="s">
        <v>543</v>
      </c>
      <c r="F642" s="56">
        <f>704000+600000</f>
        <v>1304000</v>
      </c>
      <c r="G642" s="52">
        <v>1526320</v>
      </c>
    </row>
    <row r="643" spans="1:8" s="38" customFormat="1" hidden="1" x14ac:dyDescent="0.2">
      <c r="A643" s="43" t="s">
        <v>562</v>
      </c>
      <c r="B643" s="43"/>
      <c r="C643" s="259"/>
      <c r="D643" s="259"/>
      <c r="E643" s="41" t="s">
        <v>563</v>
      </c>
      <c r="F643" s="42">
        <v>10000</v>
      </c>
      <c r="G643" s="40">
        <v>0</v>
      </c>
    </row>
    <row r="644" spans="1:8" s="38" customFormat="1" ht="78.75" x14ac:dyDescent="0.2">
      <c r="A644" s="181" t="s">
        <v>1243</v>
      </c>
      <c r="B644" s="164"/>
      <c r="C644" s="255" t="s">
        <v>1199</v>
      </c>
      <c r="D644" s="256"/>
      <c r="E644" s="165"/>
      <c r="F644" s="166"/>
      <c r="G644" s="167">
        <f>G645</f>
        <v>447128</v>
      </c>
    </row>
    <row r="645" spans="1:8" s="38" customFormat="1" ht="110.25" x14ac:dyDescent="0.2">
      <c r="A645" s="84" t="s">
        <v>540</v>
      </c>
      <c r="B645" s="84"/>
      <c r="C645" s="250"/>
      <c r="D645" s="250"/>
      <c r="E645" s="75" t="s">
        <v>541</v>
      </c>
      <c r="F645" s="166"/>
      <c r="G645" s="167">
        <f>131000+39000+213200+63928</f>
        <v>447128</v>
      </c>
    </row>
    <row r="646" spans="1:8" s="38" customFormat="1" ht="31.5" x14ac:dyDescent="0.2">
      <c r="A646" s="61" t="s">
        <v>990</v>
      </c>
      <c r="B646" s="62"/>
      <c r="C646" s="258" t="s">
        <v>991</v>
      </c>
      <c r="D646" s="258"/>
      <c r="E646" s="63"/>
      <c r="F646" s="64">
        <f>F647</f>
        <v>300000</v>
      </c>
      <c r="G646" s="64">
        <f>G647</f>
        <v>300000</v>
      </c>
    </row>
    <row r="647" spans="1:8" s="38" customFormat="1" ht="47.25" x14ac:dyDescent="0.2">
      <c r="A647" s="84" t="s">
        <v>1040</v>
      </c>
      <c r="B647" s="84"/>
      <c r="C647" s="250" t="s">
        <v>1041</v>
      </c>
      <c r="D647" s="250"/>
      <c r="E647" s="75"/>
      <c r="F647" s="56">
        <f>F648</f>
        <v>300000</v>
      </c>
      <c r="G647" s="52">
        <f>G648</f>
        <v>300000</v>
      </c>
    </row>
    <row r="648" spans="1:8" s="38" customFormat="1" ht="16.5" thickBot="1" x14ac:dyDescent="0.25">
      <c r="A648" s="85" t="s">
        <v>994</v>
      </c>
      <c r="B648" s="85"/>
      <c r="C648" s="257"/>
      <c r="D648" s="257"/>
      <c r="E648" s="82" t="s">
        <v>995</v>
      </c>
      <c r="F648" s="83">
        <v>300000</v>
      </c>
      <c r="G648" s="153">
        <v>300000</v>
      </c>
    </row>
    <row r="649" spans="1:8" ht="79.5" thickBot="1" x14ac:dyDescent="0.25">
      <c r="A649" s="57" t="s">
        <v>1042</v>
      </c>
      <c r="B649" s="58" t="s">
        <v>1043</v>
      </c>
      <c r="C649" s="254"/>
      <c r="D649" s="254"/>
      <c r="E649" s="59"/>
      <c r="F649" s="60">
        <f t="shared" ref="F649:G652" si="7">F650</f>
        <v>25363</v>
      </c>
      <c r="G649" s="60">
        <f t="shared" si="7"/>
        <v>25353</v>
      </c>
      <c r="H649" s="168"/>
    </row>
    <row r="650" spans="1:8" x14ac:dyDescent="0.2">
      <c r="A650" s="61" t="s">
        <v>924</v>
      </c>
      <c r="B650" s="62"/>
      <c r="C650" s="258" t="s">
        <v>925</v>
      </c>
      <c r="D650" s="258"/>
      <c r="E650" s="63"/>
      <c r="F650" s="64">
        <f t="shared" si="7"/>
        <v>25363</v>
      </c>
      <c r="G650" s="64">
        <f t="shared" si="7"/>
        <v>25353</v>
      </c>
    </row>
    <row r="651" spans="1:8" x14ac:dyDescent="0.2">
      <c r="A651" s="69" t="s">
        <v>924</v>
      </c>
      <c r="B651" s="70"/>
      <c r="C651" s="251" t="s">
        <v>926</v>
      </c>
      <c r="D651" s="251"/>
      <c r="E651" s="71"/>
      <c r="F651" s="72">
        <f t="shared" si="7"/>
        <v>25363</v>
      </c>
      <c r="G651" s="72">
        <f t="shared" si="7"/>
        <v>25353</v>
      </c>
    </row>
    <row r="652" spans="1:8" x14ac:dyDescent="0.2">
      <c r="A652" s="73" t="s">
        <v>933</v>
      </c>
      <c r="B652" s="74"/>
      <c r="C652" s="250" t="s">
        <v>934</v>
      </c>
      <c r="D652" s="250"/>
      <c r="E652" s="75"/>
      <c r="F652" s="56">
        <f t="shared" si="7"/>
        <v>25363</v>
      </c>
      <c r="G652" s="56">
        <f t="shared" si="7"/>
        <v>25353</v>
      </c>
    </row>
    <row r="653" spans="1:8" ht="16.5" thickBot="1" x14ac:dyDescent="0.25">
      <c r="A653" s="80" t="s">
        <v>562</v>
      </c>
      <c r="B653" s="81"/>
      <c r="C653" s="257"/>
      <c r="D653" s="257"/>
      <c r="E653" s="82" t="s">
        <v>563</v>
      </c>
      <c r="F653" s="83">
        <v>25363</v>
      </c>
      <c r="G653" s="153">
        <v>25353</v>
      </c>
    </row>
    <row r="654" spans="1:8" ht="63.75" thickBot="1" x14ac:dyDescent="0.25">
      <c r="A654" s="57" t="s">
        <v>1070</v>
      </c>
      <c r="B654" s="58" t="s">
        <v>1044</v>
      </c>
      <c r="C654" s="254"/>
      <c r="D654" s="254"/>
      <c r="E654" s="59"/>
      <c r="F654" s="60">
        <v>1967578</v>
      </c>
      <c r="G654" s="154">
        <f>G655</f>
        <v>2263060</v>
      </c>
      <c r="H654" s="168"/>
    </row>
    <row r="655" spans="1:8" x14ac:dyDescent="0.2">
      <c r="A655" s="61" t="s">
        <v>924</v>
      </c>
      <c r="B655" s="62"/>
      <c r="C655" s="258" t="s">
        <v>925</v>
      </c>
      <c r="D655" s="258"/>
      <c r="E655" s="63"/>
      <c r="F655" s="64">
        <v>1967578</v>
      </c>
      <c r="G655" s="53">
        <f>G656</f>
        <v>2263060</v>
      </c>
    </row>
    <row r="656" spans="1:8" x14ac:dyDescent="0.2">
      <c r="A656" s="69" t="s">
        <v>924</v>
      </c>
      <c r="B656" s="70"/>
      <c r="C656" s="251" t="s">
        <v>926</v>
      </c>
      <c r="D656" s="251"/>
      <c r="E656" s="71"/>
      <c r="F656" s="72">
        <f>F657+F660+F662</f>
        <v>1967578</v>
      </c>
      <c r="G656" s="72">
        <f>G657+G660+G662</f>
        <v>2263060</v>
      </c>
    </row>
    <row r="657" spans="1:7" x14ac:dyDescent="0.2">
      <c r="A657" s="73" t="s">
        <v>933</v>
      </c>
      <c r="B657" s="74"/>
      <c r="C657" s="250" t="s">
        <v>934</v>
      </c>
      <c r="D657" s="250"/>
      <c r="E657" s="75"/>
      <c r="F657" s="56">
        <f>F658+F659</f>
        <v>861781</v>
      </c>
      <c r="G657" s="56">
        <f>G658+G659</f>
        <v>932055</v>
      </c>
    </row>
    <row r="658" spans="1:7" ht="110.25" x14ac:dyDescent="0.2">
      <c r="A658" s="73" t="s">
        <v>540</v>
      </c>
      <c r="B658" s="74"/>
      <c r="C658" s="250"/>
      <c r="D658" s="250"/>
      <c r="E658" s="75" t="s">
        <v>541</v>
      </c>
      <c r="F658" s="56">
        <f>620830+181451</f>
        <v>802281</v>
      </c>
      <c r="G658" s="52">
        <v>872555</v>
      </c>
    </row>
    <row r="659" spans="1:7" ht="47.25" x14ac:dyDescent="0.2">
      <c r="A659" s="73" t="s">
        <v>542</v>
      </c>
      <c r="B659" s="74"/>
      <c r="C659" s="250"/>
      <c r="D659" s="250"/>
      <c r="E659" s="75" t="s">
        <v>543</v>
      </c>
      <c r="F659" s="56">
        <v>59500</v>
      </c>
      <c r="G659" s="52">
        <v>59500</v>
      </c>
    </row>
    <row r="660" spans="1:7" ht="47.25" x14ac:dyDescent="0.2">
      <c r="A660" s="73" t="s">
        <v>1045</v>
      </c>
      <c r="B660" s="74"/>
      <c r="C660" s="250" t="s">
        <v>1046</v>
      </c>
      <c r="D660" s="250"/>
      <c r="E660" s="75"/>
      <c r="F660" s="56">
        <f>F661</f>
        <v>1041740</v>
      </c>
      <c r="G660" s="56">
        <f>G661</f>
        <v>1260114</v>
      </c>
    </row>
    <row r="661" spans="1:7" ht="110.25" x14ac:dyDescent="0.2">
      <c r="A661" s="73" t="s">
        <v>540</v>
      </c>
      <c r="B661" s="74"/>
      <c r="C661" s="250"/>
      <c r="D661" s="250"/>
      <c r="E661" s="75" t="s">
        <v>541</v>
      </c>
      <c r="F661" s="56">
        <f>1041740</f>
        <v>1041740</v>
      </c>
      <c r="G661" s="52">
        <v>1260114</v>
      </c>
    </row>
    <row r="662" spans="1:7" ht="47.25" x14ac:dyDescent="0.2">
      <c r="A662" s="73" t="s">
        <v>1047</v>
      </c>
      <c r="B662" s="74"/>
      <c r="C662" s="250" t="s">
        <v>1048</v>
      </c>
      <c r="D662" s="250"/>
      <c r="E662" s="75"/>
      <c r="F662" s="56">
        <f>F663+F664</f>
        <v>64057</v>
      </c>
      <c r="G662" s="56">
        <f>G663+G664</f>
        <v>70891</v>
      </c>
    </row>
    <row r="663" spans="1:7" ht="110.25" x14ac:dyDescent="0.2">
      <c r="A663" s="73" t="s">
        <v>540</v>
      </c>
      <c r="B663" s="74"/>
      <c r="C663" s="250"/>
      <c r="D663" s="250"/>
      <c r="E663" s="75" t="s">
        <v>541</v>
      </c>
      <c r="F663" s="56">
        <f>45359+13698</f>
        <v>59057</v>
      </c>
      <c r="G663" s="52">
        <v>65891</v>
      </c>
    </row>
    <row r="664" spans="1:7" ht="48" thickBot="1" x14ac:dyDescent="0.25">
      <c r="A664" s="80" t="s">
        <v>542</v>
      </c>
      <c r="B664" s="81"/>
      <c r="C664" s="257"/>
      <c r="D664" s="257"/>
      <c r="E664" s="82" t="s">
        <v>543</v>
      </c>
      <c r="F664" s="83">
        <v>5000</v>
      </c>
      <c r="G664" s="153">
        <v>5000</v>
      </c>
    </row>
    <row r="665" spans="1:7" s="38" customFormat="1" ht="16.5" thickBot="1" x14ac:dyDescent="0.25">
      <c r="A665" s="57" t="s">
        <v>104</v>
      </c>
      <c r="B665" s="58"/>
      <c r="C665" s="254"/>
      <c r="D665" s="254"/>
      <c r="E665" s="59"/>
      <c r="F665" s="130">
        <v>2882293266</v>
      </c>
      <c r="G665" s="154">
        <f>G4+G574+G579+G628+G649+G654</f>
        <v>3227324597.29</v>
      </c>
    </row>
    <row r="666" spans="1:7" s="38" customFormat="1" ht="16.5" thickBot="1" x14ac:dyDescent="0.25">
      <c r="A666" s="57" t="s">
        <v>1049</v>
      </c>
      <c r="B666" s="58"/>
      <c r="C666" s="254"/>
      <c r="D666" s="254"/>
      <c r="E666" s="59"/>
      <c r="F666" s="130">
        <v>2882293266</v>
      </c>
      <c r="G666" s="154">
        <f>G665</f>
        <v>3227324597.29</v>
      </c>
    </row>
    <row r="667" spans="1:7" s="38" customFormat="1" ht="16.5" thickBot="1" x14ac:dyDescent="0.25">
      <c r="A667" s="57" t="s">
        <v>1050</v>
      </c>
      <c r="B667" s="58"/>
      <c r="C667" s="254"/>
      <c r="D667" s="254"/>
      <c r="E667" s="59"/>
      <c r="F667" s="130"/>
      <c r="G667" s="154">
        <f>ПР1!C4-ПР7!G665</f>
        <v>-2499343</v>
      </c>
    </row>
  </sheetData>
  <autoFilter ref="C1:C667"/>
  <mergeCells count="666">
    <mergeCell ref="A1:C1"/>
    <mergeCell ref="C3:D3"/>
    <mergeCell ref="C10:D10"/>
    <mergeCell ref="C11:D11"/>
    <mergeCell ref="D1:G1"/>
    <mergeCell ref="A2:G2"/>
    <mergeCell ref="C23:D23"/>
    <mergeCell ref="C40:D40"/>
    <mergeCell ref="C41:D41"/>
    <mergeCell ref="C24:D24"/>
    <mergeCell ref="C25:D25"/>
    <mergeCell ref="C26:D26"/>
    <mergeCell ref="C27:D27"/>
    <mergeCell ref="C28:D28"/>
    <mergeCell ref="C33:D33"/>
    <mergeCell ref="C18:D18"/>
    <mergeCell ref="C19:D19"/>
    <mergeCell ref="C20:D20"/>
    <mergeCell ref="C4:D4"/>
    <mergeCell ref="C5:D5"/>
    <mergeCell ref="C6:D6"/>
    <mergeCell ref="C7:D7"/>
    <mergeCell ref="C8:D8"/>
    <mergeCell ref="C9:D9"/>
    <mergeCell ref="C14:D14"/>
    <mergeCell ref="C15:D15"/>
    <mergeCell ref="C405:D405"/>
    <mergeCell ref="C36:D36"/>
    <mergeCell ref="C37:D37"/>
    <mergeCell ref="C38:D38"/>
    <mergeCell ref="C39:D39"/>
    <mergeCell ref="C21:D21"/>
    <mergeCell ref="C22:D22"/>
    <mergeCell ref="C56:D56"/>
    <mergeCell ref="C57:D57"/>
    <mergeCell ref="C58:D58"/>
    <mergeCell ref="C59:D59"/>
    <mergeCell ref="C70:D70"/>
    <mergeCell ref="C71:D71"/>
    <mergeCell ref="C72:D72"/>
    <mergeCell ref="C73:D73"/>
    <mergeCell ref="C74:D74"/>
    <mergeCell ref="C75:D75"/>
    <mergeCell ref="C64:D64"/>
    <mergeCell ref="C65:D65"/>
    <mergeCell ref="C66:D66"/>
    <mergeCell ref="C67:D67"/>
    <mergeCell ref="C68:D68"/>
    <mergeCell ref="C12:D12"/>
    <mergeCell ref="C13:D13"/>
    <mergeCell ref="C16:D16"/>
    <mergeCell ref="C17:D17"/>
    <mergeCell ref="C31:D31"/>
    <mergeCell ref="C32:D32"/>
    <mergeCell ref="C29:D29"/>
    <mergeCell ref="C30:D30"/>
    <mergeCell ref="C55:D55"/>
    <mergeCell ref="C46:D46"/>
    <mergeCell ref="C47:D47"/>
    <mergeCell ref="C48:D48"/>
    <mergeCell ref="C49:D49"/>
    <mergeCell ref="C52:D52"/>
    <mergeCell ref="C53:D53"/>
    <mergeCell ref="C50:D50"/>
    <mergeCell ref="C51:D51"/>
    <mergeCell ref="C54:D54"/>
    <mergeCell ref="C42:D42"/>
    <mergeCell ref="C43:D43"/>
    <mergeCell ref="C44:D44"/>
    <mergeCell ref="C45:D45"/>
    <mergeCell ref="C34:D34"/>
    <mergeCell ref="C35:D35"/>
    <mergeCell ref="C69:D69"/>
    <mergeCell ref="C82:D82"/>
    <mergeCell ref="C86:D86"/>
    <mergeCell ref="C87:D87"/>
    <mergeCell ref="C88:D88"/>
    <mergeCell ref="C89:D89"/>
    <mergeCell ref="C94:D94"/>
    <mergeCell ref="C76:D76"/>
    <mergeCell ref="C77:D77"/>
    <mergeCell ref="C78:D78"/>
    <mergeCell ref="C79:D79"/>
    <mergeCell ref="C80:D80"/>
    <mergeCell ref="C81:D81"/>
    <mergeCell ref="C83:D83"/>
    <mergeCell ref="C93:D93"/>
    <mergeCell ref="C101:D101"/>
    <mergeCell ref="C102:D102"/>
    <mergeCell ref="C103:D103"/>
    <mergeCell ref="C104:D104"/>
    <mergeCell ref="C105:D105"/>
    <mergeCell ref="C108:D108"/>
    <mergeCell ref="C95:D95"/>
    <mergeCell ref="C96:D96"/>
    <mergeCell ref="C97:D97"/>
    <mergeCell ref="C98:D98"/>
    <mergeCell ref="C99:D99"/>
    <mergeCell ref="C100:D100"/>
    <mergeCell ref="C106:D106"/>
    <mergeCell ref="C107:D107"/>
    <mergeCell ref="C115:D115"/>
    <mergeCell ref="C117:D117"/>
    <mergeCell ref="C120:D120"/>
    <mergeCell ref="C121:D121"/>
    <mergeCell ref="C122:D122"/>
    <mergeCell ref="C123:D123"/>
    <mergeCell ref="C118:D118"/>
    <mergeCell ref="C119:D119"/>
    <mergeCell ref="C109:D109"/>
    <mergeCell ref="C110:D110"/>
    <mergeCell ref="C111:D111"/>
    <mergeCell ref="C112:D112"/>
    <mergeCell ref="C113:D113"/>
    <mergeCell ref="C114:D114"/>
    <mergeCell ref="C116:D116"/>
    <mergeCell ref="C130:D130"/>
    <mergeCell ref="C131:D131"/>
    <mergeCell ref="C132:D132"/>
    <mergeCell ref="C133:D133"/>
    <mergeCell ref="C134:D134"/>
    <mergeCell ref="C135:D135"/>
    <mergeCell ref="C124:D124"/>
    <mergeCell ref="C125:D125"/>
    <mergeCell ref="C126:D126"/>
    <mergeCell ref="C127:D127"/>
    <mergeCell ref="C128:D128"/>
    <mergeCell ref="C129:D129"/>
    <mergeCell ref="C152:D152"/>
    <mergeCell ref="C153:D153"/>
    <mergeCell ref="C155:D155"/>
    <mergeCell ref="C156:D156"/>
    <mergeCell ref="C157:D157"/>
    <mergeCell ref="C158:D158"/>
    <mergeCell ref="C154:D154"/>
    <mergeCell ref="C136:D136"/>
    <mergeCell ref="C143:D143"/>
    <mergeCell ref="C144:D144"/>
    <mergeCell ref="C149:D149"/>
    <mergeCell ref="C150:D150"/>
    <mergeCell ref="C151:D151"/>
    <mergeCell ref="C137:D137"/>
    <mergeCell ref="C138:D138"/>
    <mergeCell ref="C139:D139"/>
    <mergeCell ref="C140:D140"/>
    <mergeCell ref="C141:D141"/>
    <mergeCell ref="C142:D142"/>
    <mergeCell ref="C147:D147"/>
    <mergeCell ref="C148:D148"/>
    <mergeCell ref="C145:D145"/>
    <mergeCell ref="C146:D146"/>
    <mergeCell ref="C165:D165"/>
    <mergeCell ref="C166:D166"/>
    <mergeCell ref="C167:D167"/>
    <mergeCell ref="C168:D168"/>
    <mergeCell ref="C169:D169"/>
    <mergeCell ref="C170:D170"/>
    <mergeCell ref="C159:D159"/>
    <mergeCell ref="C160:D160"/>
    <mergeCell ref="C161:D161"/>
    <mergeCell ref="C162:D162"/>
    <mergeCell ref="C163:D163"/>
    <mergeCell ref="C164:D164"/>
    <mergeCell ref="C177:D177"/>
    <mergeCell ref="C178:D178"/>
    <mergeCell ref="C179:D179"/>
    <mergeCell ref="C180:D180"/>
    <mergeCell ref="C182:D182"/>
    <mergeCell ref="C183:D183"/>
    <mergeCell ref="C171:D171"/>
    <mergeCell ref="C172:D172"/>
    <mergeCell ref="C173:D173"/>
    <mergeCell ref="C174:D174"/>
    <mergeCell ref="C175:D175"/>
    <mergeCell ref="C176:D176"/>
    <mergeCell ref="C181:D181"/>
    <mergeCell ref="C190:D190"/>
    <mergeCell ref="C191:D191"/>
    <mergeCell ref="C192:D192"/>
    <mergeCell ref="C193:D193"/>
    <mergeCell ref="C194:D194"/>
    <mergeCell ref="C195:D195"/>
    <mergeCell ref="C184:D184"/>
    <mergeCell ref="C185:D185"/>
    <mergeCell ref="C186:D186"/>
    <mergeCell ref="C187:D187"/>
    <mergeCell ref="C188:D188"/>
    <mergeCell ref="C189:D189"/>
    <mergeCell ref="C203:D203"/>
    <mergeCell ref="C204:D204"/>
    <mergeCell ref="C205:D205"/>
    <mergeCell ref="C206:D206"/>
    <mergeCell ref="C208:D208"/>
    <mergeCell ref="C209:D209"/>
    <mergeCell ref="C196:D196"/>
    <mergeCell ref="C198:D198"/>
    <mergeCell ref="C199:D199"/>
    <mergeCell ref="C200:D200"/>
    <mergeCell ref="C201:D201"/>
    <mergeCell ref="C202:D202"/>
    <mergeCell ref="C207:D207"/>
    <mergeCell ref="C216:D216"/>
    <mergeCell ref="C217:D217"/>
    <mergeCell ref="C218:D218"/>
    <mergeCell ref="C219:D219"/>
    <mergeCell ref="C220:D220"/>
    <mergeCell ref="C221:D221"/>
    <mergeCell ref="C210:D210"/>
    <mergeCell ref="C211:D211"/>
    <mergeCell ref="C212:D212"/>
    <mergeCell ref="C213:D213"/>
    <mergeCell ref="C214:D214"/>
    <mergeCell ref="C215:D215"/>
    <mergeCell ref="C228:D228"/>
    <mergeCell ref="C230:D230"/>
    <mergeCell ref="C235:D235"/>
    <mergeCell ref="C236:D236"/>
    <mergeCell ref="C237:D237"/>
    <mergeCell ref="C238:D238"/>
    <mergeCell ref="C222:D222"/>
    <mergeCell ref="C223:D223"/>
    <mergeCell ref="C224:D224"/>
    <mergeCell ref="C225:D225"/>
    <mergeCell ref="C226:D226"/>
    <mergeCell ref="C227:D227"/>
    <mergeCell ref="C233:D233"/>
    <mergeCell ref="C232:D232"/>
    <mergeCell ref="C245:D245"/>
    <mergeCell ref="C246:D246"/>
    <mergeCell ref="C247:D247"/>
    <mergeCell ref="C248:D248"/>
    <mergeCell ref="C249:D249"/>
    <mergeCell ref="C250:D250"/>
    <mergeCell ref="C239:D239"/>
    <mergeCell ref="C240:D240"/>
    <mergeCell ref="C241:D241"/>
    <mergeCell ref="C242:D242"/>
    <mergeCell ref="C243:D243"/>
    <mergeCell ref="C244:D244"/>
    <mergeCell ref="C293:D293"/>
    <mergeCell ref="C294:D294"/>
    <mergeCell ref="C295:D295"/>
    <mergeCell ref="C296:D296"/>
    <mergeCell ref="C297:D297"/>
    <mergeCell ref="C298:D298"/>
    <mergeCell ref="C287:D287"/>
    <mergeCell ref="C288:D288"/>
    <mergeCell ref="C289:D289"/>
    <mergeCell ref="C290:D290"/>
    <mergeCell ref="C291:D291"/>
    <mergeCell ref="C292:D292"/>
    <mergeCell ref="C307:D307"/>
    <mergeCell ref="C308:D308"/>
    <mergeCell ref="C311:D311"/>
    <mergeCell ref="C312:D312"/>
    <mergeCell ref="C313:D313"/>
    <mergeCell ref="C314:D314"/>
    <mergeCell ref="C299:D299"/>
    <mergeCell ref="C300:D300"/>
    <mergeCell ref="C301:D301"/>
    <mergeCell ref="C302:D302"/>
    <mergeCell ref="C305:D305"/>
    <mergeCell ref="C306:D306"/>
    <mergeCell ref="C303:D303"/>
    <mergeCell ref="C304:D304"/>
    <mergeCell ref="C309:D309"/>
    <mergeCell ref="C310:D310"/>
    <mergeCell ref="C325:D325"/>
    <mergeCell ref="C326:D326"/>
    <mergeCell ref="C327:D327"/>
    <mergeCell ref="C328:D328"/>
    <mergeCell ref="C329:D329"/>
    <mergeCell ref="C330:D330"/>
    <mergeCell ref="C315:D315"/>
    <mergeCell ref="C316:D316"/>
    <mergeCell ref="C317:D317"/>
    <mergeCell ref="C318:D318"/>
    <mergeCell ref="C320:D320"/>
    <mergeCell ref="C324:D324"/>
    <mergeCell ref="C321:D321"/>
    <mergeCell ref="C322:D322"/>
    <mergeCell ref="C323:D323"/>
    <mergeCell ref="C319:D319"/>
    <mergeCell ref="C337:D337"/>
    <mergeCell ref="C338:D338"/>
    <mergeCell ref="C339:D339"/>
    <mergeCell ref="C340:D340"/>
    <mergeCell ref="C341:D341"/>
    <mergeCell ref="C343:D343"/>
    <mergeCell ref="C331:D331"/>
    <mergeCell ref="C332:D332"/>
    <mergeCell ref="C333:D333"/>
    <mergeCell ref="C334:D334"/>
    <mergeCell ref="C335:D335"/>
    <mergeCell ref="C336:D336"/>
    <mergeCell ref="C342:D342"/>
    <mergeCell ref="C350:D350"/>
    <mergeCell ref="C351:D351"/>
    <mergeCell ref="C352:D352"/>
    <mergeCell ref="C353:D353"/>
    <mergeCell ref="C354:D354"/>
    <mergeCell ref="C356:D356"/>
    <mergeCell ref="C344:D344"/>
    <mergeCell ref="C345:D345"/>
    <mergeCell ref="C346:D346"/>
    <mergeCell ref="C347:D347"/>
    <mergeCell ref="C348:D348"/>
    <mergeCell ref="C349:D349"/>
    <mergeCell ref="C355:D355"/>
    <mergeCell ref="C372:D372"/>
    <mergeCell ref="C373:D373"/>
    <mergeCell ref="C374:D374"/>
    <mergeCell ref="C377:D377"/>
    <mergeCell ref="C378:D378"/>
    <mergeCell ref="C379:D379"/>
    <mergeCell ref="C357:D357"/>
    <mergeCell ref="C358:D358"/>
    <mergeCell ref="C363:D363"/>
    <mergeCell ref="C364:D364"/>
    <mergeCell ref="C370:D370"/>
    <mergeCell ref="C371:D371"/>
    <mergeCell ref="C365:D365"/>
    <mergeCell ref="C359:D359"/>
    <mergeCell ref="C360:D360"/>
    <mergeCell ref="C361:D361"/>
    <mergeCell ref="C362:D362"/>
    <mergeCell ref="C366:D366"/>
    <mergeCell ref="C367:D367"/>
    <mergeCell ref="C368:D368"/>
    <mergeCell ref="C369:D369"/>
    <mergeCell ref="C375:D375"/>
    <mergeCell ref="C376:D376"/>
    <mergeCell ref="C386:D386"/>
    <mergeCell ref="C387:D387"/>
    <mergeCell ref="C388:D388"/>
    <mergeCell ref="C389:D389"/>
    <mergeCell ref="C390:D390"/>
    <mergeCell ref="C391:D391"/>
    <mergeCell ref="C380:D380"/>
    <mergeCell ref="C381:D381"/>
    <mergeCell ref="C382:D382"/>
    <mergeCell ref="C383:D383"/>
    <mergeCell ref="C384:D384"/>
    <mergeCell ref="C385:D385"/>
    <mergeCell ref="C399:D399"/>
    <mergeCell ref="C400:D400"/>
    <mergeCell ref="C401:D401"/>
    <mergeCell ref="C402:D402"/>
    <mergeCell ref="C403:D403"/>
    <mergeCell ref="C404:D404"/>
    <mergeCell ref="C392:D392"/>
    <mergeCell ref="C393:D393"/>
    <mergeCell ref="C394:D394"/>
    <mergeCell ref="C395:D395"/>
    <mergeCell ref="C396:D396"/>
    <mergeCell ref="C397:D397"/>
    <mergeCell ref="C398:D398"/>
    <mergeCell ref="C412:D412"/>
    <mergeCell ref="C413:D413"/>
    <mergeCell ref="C414:D414"/>
    <mergeCell ref="C415:D415"/>
    <mergeCell ref="C416:D416"/>
    <mergeCell ref="C417:D417"/>
    <mergeCell ref="C406:D406"/>
    <mergeCell ref="C407:D407"/>
    <mergeCell ref="C408:D408"/>
    <mergeCell ref="C409:D409"/>
    <mergeCell ref="C410:D410"/>
    <mergeCell ref="C411:D411"/>
    <mergeCell ref="C424:D424"/>
    <mergeCell ref="C425:D425"/>
    <mergeCell ref="C426:D426"/>
    <mergeCell ref="C427:D427"/>
    <mergeCell ref="C428:D428"/>
    <mergeCell ref="C429:D429"/>
    <mergeCell ref="C418:D418"/>
    <mergeCell ref="C419:D419"/>
    <mergeCell ref="C420:D420"/>
    <mergeCell ref="C421:D421"/>
    <mergeCell ref="C422:D422"/>
    <mergeCell ref="C423:D423"/>
    <mergeCell ref="C436:D436"/>
    <mergeCell ref="C437:D437"/>
    <mergeCell ref="C438:D438"/>
    <mergeCell ref="C439:D439"/>
    <mergeCell ref="C440:D440"/>
    <mergeCell ref="C441:D441"/>
    <mergeCell ref="C430:D430"/>
    <mergeCell ref="C431:D431"/>
    <mergeCell ref="C432:D432"/>
    <mergeCell ref="C433:D433"/>
    <mergeCell ref="C434:D434"/>
    <mergeCell ref="C435:D435"/>
    <mergeCell ref="C450:D450"/>
    <mergeCell ref="C451:D451"/>
    <mergeCell ref="C452:D452"/>
    <mergeCell ref="C453:D453"/>
    <mergeCell ref="C454:D454"/>
    <mergeCell ref="C455:D455"/>
    <mergeCell ref="C442:D442"/>
    <mergeCell ref="C443:D443"/>
    <mergeCell ref="C444:D444"/>
    <mergeCell ref="C445:D445"/>
    <mergeCell ref="C446:D446"/>
    <mergeCell ref="C449:D449"/>
    <mergeCell ref="C447:D447"/>
    <mergeCell ref="C448:D448"/>
    <mergeCell ref="C462:D462"/>
    <mergeCell ref="C463:D463"/>
    <mergeCell ref="C464:D464"/>
    <mergeCell ref="C465:D465"/>
    <mergeCell ref="C466:D466"/>
    <mergeCell ref="C467:D467"/>
    <mergeCell ref="C456:D456"/>
    <mergeCell ref="C457:D457"/>
    <mergeCell ref="C458:D458"/>
    <mergeCell ref="C459:D459"/>
    <mergeCell ref="C460:D460"/>
    <mergeCell ref="C461:D461"/>
    <mergeCell ref="C474:D474"/>
    <mergeCell ref="C475:D475"/>
    <mergeCell ref="C476:D476"/>
    <mergeCell ref="C477:D477"/>
    <mergeCell ref="C478:D478"/>
    <mergeCell ref="C479:D479"/>
    <mergeCell ref="C468:D468"/>
    <mergeCell ref="C469:D469"/>
    <mergeCell ref="C470:D470"/>
    <mergeCell ref="C471:D471"/>
    <mergeCell ref="C472:D472"/>
    <mergeCell ref="C473:D473"/>
    <mergeCell ref="C491:D491"/>
    <mergeCell ref="C492:D492"/>
    <mergeCell ref="C493:D493"/>
    <mergeCell ref="C494:D494"/>
    <mergeCell ref="C495:D495"/>
    <mergeCell ref="C496:D496"/>
    <mergeCell ref="C480:D480"/>
    <mergeCell ref="C486:D486"/>
    <mergeCell ref="C487:D487"/>
    <mergeCell ref="C488:D488"/>
    <mergeCell ref="C489:D489"/>
    <mergeCell ref="C490:D490"/>
    <mergeCell ref="C481:D481"/>
    <mergeCell ref="C482:D482"/>
    <mergeCell ref="C483:D483"/>
    <mergeCell ref="C484:D484"/>
    <mergeCell ref="C485:D485"/>
    <mergeCell ref="C505:D505"/>
    <mergeCell ref="C506:D506"/>
    <mergeCell ref="C507:D507"/>
    <mergeCell ref="C508:D508"/>
    <mergeCell ref="C509:D509"/>
    <mergeCell ref="C510:D510"/>
    <mergeCell ref="C498:D498"/>
    <mergeCell ref="C499:D499"/>
    <mergeCell ref="C500:D500"/>
    <mergeCell ref="C501:D501"/>
    <mergeCell ref="C502:D502"/>
    <mergeCell ref="C504:D504"/>
    <mergeCell ref="C503:D503"/>
    <mergeCell ref="C517:D517"/>
    <mergeCell ref="C518:D518"/>
    <mergeCell ref="C521:D521"/>
    <mergeCell ref="C522:D522"/>
    <mergeCell ref="C523:D523"/>
    <mergeCell ref="C511:D511"/>
    <mergeCell ref="C512:D512"/>
    <mergeCell ref="C513:D513"/>
    <mergeCell ref="C514:D514"/>
    <mergeCell ref="C515:D515"/>
    <mergeCell ref="C516:D516"/>
    <mergeCell ref="C530:D530"/>
    <mergeCell ref="C531:D531"/>
    <mergeCell ref="C532:D532"/>
    <mergeCell ref="C533:D533"/>
    <mergeCell ref="C534:D534"/>
    <mergeCell ref="C535:D535"/>
    <mergeCell ref="C524:D524"/>
    <mergeCell ref="C525:D525"/>
    <mergeCell ref="C526:D526"/>
    <mergeCell ref="C527:D527"/>
    <mergeCell ref="C528:D528"/>
    <mergeCell ref="C529:D529"/>
    <mergeCell ref="C542:D542"/>
    <mergeCell ref="C543:D543"/>
    <mergeCell ref="C544:D544"/>
    <mergeCell ref="C545:D545"/>
    <mergeCell ref="C546:D546"/>
    <mergeCell ref="C547:D547"/>
    <mergeCell ref="C536:D536"/>
    <mergeCell ref="C537:D537"/>
    <mergeCell ref="C538:D538"/>
    <mergeCell ref="C539:D539"/>
    <mergeCell ref="C540:D540"/>
    <mergeCell ref="C541:D541"/>
    <mergeCell ref="C555:D555"/>
    <mergeCell ref="C558:D558"/>
    <mergeCell ref="C559:D559"/>
    <mergeCell ref="C560:D560"/>
    <mergeCell ref="C561:D561"/>
    <mergeCell ref="C562:D562"/>
    <mergeCell ref="C548:D548"/>
    <mergeCell ref="C549:D549"/>
    <mergeCell ref="C550:D550"/>
    <mergeCell ref="C551:D551"/>
    <mergeCell ref="C553:D553"/>
    <mergeCell ref="C554:D554"/>
    <mergeCell ref="C556:D556"/>
    <mergeCell ref="C557:D557"/>
    <mergeCell ref="C569:D569"/>
    <mergeCell ref="C570:D570"/>
    <mergeCell ref="C571:D571"/>
    <mergeCell ref="C572:D572"/>
    <mergeCell ref="C573:D573"/>
    <mergeCell ref="C574:D574"/>
    <mergeCell ref="C563:D563"/>
    <mergeCell ref="C564:D564"/>
    <mergeCell ref="C565:D565"/>
    <mergeCell ref="C566:D566"/>
    <mergeCell ref="C567:D567"/>
    <mergeCell ref="C568:D568"/>
    <mergeCell ref="C581:D581"/>
    <mergeCell ref="C582:D582"/>
    <mergeCell ref="C583:D583"/>
    <mergeCell ref="C584:D584"/>
    <mergeCell ref="C585:D585"/>
    <mergeCell ref="C586:D586"/>
    <mergeCell ref="C575:D575"/>
    <mergeCell ref="C576:D576"/>
    <mergeCell ref="C577:D577"/>
    <mergeCell ref="C578:D578"/>
    <mergeCell ref="C579:D579"/>
    <mergeCell ref="C580:D580"/>
    <mergeCell ref="C593:D593"/>
    <mergeCell ref="C594:D594"/>
    <mergeCell ref="C595:D595"/>
    <mergeCell ref="C596:D596"/>
    <mergeCell ref="C597:D597"/>
    <mergeCell ref="C598:D598"/>
    <mergeCell ref="C587:D587"/>
    <mergeCell ref="C588:D588"/>
    <mergeCell ref="C589:D589"/>
    <mergeCell ref="C590:D590"/>
    <mergeCell ref="C591:D591"/>
    <mergeCell ref="C592:D592"/>
    <mergeCell ref="C605:D605"/>
    <mergeCell ref="C606:D606"/>
    <mergeCell ref="C607:D607"/>
    <mergeCell ref="C610:D610"/>
    <mergeCell ref="C611:D611"/>
    <mergeCell ref="C612:D612"/>
    <mergeCell ref="C599:D599"/>
    <mergeCell ref="C600:D600"/>
    <mergeCell ref="C601:D601"/>
    <mergeCell ref="C602:D602"/>
    <mergeCell ref="C603:D603"/>
    <mergeCell ref="C604:D604"/>
    <mergeCell ref="C608:D608"/>
    <mergeCell ref="C609:D609"/>
    <mergeCell ref="C621:D621"/>
    <mergeCell ref="C622:D622"/>
    <mergeCell ref="C623:D623"/>
    <mergeCell ref="C624:D624"/>
    <mergeCell ref="C625:D625"/>
    <mergeCell ref="C626:D626"/>
    <mergeCell ref="C613:D613"/>
    <mergeCell ref="C616:D616"/>
    <mergeCell ref="C617:D617"/>
    <mergeCell ref="C618:D618"/>
    <mergeCell ref="C619:D619"/>
    <mergeCell ref="C620:D620"/>
    <mergeCell ref="C614:D614"/>
    <mergeCell ref="C615:D615"/>
    <mergeCell ref="C633:D633"/>
    <mergeCell ref="C634:D634"/>
    <mergeCell ref="C635:D635"/>
    <mergeCell ref="C636:D636"/>
    <mergeCell ref="C637:D637"/>
    <mergeCell ref="C638:D638"/>
    <mergeCell ref="C627:D627"/>
    <mergeCell ref="C628:D628"/>
    <mergeCell ref="C629:D629"/>
    <mergeCell ref="C630:D630"/>
    <mergeCell ref="C631:D631"/>
    <mergeCell ref="C632:D632"/>
    <mergeCell ref="C650:D650"/>
    <mergeCell ref="C651:D651"/>
    <mergeCell ref="C652:D652"/>
    <mergeCell ref="C639:D639"/>
    <mergeCell ref="C640:D640"/>
    <mergeCell ref="C641:D641"/>
    <mergeCell ref="C642:D642"/>
    <mergeCell ref="C643:D643"/>
    <mergeCell ref="C646:D646"/>
    <mergeCell ref="C644:D644"/>
    <mergeCell ref="C645:D645"/>
    <mergeCell ref="C255:D255"/>
    <mergeCell ref="C256:D256"/>
    <mergeCell ref="C274:D274"/>
    <mergeCell ref="C275:D275"/>
    <mergeCell ref="C278:D278"/>
    <mergeCell ref="C279:D279"/>
    <mergeCell ref="C280:D280"/>
    <mergeCell ref="C281:D281"/>
    <mergeCell ref="C264:D264"/>
    <mergeCell ref="C265:D265"/>
    <mergeCell ref="C266:D266"/>
    <mergeCell ref="C267:D267"/>
    <mergeCell ref="C270:D270"/>
    <mergeCell ref="C271:D271"/>
    <mergeCell ref="C259:D259"/>
    <mergeCell ref="C272:D272"/>
    <mergeCell ref="C273:D273"/>
    <mergeCell ref="C276:D276"/>
    <mergeCell ref="C277:D277"/>
    <mergeCell ref="C268:D268"/>
    <mergeCell ref="C269:D269"/>
    <mergeCell ref="C665:D665"/>
    <mergeCell ref="C666:D666"/>
    <mergeCell ref="C667:D667"/>
    <mergeCell ref="C282:D282"/>
    <mergeCell ref="C283:D283"/>
    <mergeCell ref="C284:D284"/>
    <mergeCell ref="C229:D229"/>
    <mergeCell ref="C231:D231"/>
    <mergeCell ref="C197:D197"/>
    <mergeCell ref="C659:D659"/>
    <mergeCell ref="C660:D660"/>
    <mergeCell ref="C661:D661"/>
    <mergeCell ref="C662:D662"/>
    <mergeCell ref="C663:D663"/>
    <mergeCell ref="C664:D664"/>
    <mergeCell ref="C653:D653"/>
    <mergeCell ref="C654:D654"/>
    <mergeCell ref="C655:D655"/>
    <mergeCell ref="C656:D656"/>
    <mergeCell ref="C657:D657"/>
    <mergeCell ref="C658:D658"/>
    <mergeCell ref="C647:D647"/>
    <mergeCell ref="C648:D648"/>
    <mergeCell ref="C649:D649"/>
    <mergeCell ref="C497:D497"/>
    <mergeCell ref="C519:D519"/>
    <mergeCell ref="C520:D520"/>
    <mergeCell ref="C285:D285"/>
    <mergeCell ref="C286:D286"/>
    <mergeCell ref="C60:D60"/>
    <mergeCell ref="C61:D61"/>
    <mergeCell ref="C62:D62"/>
    <mergeCell ref="C63:D63"/>
    <mergeCell ref="C84:D84"/>
    <mergeCell ref="C85:D85"/>
    <mergeCell ref="C90:D90"/>
    <mergeCell ref="C91:D91"/>
    <mergeCell ref="C92:D92"/>
    <mergeCell ref="C257:D257"/>
    <mergeCell ref="C258:D258"/>
    <mergeCell ref="C260:D260"/>
    <mergeCell ref="C261:D261"/>
    <mergeCell ref="C262:D262"/>
    <mergeCell ref="C263:D263"/>
    <mergeCell ref="C251:D251"/>
    <mergeCell ref="C252:D252"/>
    <mergeCell ref="C253:D253"/>
    <mergeCell ref="C254:D254"/>
  </mergeCells>
  <pageMargins left="0.7" right="0.7" top="0.75" bottom="0.75" header="0.3" footer="0.3"/>
  <pageSetup paperSize="9" scale="8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633"/>
  <sheetViews>
    <sheetView topLeftCell="A620" workbookViewId="0">
      <selection activeCell="C1" sqref="C1:E1"/>
    </sheetView>
  </sheetViews>
  <sheetFormatPr defaultColWidth="9.140625" defaultRowHeight="15.75" x14ac:dyDescent="0.25"/>
  <cols>
    <col min="1" max="1" width="43.28515625" style="144" customWidth="1"/>
    <col min="2" max="2" width="17.85546875" style="145" customWidth="1"/>
    <col min="3" max="3" width="11.140625" style="145" customWidth="1"/>
    <col min="4" max="4" width="27.5703125" style="48" hidden="1" customWidth="1"/>
    <col min="5" max="5" width="29.7109375" style="48" customWidth="1"/>
    <col min="6" max="16384" width="9.140625" style="11"/>
  </cols>
  <sheetData>
    <row r="1" spans="1:5" ht="68.099999999999994" customHeight="1" x14ac:dyDescent="0.2">
      <c r="A1" s="271"/>
      <c r="B1" s="271"/>
      <c r="C1" s="276" t="s">
        <v>1251</v>
      </c>
      <c r="D1" s="276"/>
      <c r="E1" s="276"/>
    </row>
    <row r="2" spans="1:5" ht="54.6" customHeight="1" x14ac:dyDescent="0.2">
      <c r="A2" s="275" t="s">
        <v>1225</v>
      </c>
      <c r="B2" s="275"/>
      <c r="C2" s="275"/>
      <c r="D2" s="275"/>
      <c r="E2" s="275"/>
    </row>
    <row r="3" spans="1:5" ht="31.5" x14ac:dyDescent="0.2">
      <c r="A3" s="74" t="s">
        <v>11</v>
      </c>
      <c r="B3" s="75" t="s">
        <v>464</v>
      </c>
      <c r="C3" s="75" t="s">
        <v>465</v>
      </c>
      <c r="D3" s="47" t="s">
        <v>1078</v>
      </c>
      <c r="E3" s="142" t="s">
        <v>1221</v>
      </c>
    </row>
    <row r="4" spans="1:5" s="124" customFormat="1" x14ac:dyDescent="0.2">
      <c r="A4" s="150" t="s">
        <v>1191</v>
      </c>
      <c r="B4" s="151"/>
      <c r="C4" s="151"/>
      <c r="D4" s="152"/>
      <c r="E4" s="152">
        <f>E5+E97+E253+E295+E328+E339+E352+E371+E376+E390+E432+E512+E519+E528</f>
        <v>2896955538.3800001</v>
      </c>
    </row>
    <row r="5" spans="1:5" ht="63" x14ac:dyDescent="0.2">
      <c r="A5" s="76" t="s">
        <v>468</v>
      </c>
      <c r="B5" s="188" t="s">
        <v>469</v>
      </c>
      <c r="C5" s="188"/>
      <c r="D5" s="79">
        <f>D6+D23+D33+D86</f>
        <v>249538512.11000001</v>
      </c>
      <c r="E5" s="112">
        <f>E6+E23+E33+E86</f>
        <v>280641747.96000004</v>
      </c>
    </row>
    <row r="6" spans="1:5" ht="31.5" x14ac:dyDescent="0.2">
      <c r="A6" s="65" t="s">
        <v>470</v>
      </c>
      <c r="B6" s="173" t="s">
        <v>471</v>
      </c>
      <c r="C6" s="173"/>
      <c r="D6" s="68">
        <f>D7+D16</f>
        <v>14250024</v>
      </c>
      <c r="E6" s="54">
        <f>E7+E16</f>
        <v>15591924</v>
      </c>
    </row>
    <row r="7" spans="1:5" ht="63" x14ac:dyDescent="0.2">
      <c r="A7" s="69" t="s">
        <v>472</v>
      </c>
      <c r="B7" s="172" t="s">
        <v>473</v>
      </c>
      <c r="C7" s="172"/>
      <c r="D7" s="72">
        <f>D8+D10+D12+D14</f>
        <v>13633909</v>
      </c>
      <c r="E7" s="52">
        <f>E8+E10+E12+E14</f>
        <v>14975809</v>
      </c>
    </row>
    <row r="8" spans="1:5" ht="47.25" x14ac:dyDescent="0.2">
      <c r="A8" s="73" t="s">
        <v>474</v>
      </c>
      <c r="B8" s="171" t="s">
        <v>475</v>
      </c>
      <c r="C8" s="171"/>
      <c r="D8" s="56">
        <f>D9</f>
        <v>1580936</v>
      </c>
      <c r="E8" s="52">
        <f>E9</f>
        <v>1580936</v>
      </c>
    </row>
    <row r="9" spans="1:5" ht="47.25" x14ac:dyDescent="0.2">
      <c r="A9" s="73" t="s">
        <v>476</v>
      </c>
      <c r="B9" s="171"/>
      <c r="C9" s="171" t="s">
        <v>477</v>
      </c>
      <c r="D9" s="56">
        <v>1580936</v>
      </c>
      <c r="E9" s="52">
        <f>ПР7!G9</f>
        <v>1580936</v>
      </c>
    </row>
    <row r="10" spans="1:5" ht="31.5" x14ac:dyDescent="0.2">
      <c r="A10" s="73" t="s">
        <v>478</v>
      </c>
      <c r="B10" s="171" t="s">
        <v>479</v>
      </c>
      <c r="C10" s="171"/>
      <c r="D10" s="56">
        <f>D11</f>
        <v>9763369</v>
      </c>
      <c r="E10" s="52">
        <f>E11</f>
        <v>11063369</v>
      </c>
    </row>
    <row r="11" spans="1:5" ht="47.25" x14ac:dyDescent="0.2">
      <c r="A11" s="73" t="s">
        <v>476</v>
      </c>
      <c r="B11" s="171"/>
      <c r="C11" s="171" t="s">
        <v>477</v>
      </c>
      <c r="D11" s="56">
        <v>9763369</v>
      </c>
      <c r="E11" s="52">
        <f>ПР7!G11</f>
        <v>11063369</v>
      </c>
    </row>
    <row r="12" spans="1:5" ht="31.5" x14ac:dyDescent="0.2">
      <c r="A12" s="73" t="s">
        <v>480</v>
      </c>
      <c r="B12" s="171" t="s">
        <v>481</v>
      </c>
      <c r="C12" s="171"/>
      <c r="D12" s="56">
        <f>D13</f>
        <v>100000</v>
      </c>
      <c r="E12" s="52">
        <f>E13</f>
        <v>141900</v>
      </c>
    </row>
    <row r="13" spans="1:5" ht="47.25" x14ac:dyDescent="0.2">
      <c r="A13" s="73" t="s">
        <v>476</v>
      </c>
      <c r="B13" s="171"/>
      <c r="C13" s="171" t="s">
        <v>477</v>
      </c>
      <c r="D13" s="56">
        <v>100000</v>
      </c>
      <c r="E13" s="52">
        <f>ПР7!G13</f>
        <v>141900</v>
      </c>
    </row>
    <row r="14" spans="1:5" ht="76.7" customHeight="1" x14ac:dyDescent="0.2">
      <c r="A14" s="73" t="s">
        <v>1144</v>
      </c>
      <c r="B14" s="171" t="s">
        <v>1114</v>
      </c>
      <c r="C14" s="171"/>
      <c r="D14" s="56">
        <f>D15</f>
        <v>2189604</v>
      </c>
      <c r="E14" s="52">
        <f>E15</f>
        <v>2189604</v>
      </c>
    </row>
    <row r="15" spans="1:5" ht="47.25" x14ac:dyDescent="0.2">
      <c r="A15" s="73" t="s">
        <v>476</v>
      </c>
      <c r="B15" s="171"/>
      <c r="C15" s="171">
        <v>600</v>
      </c>
      <c r="D15" s="56">
        <v>2189604</v>
      </c>
      <c r="E15" s="52">
        <f>ПР7!G15</f>
        <v>2189604</v>
      </c>
    </row>
    <row r="16" spans="1:5" ht="31.5" x14ac:dyDescent="0.2">
      <c r="A16" s="69" t="s">
        <v>482</v>
      </c>
      <c r="B16" s="172" t="s">
        <v>483</v>
      </c>
      <c r="C16" s="172"/>
      <c r="D16" s="72">
        <v>616115</v>
      </c>
      <c r="E16" s="52">
        <f>E17+E19+E21</f>
        <v>616115</v>
      </c>
    </row>
    <row r="17" spans="1:5" ht="31.5" x14ac:dyDescent="0.2">
      <c r="A17" s="73" t="s">
        <v>484</v>
      </c>
      <c r="B17" s="171" t="s">
        <v>485</v>
      </c>
      <c r="C17" s="171"/>
      <c r="D17" s="56">
        <f>D18</f>
        <v>90000</v>
      </c>
      <c r="E17" s="52">
        <f>E18</f>
        <v>90000</v>
      </c>
    </row>
    <row r="18" spans="1:5" ht="47.25" x14ac:dyDescent="0.2">
      <c r="A18" s="73" t="s">
        <v>476</v>
      </c>
      <c r="B18" s="171"/>
      <c r="C18" s="171" t="s">
        <v>477</v>
      </c>
      <c r="D18" s="56">
        <v>90000</v>
      </c>
      <c r="E18" s="52">
        <f>ПР7!G18</f>
        <v>90000</v>
      </c>
    </row>
    <row r="19" spans="1:5" ht="63" x14ac:dyDescent="0.2">
      <c r="A19" s="73" t="s">
        <v>486</v>
      </c>
      <c r="B19" s="171" t="s">
        <v>487</v>
      </c>
      <c r="C19" s="171"/>
      <c r="D19" s="56">
        <f>D20</f>
        <v>26306</v>
      </c>
      <c r="E19" s="52">
        <f>E20</f>
        <v>26306</v>
      </c>
    </row>
    <row r="20" spans="1:5" ht="47.25" x14ac:dyDescent="0.2">
      <c r="A20" s="73" t="s">
        <v>476</v>
      </c>
      <c r="B20" s="171"/>
      <c r="C20" s="171" t="s">
        <v>477</v>
      </c>
      <c r="D20" s="56">
        <v>26306</v>
      </c>
      <c r="E20" s="52">
        <f>ПР7!G20</f>
        <v>26306</v>
      </c>
    </row>
    <row r="21" spans="1:5" ht="47.25" x14ac:dyDescent="0.2">
      <c r="A21" s="73" t="s">
        <v>488</v>
      </c>
      <c r="B21" s="171" t="s">
        <v>489</v>
      </c>
      <c r="C21" s="171"/>
      <c r="D21" s="56">
        <f>D22</f>
        <v>499809</v>
      </c>
      <c r="E21" s="52">
        <f>E22</f>
        <v>499809</v>
      </c>
    </row>
    <row r="22" spans="1:5" ht="47.25" x14ac:dyDescent="0.2">
      <c r="A22" s="73" t="s">
        <v>476</v>
      </c>
      <c r="B22" s="171"/>
      <c r="C22" s="171" t="s">
        <v>477</v>
      </c>
      <c r="D22" s="56">
        <v>499809</v>
      </c>
      <c r="E22" s="52">
        <f>ПР7!G22</f>
        <v>499809</v>
      </c>
    </row>
    <row r="23" spans="1:5" ht="78.75" x14ac:dyDescent="0.2">
      <c r="A23" s="65" t="s">
        <v>490</v>
      </c>
      <c r="B23" s="173" t="s">
        <v>491</v>
      </c>
      <c r="C23" s="173"/>
      <c r="D23" s="68">
        <f>D24</f>
        <v>638702</v>
      </c>
      <c r="E23" s="54">
        <f>E24</f>
        <v>1506780</v>
      </c>
    </row>
    <row r="24" spans="1:5" ht="78.75" x14ac:dyDescent="0.2">
      <c r="A24" s="69" t="s">
        <v>492</v>
      </c>
      <c r="B24" s="172" t="s">
        <v>493</v>
      </c>
      <c r="C24" s="172"/>
      <c r="D24" s="72">
        <f>D25+D29+D31</f>
        <v>638702</v>
      </c>
      <c r="E24" s="52">
        <f>E25+E29+E31+E27</f>
        <v>1506780</v>
      </c>
    </row>
    <row r="25" spans="1:5" ht="31.5" x14ac:dyDescent="0.2">
      <c r="A25" s="73" t="s">
        <v>494</v>
      </c>
      <c r="B25" s="171" t="s">
        <v>495</v>
      </c>
      <c r="C25" s="171"/>
      <c r="D25" s="56">
        <f>D26</f>
        <v>550000</v>
      </c>
      <c r="E25" s="52">
        <f>E26</f>
        <v>977000</v>
      </c>
    </row>
    <row r="26" spans="1:5" ht="47.25" x14ac:dyDescent="0.2">
      <c r="A26" s="73" t="s">
        <v>476</v>
      </c>
      <c r="B26" s="171"/>
      <c r="C26" s="171" t="s">
        <v>477</v>
      </c>
      <c r="D26" s="56">
        <v>550000</v>
      </c>
      <c r="E26" s="52">
        <f>ПР7!G26</f>
        <v>977000</v>
      </c>
    </row>
    <row r="27" spans="1:5" ht="31.5" x14ac:dyDescent="0.2">
      <c r="A27" s="73" t="str">
        <f>ПР7!A29</f>
        <v>Расходы на мероприятия по работе с молодежью</v>
      </c>
      <c r="B27" s="171" t="str">
        <f>ПР7!C29</f>
        <v>01.2.01.29346</v>
      </c>
      <c r="C27" s="171"/>
      <c r="D27" s="56"/>
      <c r="E27" s="52">
        <f>E28</f>
        <v>450000</v>
      </c>
    </row>
    <row r="28" spans="1:5" ht="47.25" x14ac:dyDescent="0.2">
      <c r="A28" s="73" t="str">
        <f>ПР7!A30</f>
        <v>Предоставление субсидий бюджетным, автономным учреждениям и иным некоммерческим организациям</v>
      </c>
      <c r="B28" s="171"/>
      <c r="C28" s="171">
        <f>ПР7!E30</f>
        <v>600</v>
      </c>
      <c r="D28" s="56"/>
      <c r="E28" s="52">
        <f>ПР7!G30</f>
        <v>450000</v>
      </c>
    </row>
    <row r="29" spans="1:5" ht="47.25" x14ac:dyDescent="0.2">
      <c r="A29" s="73" t="s">
        <v>496</v>
      </c>
      <c r="B29" s="171" t="s">
        <v>497</v>
      </c>
      <c r="C29" s="171"/>
      <c r="D29" s="56">
        <f>D30</f>
        <v>20000</v>
      </c>
      <c r="E29" s="52">
        <f>E30</f>
        <v>11078</v>
      </c>
    </row>
    <row r="30" spans="1:5" ht="47.25" x14ac:dyDescent="0.2">
      <c r="A30" s="73" t="s">
        <v>476</v>
      </c>
      <c r="B30" s="171"/>
      <c r="C30" s="171" t="s">
        <v>477</v>
      </c>
      <c r="D30" s="56">
        <v>20000</v>
      </c>
      <c r="E30" s="52">
        <f>ПР7!G28</f>
        <v>11078</v>
      </c>
    </row>
    <row r="31" spans="1:5" ht="39.75" customHeight="1" x14ac:dyDescent="0.2">
      <c r="A31" s="73" t="s">
        <v>494</v>
      </c>
      <c r="B31" s="171" t="s">
        <v>1145</v>
      </c>
      <c r="C31" s="171"/>
      <c r="D31" s="56">
        <f>D32</f>
        <v>68702</v>
      </c>
      <c r="E31" s="52">
        <f>E32</f>
        <v>68702</v>
      </c>
    </row>
    <row r="32" spans="1:5" ht="47.25" x14ac:dyDescent="0.2">
      <c r="A32" s="73" t="s">
        <v>476</v>
      </c>
      <c r="B32" s="171"/>
      <c r="C32" s="171">
        <v>600</v>
      </c>
      <c r="D32" s="56">
        <v>68702</v>
      </c>
      <c r="E32" s="52">
        <f>ПР7!G32</f>
        <v>68702</v>
      </c>
    </row>
    <row r="33" spans="1:5" s="124" customFormat="1" ht="47.25" x14ac:dyDescent="0.2">
      <c r="A33" s="65" t="s">
        <v>498</v>
      </c>
      <c r="B33" s="176" t="s">
        <v>499</v>
      </c>
      <c r="C33" s="176"/>
      <c r="D33" s="68">
        <f>D34+D43+D66+D79+D83</f>
        <v>234258286.11000001</v>
      </c>
      <c r="E33" s="54">
        <f>E34+E43+E66+E79+E83</f>
        <v>263151543.96000001</v>
      </c>
    </row>
    <row r="34" spans="1:5" s="124" customFormat="1" ht="47.25" x14ac:dyDescent="0.2">
      <c r="A34" s="69" t="s">
        <v>500</v>
      </c>
      <c r="B34" s="177" t="s">
        <v>501</v>
      </c>
      <c r="C34" s="177"/>
      <c r="D34" s="72">
        <f>D35+D37+D39+D41</f>
        <v>38564433</v>
      </c>
      <c r="E34" s="55">
        <f>E35+E37+E39+E41</f>
        <v>41636611</v>
      </c>
    </row>
    <row r="35" spans="1:5" s="124" customFormat="1" ht="31.5" x14ac:dyDescent="0.2">
      <c r="A35" s="73" t="s">
        <v>502</v>
      </c>
      <c r="B35" s="175" t="s">
        <v>503</v>
      </c>
      <c r="C35" s="175"/>
      <c r="D35" s="56">
        <f>D36</f>
        <v>40000</v>
      </c>
      <c r="E35" s="52">
        <f>E36</f>
        <v>40000</v>
      </c>
    </row>
    <row r="36" spans="1:5" s="124" customFormat="1" ht="47.25" x14ac:dyDescent="0.2">
      <c r="A36" s="73" t="s">
        <v>476</v>
      </c>
      <c r="B36" s="175"/>
      <c r="C36" s="175" t="s">
        <v>477</v>
      </c>
      <c r="D36" s="56">
        <v>40000</v>
      </c>
      <c r="E36" s="52">
        <f>ПР7!G36</f>
        <v>40000</v>
      </c>
    </row>
    <row r="37" spans="1:5" s="124" customFormat="1" ht="31.5" x14ac:dyDescent="0.2">
      <c r="A37" s="73" t="s">
        <v>504</v>
      </c>
      <c r="B37" s="175" t="s">
        <v>505</v>
      </c>
      <c r="C37" s="175"/>
      <c r="D37" s="56">
        <f>D38</f>
        <v>8986726</v>
      </c>
      <c r="E37" s="52">
        <f>E38</f>
        <v>10849468</v>
      </c>
    </row>
    <row r="38" spans="1:5" s="124" customFormat="1" ht="47.25" x14ac:dyDescent="0.2">
      <c r="A38" s="73" t="s">
        <v>476</v>
      </c>
      <c r="B38" s="175"/>
      <c r="C38" s="175" t="s">
        <v>477</v>
      </c>
      <c r="D38" s="56">
        <v>8986726</v>
      </c>
      <c r="E38" s="52">
        <f>ПР7!G38</f>
        <v>10849468</v>
      </c>
    </row>
    <row r="39" spans="1:5" s="124" customFormat="1" ht="47.25" x14ac:dyDescent="0.2">
      <c r="A39" s="73" t="s">
        <v>506</v>
      </c>
      <c r="B39" s="175" t="s">
        <v>507</v>
      </c>
      <c r="C39" s="175"/>
      <c r="D39" s="56">
        <f>D40</f>
        <v>19320735</v>
      </c>
      <c r="E39" s="52">
        <f>E40</f>
        <v>19320735</v>
      </c>
    </row>
    <row r="40" spans="1:5" s="124" customFormat="1" ht="47.25" x14ac:dyDescent="0.2">
      <c r="A40" s="73" t="s">
        <v>476</v>
      </c>
      <c r="B40" s="175"/>
      <c r="C40" s="175" t="s">
        <v>477</v>
      </c>
      <c r="D40" s="56">
        <v>19320735</v>
      </c>
      <c r="E40" s="52">
        <f>ПР7!G40</f>
        <v>19320735</v>
      </c>
    </row>
    <row r="41" spans="1:5" s="124" customFormat="1" ht="47.25" x14ac:dyDescent="0.2">
      <c r="A41" s="73" t="s">
        <v>506</v>
      </c>
      <c r="B41" s="175" t="s">
        <v>508</v>
      </c>
      <c r="C41" s="175"/>
      <c r="D41" s="56">
        <f>D42</f>
        <v>10216972</v>
      </c>
      <c r="E41" s="52">
        <f>E42</f>
        <v>11426408</v>
      </c>
    </row>
    <row r="42" spans="1:5" s="124" customFormat="1" ht="47.25" x14ac:dyDescent="0.2">
      <c r="A42" s="73" t="s">
        <v>476</v>
      </c>
      <c r="B42" s="175"/>
      <c r="C42" s="175" t="s">
        <v>477</v>
      </c>
      <c r="D42" s="56">
        <v>10216972</v>
      </c>
      <c r="E42" s="52">
        <f>ПР7!G42</f>
        <v>11426408</v>
      </c>
    </row>
    <row r="43" spans="1:5" s="124" customFormat="1" ht="31.5" x14ac:dyDescent="0.2">
      <c r="A43" s="69" t="s">
        <v>509</v>
      </c>
      <c r="B43" s="177" t="s">
        <v>510</v>
      </c>
      <c r="C43" s="177"/>
      <c r="D43" s="72">
        <f>D44+D46+D48+D50+D52+D54+D56+D58+D62+D64+D60</f>
        <v>135871960</v>
      </c>
      <c r="E43" s="72">
        <f>E44+E46+E48+E50+E52+E54+E56+E58+E62+E64+E60</f>
        <v>158308662</v>
      </c>
    </row>
    <row r="44" spans="1:5" s="124" customFormat="1" ht="31.5" x14ac:dyDescent="0.2">
      <c r="A44" s="73" t="s">
        <v>484</v>
      </c>
      <c r="B44" s="175" t="s">
        <v>511</v>
      </c>
      <c r="C44" s="175"/>
      <c r="D44" s="56">
        <f>D45</f>
        <v>40000</v>
      </c>
      <c r="E44" s="52">
        <f>E45</f>
        <v>40000</v>
      </c>
    </row>
    <row r="45" spans="1:5" s="124" customFormat="1" ht="31.5" x14ac:dyDescent="0.2">
      <c r="A45" s="73" t="s">
        <v>512</v>
      </c>
      <c r="B45" s="175"/>
      <c r="C45" s="175" t="s">
        <v>513</v>
      </c>
      <c r="D45" s="56">
        <v>40000</v>
      </c>
      <c r="E45" s="52">
        <f>ПР7!G45</f>
        <v>40000</v>
      </c>
    </row>
    <row r="46" spans="1:5" s="124" customFormat="1" ht="31.5" x14ac:dyDescent="0.2">
      <c r="A46" s="73" t="s">
        <v>514</v>
      </c>
      <c r="B46" s="175" t="s">
        <v>515</v>
      </c>
      <c r="C46" s="175"/>
      <c r="D46" s="56">
        <f>D47</f>
        <v>59355864</v>
      </c>
      <c r="E46" s="52">
        <f>E47</f>
        <v>64458697</v>
      </c>
    </row>
    <row r="47" spans="1:5" s="124" customFormat="1" ht="47.25" x14ac:dyDescent="0.2">
      <c r="A47" s="73" t="s">
        <v>476</v>
      </c>
      <c r="B47" s="175"/>
      <c r="C47" s="175" t="s">
        <v>477</v>
      </c>
      <c r="D47" s="56">
        <v>59355864</v>
      </c>
      <c r="E47" s="52">
        <f>ПР7!G47</f>
        <v>64458697</v>
      </c>
    </row>
    <row r="48" spans="1:5" s="124" customFormat="1" x14ac:dyDescent="0.2">
      <c r="A48" s="73" t="s">
        <v>516</v>
      </c>
      <c r="B48" s="175" t="s">
        <v>517</v>
      </c>
      <c r="C48" s="175"/>
      <c r="D48" s="56">
        <f>D49</f>
        <v>2300000</v>
      </c>
      <c r="E48" s="52">
        <f>E49</f>
        <v>2366758</v>
      </c>
    </row>
    <row r="49" spans="1:5" s="124" customFormat="1" ht="47.25" x14ac:dyDescent="0.2">
      <c r="A49" s="73" t="s">
        <v>476</v>
      </c>
      <c r="B49" s="175"/>
      <c r="C49" s="175" t="s">
        <v>477</v>
      </c>
      <c r="D49" s="56">
        <v>2300000</v>
      </c>
      <c r="E49" s="52">
        <f>ПР7!G49</f>
        <v>2366758</v>
      </c>
    </row>
    <row r="50" spans="1:5" s="124" customFormat="1" ht="57.75" customHeight="1" x14ac:dyDescent="0.2">
      <c r="A50" s="73" t="s">
        <v>1116</v>
      </c>
      <c r="B50" s="175" t="s">
        <v>1115</v>
      </c>
      <c r="C50" s="175"/>
      <c r="D50" s="56">
        <f>D51</f>
        <v>103055</v>
      </c>
      <c r="E50" s="52">
        <f>E51</f>
        <v>103055</v>
      </c>
    </row>
    <row r="51" spans="1:5" s="124" customFormat="1" ht="47.25" x14ac:dyDescent="0.2">
      <c r="A51" s="73" t="s">
        <v>476</v>
      </c>
      <c r="B51" s="175"/>
      <c r="C51" s="175">
        <v>600</v>
      </c>
      <c r="D51" s="56">
        <v>103055</v>
      </c>
      <c r="E51" s="52">
        <f>ПР7!G51</f>
        <v>103055</v>
      </c>
    </row>
    <row r="52" spans="1:5" s="124" customFormat="1" ht="47.25" x14ac:dyDescent="0.2">
      <c r="A52" s="73" t="s">
        <v>506</v>
      </c>
      <c r="B52" s="175" t="s">
        <v>518</v>
      </c>
      <c r="C52" s="175"/>
      <c r="D52" s="56">
        <f>D53</f>
        <v>40176254</v>
      </c>
      <c r="E52" s="52">
        <f>E53</f>
        <v>42090005</v>
      </c>
    </row>
    <row r="53" spans="1:5" s="124" customFormat="1" ht="47.25" x14ac:dyDescent="0.2">
      <c r="A53" s="73" t="s">
        <v>476</v>
      </c>
      <c r="B53" s="175"/>
      <c r="C53" s="175" t="s">
        <v>477</v>
      </c>
      <c r="D53" s="56">
        <v>40176254</v>
      </c>
      <c r="E53" s="52">
        <f>ПР7!G53</f>
        <v>42090005</v>
      </c>
    </row>
    <row r="54" spans="1:5" s="124" customFormat="1" x14ac:dyDescent="0.2">
      <c r="A54" s="73" t="s">
        <v>516</v>
      </c>
      <c r="B54" s="175" t="s">
        <v>519</v>
      </c>
      <c r="C54" s="175"/>
      <c r="D54" s="56">
        <f>D55</f>
        <v>4650000</v>
      </c>
      <c r="E54" s="52">
        <f>E55</f>
        <v>4690000</v>
      </c>
    </row>
    <row r="55" spans="1:5" s="124" customFormat="1" ht="47.25" x14ac:dyDescent="0.2">
      <c r="A55" s="73" t="s">
        <v>476</v>
      </c>
      <c r="B55" s="175"/>
      <c r="C55" s="175" t="s">
        <v>477</v>
      </c>
      <c r="D55" s="56">
        <v>4650000</v>
      </c>
      <c r="E55" s="52">
        <f>ПР7!G55</f>
        <v>4690000</v>
      </c>
    </row>
    <row r="56" spans="1:5" s="124" customFormat="1" ht="63" x14ac:dyDescent="0.2">
      <c r="A56" s="73" t="s">
        <v>520</v>
      </c>
      <c r="B56" s="175" t="s">
        <v>521</v>
      </c>
      <c r="C56" s="175"/>
      <c r="D56" s="56">
        <f>D57</f>
        <v>800000</v>
      </c>
      <c r="E56" s="52">
        <f>E57</f>
        <v>737365</v>
      </c>
    </row>
    <row r="57" spans="1:5" s="124" customFormat="1" ht="47.25" x14ac:dyDescent="0.2">
      <c r="A57" s="73" t="s">
        <v>476</v>
      </c>
      <c r="B57" s="175"/>
      <c r="C57" s="175" t="s">
        <v>477</v>
      </c>
      <c r="D57" s="56">
        <v>800000</v>
      </c>
      <c r="E57" s="52">
        <f>ПР7!G57</f>
        <v>737365</v>
      </c>
    </row>
    <row r="58" spans="1:5" s="124" customFormat="1" ht="78.75" x14ac:dyDescent="0.2">
      <c r="A58" s="73" t="s">
        <v>522</v>
      </c>
      <c r="B58" s="175" t="s">
        <v>523</v>
      </c>
      <c r="C58" s="175"/>
      <c r="D58" s="56">
        <f>D59</f>
        <v>900000</v>
      </c>
      <c r="E58" s="52">
        <f>E59</f>
        <v>900000</v>
      </c>
    </row>
    <row r="59" spans="1:5" s="124" customFormat="1" ht="47.25" x14ac:dyDescent="0.2">
      <c r="A59" s="73" t="s">
        <v>476</v>
      </c>
      <c r="B59" s="175"/>
      <c r="C59" s="175" t="s">
        <v>477</v>
      </c>
      <c r="D59" s="56">
        <v>900000</v>
      </c>
      <c r="E59" s="52">
        <f>ПР7!G59</f>
        <v>900000</v>
      </c>
    </row>
    <row r="60" spans="1:5" s="124" customFormat="1" ht="31.5" x14ac:dyDescent="0.2">
      <c r="A60" s="73" t="s">
        <v>1175</v>
      </c>
      <c r="B60" s="175" t="s">
        <v>1174</v>
      </c>
      <c r="C60" s="175"/>
      <c r="D60" s="56">
        <f>D61</f>
        <v>0</v>
      </c>
      <c r="E60" s="52">
        <f>E61</f>
        <v>8673660</v>
      </c>
    </row>
    <row r="61" spans="1:5" s="124" customFormat="1" ht="47.25" x14ac:dyDescent="0.2">
      <c r="A61" s="73" t="s">
        <v>476</v>
      </c>
      <c r="B61" s="175"/>
      <c r="C61" s="175">
        <v>600</v>
      </c>
      <c r="D61" s="56">
        <v>0</v>
      </c>
      <c r="E61" s="52">
        <f>ПР7!G61</f>
        <v>8673660</v>
      </c>
    </row>
    <row r="62" spans="1:5" s="124" customFormat="1" ht="50.25" customHeight="1" x14ac:dyDescent="0.2">
      <c r="A62" s="73" t="s">
        <v>576</v>
      </c>
      <c r="B62" s="175" t="s">
        <v>1146</v>
      </c>
      <c r="C62" s="175"/>
      <c r="D62" s="56">
        <f>D63</f>
        <v>1958036</v>
      </c>
      <c r="E62" s="52">
        <f>E63</f>
        <v>1958032</v>
      </c>
    </row>
    <row r="63" spans="1:5" s="124" customFormat="1" ht="47.25" x14ac:dyDescent="0.2">
      <c r="A63" s="73" t="s">
        <v>476</v>
      </c>
      <c r="B63" s="175"/>
      <c r="C63" s="175">
        <v>600</v>
      </c>
      <c r="D63" s="56">
        <v>1958036</v>
      </c>
      <c r="E63" s="52">
        <f>ПР7!G63</f>
        <v>1958032</v>
      </c>
    </row>
    <row r="64" spans="1:5" s="124" customFormat="1" ht="47.25" x14ac:dyDescent="0.2">
      <c r="A64" s="73" t="s">
        <v>506</v>
      </c>
      <c r="B64" s="175" t="s">
        <v>524</v>
      </c>
      <c r="C64" s="175"/>
      <c r="D64" s="56">
        <f>D65</f>
        <v>25588751</v>
      </c>
      <c r="E64" s="52">
        <f>E65</f>
        <v>32291090</v>
      </c>
    </row>
    <row r="65" spans="1:5" s="124" customFormat="1" ht="47.25" x14ac:dyDescent="0.2">
      <c r="A65" s="73" t="s">
        <v>476</v>
      </c>
      <c r="B65" s="175"/>
      <c r="C65" s="175" t="s">
        <v>477</v>
      </c>
      <c r="D65" s="56">
        <v>25588751</v>
      </c>
      <c r="E65" s="52">
        <f>ПР7!G65</f>
        <v>32291090</v>
      </c>
    </row>
    <row r="66" spans="1:5" s="124" customFormat="1" ht="47.25" x14ac:dyDescent="0.2">
      <c r="A66" s="69" t="s">
        <v>525</v>
      </c>
      <c r="B66" s="177" t="s">
        <v>526</v>
      </c>
      <c r="C66" s="177"/>
      <c r="D66" s="72">
        <f>D67+D69+D71+D73+D75+D77</f>
        <v>29137055</v>
      </c>
      <c r="E66" s="55">
        <f>E67+E69+E71+E73+E75+E77</f>
        <v>32219979.850000001</v>
      </c>
    </row>
    <row r="67" spans="1:5" s="124" customFormat="1" x14ac:dyDescent="0.2">
      <c r="A67" s="73" t="s">
        <v>527</v>
      </c>
      <c r="B67" s="175" t="s">
        <v>528</v>
      </c>
      <c r="C67" s="175"/>
      <c r="D67" s="56">
        <f>D68</f>
        <v>5743590</v>
      </c>
      <c r="E67" s="52">
        <f>E68</f>
        <v>6065085</v>
      </c>
    </row>
    <row r="68" spans="1:5" s="124" customFormat="1" ht="47.25" x14ac:dyDescent="0.2">
      <c r="A68" s="73" t="s">
        <v>476</v>
      </c>
      <c r="B68" s="175"/>
      <c r="C68" s="175" t="s">
        <v>477</v>
      </c>
      <c r="D68" s="56">
        <v>5743590</v>
      </c>
      <c r="E68" s="52">
        <f>ПР7!G68</f>
        <v>6065085</v>
      </c>
    </row>
    <row r="69" spans="1:5" s="124" customFormat="1" x14ac:dyDescent="0.2">
      <c r="A69" s="73" t="s">
        <v>516</v>
      </c>
      <c r="B69" s="175" t="s">
        <v>529</v>
      </c>
      <c r="C69" s="175"/>
      <c r="D69" s="56">
        <v>200000</v>
      </c>
      <c r="E69" s="52">
        <f>E70</f>
        <v>200000</v>
      </c>
    </row>
    <row r="70" spans="1:5" s="124" customFormat="1" ht="47.25" x14ac:dyDescent="0.2">
      <c r="A70" s="73" t="s">
        <v>476</v>
      </c>
      <c r="B70" s="175"/>
      <c r="C70" s="175" t="s">
        <v>477</v>
      </c>
      <c r="D70" s="56">
        <v>200000</v>
      </c>
      <c r="E70" s="52">
        <f>ПР7!G70</f>
        <v>200000</v>
      </c>
    </row>
    <row r="71" spans="1:5" s="124" customFormat="1" ht="47.25" x14ac:dyDescent="0.2">
      <c r="A71" s="73" t="s">
        <v>506</v>
      </c>
      <c r="B71" s="175" t="s">
        <v>530</v>
      </c>
      <c r="C71" s="175"/>
      <c r="D71" s="56">
        <f>D72</f>
        <v>13996561</v>
      </c>
      <c r="E71" s="52">
        <f>E72</f>
        <v>14580561</v>
      </c>
    </row>
    <row r="72" spans="1:5" s="124" customFormat="1" ht="47.25" x14ac:dyDescent="0.2">
      <c r="A72" s="73" t="s">
        <v>476</v>
      </c>
      <c r="B72" s="175"/>
      <c r="C72" s="175" t="s">
        <v>477</v>
      </c>
      <c r="D72" s="56">
        <v>13996561</v>
      </c>
      <c r="E72" s="52">
        <f>ПР7!G72</f>
        <v>14580561</v>
      </c>
    </row>
    <row r="73" spans="1:5" s="124" customFormat="1" ht="31.5" x14ac:dyDescent="0.2">
      <c r="A73" s="73" t="s">
        <v>531</v>
      </c>
      <c r="B73" s="175" t="s">
        <v>532</v>
      </c>
      <c r="C73" s="175"/>
      <c r="D73" s="56">
        <v>100000</v>
      </c>
      <c r="E73" s="52">
        <f>E74</f>
        <v>100000</v>
      </c>
    </row>
    <row r="74" spans="1:5" s="124" customFormat="1" ht="47.25" x14ac:dyDescent="0.2">
      <c r="A74" s="73" t="s">
        <v>476</v>
      </c>
      <c r="B74" s="175"/>
      <c r="C74" s="175" t="s">
        <v>477</v>
      </c>
      <c r="D74" s="56">
        <v>100000</v>
      </c>
      <c r="E74" s="52">
        <f>ПР7!G74</f>
        <v>100000</v>
      </c>
    </row>
    <row r="75" spans="1:5" s="124" customFormat="1" ht="47.25" x14ac:dyDescent="0.2">
      <c r="A75" s="73" t="s">
        <v>506</v>
      </c>
      <c r="B75" s="175" t="s">
        <v>533</v>
      </c>
      <c r="C75" s="175"/>
      <c r="D75" s="56">
        <f>D76</f>
        <v>8914581</v>
      </c>
      <c r="E75" s="52">
        <f>E76</f>
        <v>11092011</v>
      </c>
    </row>
    <row r="76" spans="1:5" s="124" customFormat="1" ht="47.25" x14ac:dyDescent="0.2">
      <c r="A76" s="73" t="s">
        <v>476</v>
      </c>
      <c r="B76" s="175"/>
      <c r="C76" s="175" t="s">
        <v>477</v>
      </c>
      <c r="D76" s="56">
        <v>8914581</v>
      </c>
      <c r="E76" s="52">
        <f>ПР7!G76</f>
        <v>11092011</v>
      </c>
    </row>
    <row r="77" spans="1:5" s="124" customFormat="1" ht="31.5" x14ac:dyDescent="0.2">
      <c r="A77" s="73" t="s">
        <v>534</v>
      </c>
      <c r="B77" s="175" t="s">
        <v>535</v>
      </c>
      <c r="C77" s="175"/>
      <c r="D77" s="56">
        <v>182323</v>
      </c>
      <c r="E77" s="52">
        <f>ПР7!G78</f>
        <v>182322.85</v>
      </c>
    </row>
    <row r="78" spans="1:5" s="124" customFormat="1" ht="47.25" x14ac:dyDescent="0.2">
      <c r="A78" s="73" t="s">
        <v>476</v>
      </c>
      <c r="B78" s="175"/>
      <c r="C78" s="175" t="s">
        <v>477</v>
      </c>
      <c r="D78" s="56">
        <v>182323</v>
      </c>
      <c r="E78" s="52">
        <f>ПР7!G78</f>
        <v>182322.85</v>
      </c>
    </row>
    <row r="79" spans="1:5" s="124" customFormat="1" ht="31.5" x14ac:dyDescent="0.2">
      <c r="A79" s="69" t="s">
        <v>536</v>
      </c>
      <c r="B79" s="177" t="s">
        <v>537</v>
      </c>
      <c r="C79" s="177"/>
      <c r="D79" s="72">
        <f>D80</f>
        <v>30528588</v>
      </c>
      <c r="E79" s="55">
        <f>E80</f>
        <v>30830041</v>
      </c>
    </row>
    <row r="80" spans="1:5" s="124" customFormat="1" ht="31.5" x14ac:dyDescent="0.2">
      <c r="A80" s="73" t="s">
        <v>538</v>
      </c>
      <c r="B80" s="175" t="s">
        <v>539</v>
      </c>
      <c r="C80" s="175"/>
      <c r="D80" s="56">
        <f>D81+D82</f>
        <v>30528588</v>
      </c>
      <c r="E80" s="52">
        <f>E81+E82</f>
        <v>30830041</v>
      </c>
    </row>
    <row r="81" spans="1:5" s="124" customFormat="1" ht="94.5" x14ac:dyDescent="0.2">
      <c r="A81" s="73" t="s">
        <v>540</v>
      </c>
      <c r="B81" s="175"/>
      <c r="C81" s="175" t="s">
        <v>541</v>
      </c>
      <c r="D81" s="56">
        <v>30519358</v>
      </c>
      <c r="E81" s="52">
        <f>ПР7!G81</f>
        <v>30820811</v>
      </c>
    </row>
    <row r="82" spans="1:5" s="124" customFormat="1" ht="38.85" customHeight="1" x14ac:dyDescent="0.2">
      <c r="A82" s="73" t="s">
        <v>542</v>
      </c>
      <c r="B82" s="175"/>
      <c r="C82" s="175" t="s">
        <v>543</v>
      </c>
      <c r="D82" s="56">
        <v>9230</v>
      </c>
      <c r="E82" s="52">
        <f>ПР7!G82</f>
        <v>9230</v>
      </c>
    </row>
    <row r="83" spans="1:5" s="124" customFormat="1" ht="47.85" customHeight="1" x14ac:dyDescent="0.2">
      <c r="A83" s="69" t="s">
        <v>1067</v>
      </c>
      <c r="B83" s="177" t="s">
        <v>1065</v>
      </c>
      <c r="C83" s="177"/>
      <c r="D83" s="72">
        <f>D84</f>
        <v>156250.10999999999</v>
      </c>
      <c r="E83" s="55">
        <f>E84</f>
        <v>156250.10999999999</v>
      </c>
    </row>
    <row r="84" spans="1:5" s="124" customFormat="1" ht="59.25" customHeight="1" x14ac:dyDescent="0.2">
      <c r="A84" s="73" t="s">
        <v>1068</v>
      </c>
      <c r="B84" s="175" t="s">
        <v>1066</v>
      </c>
      <c r="C84" s="175"/>
      <c r="D84" s="56">
        <f>D85</f>
        <v>156250.10999999999</v>
      </c>
      <c r="E84" s="52">
        <f>E85</f>
        <v>156250.10999999999</v>
      </c>
    </row>
    <row r="85" spans="1:5" s="124" customFormat="1" ht="94.5" x14ac:dyDescent="0.2">
      <c r="A85" s="73" t="s">
        <v>540</v>
      </c>
      <c r="B85" s="175"/>
      <c r="C85" s="175">
        <v>600</v>
      </c>
      <c r="D85" s="56">
        <v>156250.10999999999</v>
      </c>
      <c r="E85" s="52">
        <f>ПР7!G85</f>
        <v>156250.10999999999</v>
      </c>
    </row>
    <row r="86" spans="1:5" s="124" customFormat="1" ht="63" x14ac:dyDescent="0.2">
      <c r="A86" s="65" t="s">
        <v>544</v>
      </c>
      <c r="B86" s="176" t="s">
        <v>545</v>
      </c>
      <c r="C86" s="176"/>
      <c r="D86" s="68">
        <f>D87+D94</f>
        <v>391500</v>
      </c>
      <c r="E86" s="54">
        <f>E87+E94</f>
        <v>391500</v>
      </c>
    </row>
    <row r="87" spans="1:5" s="124" customFormat="1" ht="31.5" x14ac:dyDescent="0.2">
      <c r="A87" s="69" t="s">
        <v>546</v>
      </c>
      <c r="B87" s="177" t="s">
        <v>547</v>
      </c>
      <c r="C87" s="177"/>
      <c r="D87" s="72">
        <f>D88+D90+D92</f>
        <v>376000</v>
      </c>
      <c r="E87" s="52">
        <f>E88+E90+E92</f>
        <v>376000</v>
      </c>
    </row>
    <row r="88" spans="1:5" s="124" customFormat="1" ht="31.5" x14ac:dyDescent="0.2">
      <c r="A88" s="73" t="s">
        <v>548</v>
      </c>
      <c r="B88" s="175" t="s">
        <v>549</v>
      </c>
      <c r="C88" s="175"/>
      <c r="D88" s="56">
        <f>D89</f>
        <v>200000</v>
      </c>
      <c r="E88" s="52">
        <f>E89</f>
        <v>200000</v>
      </c>
    </row>
    <row r="89" spans="1:5" s="124" customFormat="1" ht="47.25" x14ac:dyDescent="0.2">
      <c r="A89" s="73" t="s">
        <v>476</v>
      </c>
      <c r="B89" s="175"/>
      <c r="C89" s="175" t="s">
        <v>477</v>
      </c>
      <c r="D89" s="56">
        <v>200000</v>
      </c>
      <c r="E89" s="52">
        <f>ПР7!G89</f>
        <v>200000</v>
      </c>
    </row>
    <row r="90" spans="1:5" s="124" customFormat="1" ht="69.75" customHeight="1" x14ac:dyDescent="0.2">
      <c r="A90" s="73" t="s">
        <v>1148</v>
      </c>
      <c r="B90" s="175" t="str">
        <f>ПР7!C90</f>
        <v>01.5.01.77650</v>
      </c>
      <c r="C90" s="175"/>
      <c r="D90" s="56">
        <f>D91</f>
        <v>88000</v>
      </c>
      <c r="E90" s="52">
        <f>E91</f>
        <v>88000</v>
      </c>
    </row>
    <row r="91" spans="1:5" s="124" customFormat="1" x14ac:dyDescent="0.2">
      <c r="A91" s="73" t="s">
        <v>994</v>
      </c>
      <c r="B91" s="175"/>
      <c r="C91" s="175">
        <v>500</v>
      </c>
      <c r="D91" s="56">
        <v>88000</v>
      </c>
      <c r="E91" s="52">
        <f>ПР7!G91</f>
        <v>88000</v>
      </c>
    </row>
    <row r="92" spans="1:5" s="124" customFormat="1" ht="49.7" customHeight="1" x14ac:dyDescent="0.2">
      <c r="A92" s="73" t="str">
        <f>ПР7!A92</f>
        <v>Расходы на материальное стимулирование деятельности народных дружинников Ярославской области</v>
      </c>
      <c r="B92" s="175" t="str">
        <f>ПР7!C92</f>
        <v>01.5.01.77656</v>
      </c>
      <c r="C92" s="175"/>
      <c r="D92" s="56">
        <f>D93</f>
        <v>88000</v>
      </c>
      <c r="E92" s="52">
        <f>E93</f>
        <v>88000</v>
      </c>
    </row>
    <row r="93" spans="1:5" s="124" customFormat="1" ht="47.25" x14ac:dyDescent="0.2">
      <c r="A93" s="73" t="s">
        <v>476</v>
      </c>
      <c r="B93" s="175"/>
      <c r="C93" s="175">
        <v>600</v>
      </c>
      <c r="D93" s="56">
        <v>88000</v>
      </c>
      <c r="E93" s="52">
        <f>ПР7!G93</f>
        <v>88000</v>
      </c>
    </row>
    <row r="94" spans="1:5" s="124" customFormat="1" ht="31.5" x14ac:dyDescent="0.2">
      <c r="A94" s="69" t="s">
        <v>550</v>
      </c>
      <c r="B94" s="177" t="s">
        <v>551</v>
      </c>
      <c r="C94" s="177"/>
      <c r="D94" s="72">
        <f>D95</f>
        <v>15500</v>
      </c>
      <c r="E94" s="52">
        <f>E95</f>
        <v>15500</v>
      </c>
    </row>
    <row r="95" spans="1:5" s="124" customFormat="1" ht="31.5" x14ac:dyDescent="0.2">
      <c r="A95" s="73" t="s">
        <v>552</v>
      </c>
      <c r="B95" s="175" t="s">
        <v>553</v>
      </c>
      <c r="C95" s="175"/>
      <c r="D95" s="56">
        <f>D96</f>
        <v>15500</v>
      </c>
      <c r="E95" s="52">
        <f>E96</f>
        <v>15500</v>
      </c>
    </row>
    <row r="96" spans="1:5" s="124" customFormat="1" ht="47.25" x14ac:dyDescent="0.2">
      <c r="A96" s="73" t="s">
        <v>476</v>
      </c>
      <c r="B96" s="175"/>
      <c r="C96" s="175" t="s">
        <v>477</v>
      </c>
      <c r="D96" s="56">
        <v>15500</v>
      </c>
      <c r="E96" s="52">
        <f>ПР7!G96</f>
        <v>15500</v>
      </c>
    </row>
    <row r="97" spans="1:5" s="124" customFormat="1" ht="63" x14ac:dyDescent="0.2">
      <c r="A97" s="76" t="s">
        <v>554</v>
      </c>
      <c r="B97" s="178" t="s">
        <v>555</v>
      </c>
      <c r="C97" s="178"/>
      <c r="D97" s="79">
        <f>D98+D218+D222+D241+D249</f>
        <v>1618375362.8800001</v>
      </c>
      <c r="E97" s="112">
        <f>E98+E218+E222+E241+E249</f>
        <v>1794965384.5400002</v>
      </c>
    </row>
    <row r="98" spans="1:5" s="124" customFormat="1" ht="52.5" customHeight="1" x14ac:dyDescent="0.2">
      <c r="A98" s="65" t="s">
        <v>556</v>
      </c>
      <c r="B98" s="176" t="s">
        <v>557</v>
      </c>
      <c r="C98" s="176"/>
      <c r="D98" s="68">
        <f>D99+D122+D153+D166+D171+D178+D186+D199+D205+D212+D215</f>
        <v>1283743909.8800001</v>
      </c>
      <c r="E98" s="54">
        <f>E99+E122+E153+E166+E171+E178+E186+E199+E205+E212+E215</f>
        <v>1378126537.5400002</v>
      </c>
    </row>
    <row r="99" spans="1:5" ht="47.25" x14ac:dyDescent="0.2">
      <c r="A99" s="69" t="s">
        <v>558</v>
      </c>
      <c r="B99" s="172" t="s">
        <v>559</v>
      </c>
      <c r="C99" s="172"/>
      <c r="D99" s="72">
        <f>D100+D104+D106+D108+D110+D113+D118+D120</f>
        <v>439076061</v>
      </c>
      <c r="E99" s="55">
        <f>E100+E104+E106+E108+E110+E113+E118+E120</f>
        <v>484523073.44999999</v>
      </c>
    </row>
    <row r="100" spans="1:5" ht="31.5" x14ac:dyDescent="0.2">
      <c r="A100" s="73" t="s">
        <v>560</v>
      </c>
      <c r="B100" s="171" t="s">
        <v>561</v>
      </c>
      <c r="C100" s="171"/>
      <c r="D100" s="56">
        <f>D101+D102+D103</f>
        <v>173659242</v>
      </c>
      <c r="E100" s="52">
        <f>E101+E102+E103</f>
        <v>183706704</v>
      </c>
    </row>
    <row r="101" spans="1:5" ht="94.5" x14ac:dyDescent="0.2">
      <c r="A101" s="73" t="s">
        <v>540</v>
      </c>
      <c r="B101" s="171"/>
      <c r="C101" s="171" t="s">
        <v>541</v>
      </c>
      <c r="D101" s="56">
        <v>68847746</v>
      </c>
      <c r="E101" s="52">
        <f>ПР7!G101</f>
        <v>76055751</v>
      </c>
    </row>
    <row r="102" spans="1:5" ht="47.25" x14ac:dyDescent="0.2">
      <c r="A102" s="73" t="s">
        <v>542</v>
      </c>
      <c r="B102" s="171"/>
      <c r="C102" s="171" t="s">
        <v>543</v>
      </c>
      <c r="D102" s="56">
        <v>98428648</v>
      </c>
      <c r="E102" s="52">
        <f>ПР7!G102</f>
        <v>101351505</v>
      </c>
    </row>
    <row r="103" spans="1:5" x14ac:dyDescent="0.2">
      <c r="A103" s="73" t="s">
        <v>562</v>
      </c>
      <c r="B103" s="171"/>
      <c r="C103" s="171" t="s">
        <v>563</v>
      </c>
      <c r="D103" s="56">
        <v>6382848</v>
      </c>
      <c r="E103" s="52">
        <f>ПР7!G103</f>
        <v>6299448</v>
      </c>
    </row>
    <row r="104" spans="1:5" ht="31.5" x14ac:dyDescent="0.2">
      <c r="A104" s="73" t="s">
        <v>564</v>
      </c>
      <c r="B104" s="171" t="s">
        <v>565</v>
      </c>
      <c r="C104" s="171"/>
      <c r="D104" s="56">
        <f>D105</f>
        <v>13736615</v>
      </c>
      <c r="E104" s="52">
        <f>E105</f>
        <v>15884401</v>
      </c>
    </row>
    <row r="105" spans="1:5" ht="47.25" x14ac:dyDescent="0.2">
      <c r="A105" s="73" t="s">
        <v>476</v>
      </c>
      <c r="B105" s="171"/>
      <c r="C105" s="171" t="s">
        <v>477</v>
      </c>
      <c r="D105" s="56">
        <v>13736615</v>
      </c>
      <c r="E105" s="52">
        <f>ПР7!G105</f>
        <v>15884401</v>
      </c>
    </row>
    <row r="106" spans="1:5" ht="51" customHeight="1" x14ac:dyDescent="0.2">
      <c r="A106" s="73" t="s">
        <v>576</v>
      </c>
      <c r="B106" s="171" t="s">
        <v>1124</v>
      </c>
      <c r="C106" s="171"/>
      <c r="D106" s="56">
        <f>D107</f>
        <v>30000</v>
      </c>
      <c r="E106" s="52">
        <f>E107</f>
        <v>30000</v>
      </c>
    </row>
    <row r="107" spans="1:5" ht="47.25" x14ac:dyDescent="0.2">
      <c r="A107" s="73" t="s">
        <v>542</v>
      </c>
      <c r="B107" s="171"/>
      <c r="C107" s="171">
        <v>200</v>
      </c>
      <c r="D107" s="56">
        <v>30000</v>
      </c>
      <c r="E107" s="52">
        <f>ПР7!G107</f>
        <v>30000</v>
      </c>
    </row>
    <row r="108" spans="1:5" ht="63" x14ac:dyDescent="0.2">
      <c r="A108" s="73" t="s">
        <v>566</v>
      </c>
      <c r="B108" s="171" t="s">
        <v>567</v>
      </c>
      <c r="C108" s="171"/>
      <c r="D108" s="56">
        <f>D109</f>
        <v>1757700</v>
      </c>
      <c r="E108" s="52">
        <f>E109</f>
        <v>1757700</v>
      </c>
    </row>
    <row r="109" spans="1:5" ht="94.5" x14ac:dyDescent="0.2">
      <c r="A109" s="73" t="s">
        <v>540</v>
      </c>
      <c r="B109" s="171"/>
      <c r="C109" s="171" t="s">
        <v>541</v>
      </c>
      <c r="D109" s="56">
        <v>1757700</v>
      </c>
      <c r="E109" s="52">
        <f>ПР7!G109</f>
        <v>1757700</v>
      </c>
    </row>
    <row r="110" spans="1:5" ht="94.5" x14ac:dyDescent="0.2">
      <c r="A110" s="73" t="s">
        <v>568</v>
      </c>
      <c r="B110" s="171" t="s">
        <v>569</v>
      </c>
      <c r="C110" s="171"/>
      <c r="D110" s="56">
        <v>1394491</v>
      </c>
      <c r="E110" s="52">
        <f>E111+E112</f>
        <v>1394283</v>
      </c>
    </row>
    <row r="111" spans="1:5" ht="47.25" x14ac:dyDescent="0.2">
      <c r="A111" s="73" t="s">
        <v>542</v>
      </c>
      <c r="B111" s="171"/>
      <c r="C111" s="171" t="s">
        <v>543</v>
      </c>
      <c r="D111" s="56">
        <v>1340491</v>
      </c>
      <c r="E111" s="52">
        <f>ПР7!G111</f>
        <v>1340283</v>
      </c>
    </row>
    <row r="112" spans="1:5" ht="47.25" x14ac:dyDescent="0.2">
      <c r="A112" s="73" t="s">
        <v>476</v>
      </c>
      <c r="B112" s="171"/>
      <c r="C112" s="171" t="s">
        <v>477</v>
      </c>
      <c r="D112" s="56">
        <v>54000</v>
      </c>
      <c r="E112" s="52">
        <f>ПР7!G112</f>
        <v>54000</v>
      </c>
    </row>
    <row r="113" spans="1:5" ht="31.5" x14ac:dyDescent="0.2">
      <c r="A113" s="73" t="s">
        <v>570</v>
      </c>
      <c r="B113" s="171" t="s">
        <v>571</v>
      </c>
      <c r="C113" s="171"/>
      <c r="D113" s="56">
        <f>D114+D115+D117</f>
        <v>246758013</v>
      </c>
      <c r="E113" s="56">
        <f>E114+E115+E117+E116</f>
        <v>280304315.44999999</v>
      </c>
    </row>
    <row r="114" spans="1:5" ht="94.5" x14ac:dyDescent="0.2">
      <c r="A114" s="73" t="s">
        <v>540</v>
      </c>
      <c r="B114" s="171"/>
      <c r="C114" s="171" t="s">
        <v>541</v>
      </c>
      <c r="D114" s="56">
        <v>222056786</v>
      </c>
      <c r="E114" s="52">
        <f>ПР7!G114</f>
        <v>250903888</v>
      </c>
    </row>
    <row r="115" spans="1:5" ht="47.25" x14ac:dyDescent="0.2">
      <c r="A115" s="73" t="s">
        <v>542</v>
      </c>
      <c r="B115" s="171"/>
      <c r="C115" s="171" t="s">
        <v>543</v>
      </c>
      <c r="D115" s="56">
        <v>4750239</v>
      </c>
      <c r="E115" s="52">
        <f>ПР7!G115</f>
        <v>7884990</v>
      </c>
    </row>
    <row r="116" spans="1:5" ht="31.5" x14ac:dyDescent="0.2">
      <c r="A116" s="73" t="str">
        <f>ПР7!A116</f>
        <v>Социальное обеспечение и иные выплаты населению</v>
      </c>
      <c r="B116" s="171"/>
      <c r="C116" s="171">
        <v>300</v>
      </c>
      <c r="D116" s="56"/>
      <c r="E116" s="52">
        <f>ПР7!G116</f>
        <v>114755.45</v>
      </c>
    </row>
    <row r="117" spans="1:5" ht="47.25" x14ac:dyDescent="0.2">
      <c r="A117" s="73" t="s">
        <v>476</v>
      </c>
      <c r="B117" s="171"/>
      <c r="C117" s="171" t="s">
        <v>477</v>
      </c>
      <c r="D117" s="56">
        <v>19950988</v>
      </c>
      <c r="E117" s="52">
        <f>ПР7!G117</f>
        <v>21400682</v>
      </c>
    </row>
    <row r="118" spans="1:5" ht="59.25" customHeight="1" x14ac:dyDescent="0.2">
      <c r="A118" s="73" t="s">
        <v>576</v>
      </c>
      <c r="B118" s="171" t="s">
        <v>1123</v>
      </c>
      <c r="C118" s="171"/>
      <c r="D118" s="56">
        <f>D119</f>
        <v>870000</v>
      </c>
      <c r="E118" s="52">
        <f>E119</f>
        <v>570000</v>
      </c>
    </row>
    <row r="119" spans="1:5" ht="47.25" x14ac:dyDescent="0.2">
      <c r="A119" s="73" t="s">
        <v>542</v>
      </c>
      <c r="B119" s="171"/>
      <c r="C119" s="171">
        <v>200</v>
      </c>
      <c r="D119" s="56">
        <v>870000</v>
      </c>
      <c r="E119" s="52">
        <f>ПР7!G119</f>
        <v>570000</v>
      </c>
    </row>
    <row r="120" spans="1:5" ht="63" x14ac:dyDescent="0.2">
      <c r="A120" s="73" t="s">
        <v>566</v>
      </c>
      <c r="B120" s="171" t="s">
        <v>572</v>
      </c>
      <c r="C120" s="171"/>
      <c r="D120" s="56">
        <f>D121</f>
        <v>870000</v>
      </c>
      <c r="E120" s="52">
        <f>E121</f>
        <v>875670</v>
      </c>
    </row>
    <row r="121" spans="1:5" ht="94.5" x14ac:dyDescent="0.2">
      <c r="A121" s="73" t="s">
        <v>540</v>
      </c>
      <c r="B121" s="171"/>
      <c r="C121" s="171" t="s">
        <v>541</v>
      </c>
      <c r="D121" s="56">
        <v>870000</v>
      </c>
      <c r="E121" s="52">
        <f>ПР7!G121</f>
        <v>875670</v>
      </c>
    </row>
    <row r="122" spans="1:5" s="124" customFormat="1" ht="47.25" x14ac:dyDescent="0.2">
      <c r="A122" s="69" t="s">
        <v>573</v>
      </c>
      <c r="B122" s="177" t="s">
        <v>574</v>
      </c>
      <c r="C122" s="177"/>
      <c r="D122" s="72">
        <f>D123+D125+D127+D129+D131+D133+D135+D137+D139+D141+D145+D151+D149</f>
        <v>701107400.97000003</v>
      </c>
      <c r="E122" s="72">
        <f>E123+E125+E127+E129+E131+E133+E135+E137+E139+E141+E145+E151+E149+E147+E143</f>
        <v>750928869.24000001</v>
      </c>
    </row>
    <row r="123" spans="1:5" s="124" customFormat="1" ht="31.5" x14ac:dyDescent="0.2">
      <c r="A123" s="73" t="s">
        <v>564</v>
      </c>
      <c r="B123" s="175" t="s">
        <v>575</v>
      </c>
      <c r="C123" s="175"/>
      <c r="D123" s="56">
        <f>D124</f>
        <v>101144669.97</v>
      </c>
      <c r="E123" s="52">
        <f>E124</f>
        <v>119278959</v>
      </c>
    </row>
    <row r="124" spans="1:5" s="124" customFormat="1" ht="47.25" x14ac:dyDescent="0.2">
      <c r="A124" s="73" t="s">
        <v>476</v>
      </c>
      <c r="B124" s="175"/>
      <c r="C124" s="175" t="s">
        <v>477</v>
      </c>
      <c r="D124" s="56">
        <v>101144669.97</v>
      </c>
      <c r="E124" s="52">
        <f>ПР7!G124</f>
        <v>119278959</v>
      </c>
    </row>
    <row r="125" spans="1:5" s="124" customFormat="1" ht="47.25" x14ac:dyDescent="0.2">
      <c r="A125" s="73" t="s">
        <v>576</v>
      </c>
      <c r="B125" s="175" t="s">
        <v>577</v>
      </c>
      <c r="C125" s="175"/>
      <c r="D125" s="56">
        <f>D126</f>
        <v>210527</v>
      </c>
      <c r="E125" s="52">
        <f>E126</f>
        <v>210527</v>
      </c>
    </row>
    <row r="126" spans="1:5" s="124" customFormat="1" ht="47.25" x14ac:dyDescent="0.2">
      <c r="A126" s="73" t="s">
        <v>476</v>
      </c>
      <c r="B126" s="175"/>
      <c r="C126" s="175" t="s">
        <v>477</v>
      </c>
      <c r="D126" s="56">
        <v>210527</v>
      </c>
      <c r="E126" s="52">
        <f>ПР7!G126</f>
        <v>210527</v>
      </c>
    </row>
    <row r="127" spans="1:5" s="124" customFormat="1" ht="63" x14ac:dyDescent="0.2">
      <c r="A127" s="73" t="s">
        <v>578</v>
      </c>
      <c r="B127" s="175" t="s">
        <v>579</v>
      </c>
      <c r="C127" s="175"/>
      <c r="D127" s="56">
        <f>D128</f>
        <v>378948</v>
      </c>
      <c r="E127" s="52">
        <f>E128</f>
        <v>378948</v>
      </c>
    </row>
    <row r="128" spans="1:5" s="124" customFormat="1" ht="47.25" x14ac:dyDescent="0.2">
      <c r="A128" s="73" t="s">
        <v>476</v>
      </c>
      <c r="B128" s="175"/>
      <c r="C128" s="175" t="s">
        <v>477</v>
      </c>
      <c r="D128" s="56">
        <v>378948</v>
      </c>
      <c r="E128" s="52">
        <f>ПР7!G128</f>
        <v>378948</v>
      </c>
    </row>
    <row r="129" spans="1:5" s="124" customFormat="1" ht="78.75" hidden="1" x14ac:dyDescent="0.2">
      <c r="A129" s="73" t="s">
        <v>580</v>
      </c>
      <c r="B129" s="175" t="s">
        <v>581</v>
      </c>
      <c r="C129" s="175"/>
      <c r="D129" s="56">
        <v>23982840</v>
      </c>
      <c r="E129" s="52">
        <f>E130</f>
        <v>0</v>
      </c>
    </row>
    <row r="130" spans="1:5" s="124" customFormat="1" ht="47.25" hidden="1" x14ac:dyDescent="0.2">
      <c r="A130" s="73" t="s">
        <v>476</v>
      </c>
      <c r="B130" s="175"/>
      <c r="C130" s="175" t="s">
        <v>477</v>
      </c>
      <c r="D130" s="56">
        <v>23982840</v>
      </c>
      <c r="E130" s="52">
        <v>0</v>
      </c>
    </row>
    <row r="131" spans="1:5" s="124" customFormat="1" ht="63" x14ac:dyDescent="0.2">
      <c r="A131" s="73" t="s">
        <v>582</v>
      </c>
      <c r="B131" s="175" t="s">
        <v>583</v>
      </c>
      <c r="C131" s="175"/>
      <c r="D131" s="56">
        <f>D132</f>
        <v>22507469</v>
      </c>
      <c r="E131" s="52">
        <f>E132</f>
        <v>18538184</v>
      </c>
    </row>
    <row r="132" spans="1:5" s="124" customFormat="1" ht="47.25" x14ac:dyDescent="0.2">
      <c r="A132" s="73" t="s">
        <v>476</v>
      </c>
      <c r="B132" s="175"/>
      <c r="C132" s="175" t="s">
        <v>477</v>
      </c>
      <c r="D132" s="56">
        <v>22507469</v>
      </c>
      <c r="E132" s="52">
        <f>ПР7!G132</f>
        <v>18538184</v>
      </c>
    </row>
    <row r="133" spans="1:5" s="124" customFormat="1" ht="31.5" x14ac:dyDescent="0.2">
      <c r="A133" s="73" t="s">
        <v>570</v>
      </c>
      <c r="B133" s="175" t="s">
        <v>584</v>
      </c>
      <c r="C133" s="175"/>
      <c r="D133" s="56">
        <f>D134</f>
        <v>458931711</v>
      </c>
      <c r="E133" s="52">
        <f>E134</f>
        <v>528602695</v>
      </c>
    </row>
    <row r="134" spans="1:5" s="124" customFormat="1" ht="47.25" x14ac:dyDescent="0.2">
      <c r="A134" s="73" t="s">
        <v>476</v>
      </c>
      <c r="B134" s="175"/>
      <c r="C134" s="175" t="s">
        <v>477</v>
      </c>
      <c r="D134" s="56">
        <v>458931711</v>
      </c>
      <c r="E134" s="52">
        <f>ПР7!G134</f>
        <v>528602695</v>
      </c>
    </row>
    <row r="135" spans="1:5" s="124" customFormat="1" ht="63" x14ac:dyDescent="0.2">
      <c r="A135" s="73" t="s">
        <v>585</v>
      </c>
      <c r="B135" s="175" t="s">
        <v>586</v>
      </c>
      <c r="C135" s="175"/>
      <c r="D135" s="56">
        <f>D136</f>
        <v>2284764</v>
      </c>
      <c r="E135" s="52">
        <f>E136</f>
        <v>2284764</v>
      </c>
    </row>
    <row r="136" spans="1:5" s="124" customFormat="1" ht="47.25" x14ac:dyDescent="0.2">
      <c r="A136" s="73" t="s">
        <v>476</v>
      </c>
      <c r="B136" s="175"/>
      <c r="C136" s="175" t="s">
        <v>477</v>
      </c>
      <c r="D136" s="56">
        <v>2284764</v>
      </c>
      <c r="E136" s="52">
        <f>ПР7!G136</f>
        <v>2284764</v>
      </c>
    </row>
    <row r="137" spans="1:5" s="124" customFormat="1" ht="45" customHeight="1" x14ac:dyDescent="0.2">
      <c r="A137" s="73" t="s">
        <v>1151</v>
      </c>
      <c r="B137" s="175" t="s">
        <v>1150</v>
      </c>
      <c r="C137" s="175"/>
      <c r="D137" s="56">
        <f>D138</f>
        <v>3779285</v>
      </c>
      <c r="E137" s="52">
        <f>E138</f>
        <v>3684802.24</v>
      </c>
    </row>
    <row r="138" spans="1:5" s="124" customFormat="1" ht="35.25" customHeight="1" x14ac:dyDescent="0.2">
      <c r="A138" s="73" t="s">
        <v>476</v>
      </c>
      <c r="B138" s="175"/>
      <c r="C138" s="175">
        <v>600</v>
      </c>
      <c r="D138" s="56">
        <v>3779285</v>
      </c>
      <c r="E138" s="52">
        <f>ПР7!G138</f>
        <v>3684802.24</v>
      </c>
    </row>
    <row r="139" spans="1:5" ht="48.75" hidden="1" customHeight="1" x14ac:dyDescent="0.2">
      <c r="A139" s="73" t="s">
        <v>1153</v>
      </c>
      <c r="B139" s="75" t="s">
        <v>1152</v>
      </c>
      <c r="C139" s="75"/>
      <c r="D139" s="42">
        <f>D140</f>
        <v>1000000</v>
      </c>
      <c r="E139" s="40">
        <f>E140</f>
        <v>0</v>
      </c>
    </row>
    <row r="140" spans="1:5" ht="51" hidden="1" customHeight="1" x14ac:dyDescent="0.2">
      <c r="A140" s="73" t="s">
        <v>476</v>
      </c>
      <c r="B140" s="75"/>
      <c r="C140" s="75">
        <v>600</v>
      </c>
      <c r="D140" s="42">
        <v>1000000</v>
      </c>
      <c r="E140" s="40">
        <v>0</v>
      </c>
    </row>
    <row r="141" spans="1:5" s="124" customFormat="1" ht="65.25" customHeight="1" x14ac:dyDescent="0.2">
      <c r="A141" s="73" t="s">
        <v>576</v>
      </c>
      <c r="B141" s="175" t="s">
        <v>1152</v>
      </c>
      <c r="C141" s="175"/>
      <c r="D141" s="56">
        <f>D142</f>
        <v>4000000</v>
      </c>
      <c r="E141" s="52">
        <f>E142</f>
        <v>1000000</v>
      </c>
    </row>
    <row r="142" spans="1:5" s="124" customFormat="1" ht="57.75" customHeight="1" x14ac:dyDescent="0.2">
      <c r="A142" s="73" t="s">
        <v>476</v>
      </c>
      <c r="B142" s="175"/>
      <c r="C142" s="175">
        <v>600</v>
      </c>
      <c r="D142" s="56">
        <v>4000000</v>
      </c>
      <c r="E142" s="52">
        <f>ПР7!G140</f>
        <v>1000000</v>
      </c>
    </row>
    <row r="143" spans="1:5" s="124" customFormat="1" ht="47.25" x14ac:dyDescent="0.2">
      <c r="A143" s="73" t="str">
        <f>ПР7!A141</f>
        <v>Расходы на реализацию мероприятий инициативного бюджетирования на территории Ярославской области</v>
      </c>
      <c r="B143" s="175" t="str">
        <f>ПР7!C141</f>
        <v>02.1.02.75350</v>
      </c>
      <c r="C143" s="175"/>
      <c r="D143" s="56"/>
      <c r="E143" s="52">
        <f>E144</f>
        <v>4000000</v>
      </c>
    </row>
    <row r="144" spans="1:5" s="124" customFormat="1" ht="47.25" x14ac:dyDescent="0.2">
      <c r="A144" s="73" t="s">
        <v>476</v>
      </c>
      <c r="B144" s="175"/>
      <c r="C144" s="175">
        <v>600</v>
      </c>
      <c r="D144" s="56"/>
      <c r="E144" s="52">
        <f>ПР7!G142</f>
        <v>4000000</v>
      </c>
    </row>
    <row r="145" spans="1:5" s="124" customFormat="1" ht="47.25" x14ac:dyDescent="0.2">
      <c r="A145" s="73" t="s">
        <v>587</v>
      </c>
      <c r="B145" s="175" t="s">
        <v>588</v>
      </c>
      <c r="C145" s="175"/>
      <c r="D145" s="56">
        <f>D146</f>
        <v>7200000</v>
      </c>
      <c r="E145" s="52">
        <f>E146</f>
        <v>7200000</v>
      </c>
    </row>
    <row r="146" spans="1:5" s="124" customFormat="1" ht="47.25" x14ac:dyDescent="0.2">
      <c r="A146" s="73" t="s">
        <v>476</v>
      </c>
      <c r="B146" s="175"/>
      <c r="C146" s="175" t="s">
        <v>477</v>
      </c>
      <c r="D146" s="56">
        <v>7200000</v>
      </c>
      <c r="E146" s="52">
        <f>ПР7!G144</f>
        <v>7200000</v>
      </c>
    </row>
    <row r="147" spans="1:5" ht="94.5" x14ac:dyDescent="0.2">
      <c r="A147" s="73" t="str">
        <f>ПР7!A145</f>
        <v xml:space="preserve">Расходы на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v>
      </c>
      <c r="B147" s="175" t="str">
        <f>ПР7!C145</f>
        <v>02.1.02.R0501</v>
      </c>
      <c r="C147" s="175"/>
      <c r="D147" s="56"/>
      <c r="E147" s="52">
        <f>E148</f>
        <v>276997</v>
      </c>
    </row>
    <row r="148" spans="1:5" ht="47.25" x14ac:dyDescent="0.2">
      <c r="A148" s="73" t="str">
        <f>ПР7!A146</f>
        <v>Предоставление субсидий бюджетным, автономным учреждениям и иным некоммерческим организациям</v>
      </c>
      <c r="B148" s="175"/>
      <c r="C148" s="175">
        <v>600</v>
      </c>
      <c r="D148" s="56"/>
      <c r="E148" s="52">
        <f>ПР7!G146</f>
        <v>276997</v>
      </c>
    </row>
    <row r="149" spans="1:5" ht="157.5" x14ac:dyDescent="0.2">
      <c r="A149" s="73" t="s">
        <v>1181</v>
      </c>
      <c r="B149" s="175" t="str">
        <f>ПР7!C147</f>
        <v>02.1.02.R3031</v>
      </c>
      <c r="C149" s="175"/>
      <c r="D149" s="56">
        <f>D150</f>
        <v>43768027</v>
      </c>
      <c r="E149" s="52">
        <f>E150</f>
        <v>39606603</v>
      </c>
    </row>
    <row r="150" spans="1:5" ht="47.25" x14ac:dyDescent="0.2">
      <c r="A150" s="73" t="s">
        <v>476</v>
      </c>
      <c r="B150" s="175"/>
      <c r="C150" s="175">
        <v>600</v>
      </c>
      <c r="D150" s="56">
        <v>43768027</v>
      </c>
      <c r="E150" s="52">
        <f>ПР7!G148</f>
        <v>39606603</v>
      </c>
    </row>
    <row r="151" spans="1:5" ht="78.75" x14ac:dyDescent="0.2">
      <c r="A151" s="73" t="s">
        <v>589</v>
      </c>
      <c r="B151" s="175" t="s">
        <v>590</v>
      </c>
      <c r="C151" s="175"/>
      <c r="D151" s="56">
        <v>31919160</v>
      </c>
      <c r="E151" s="52">
        <f>E152</f>
        <v>25866390</v>
      </c>
    </row>
    <row r="152" spans="1:5" ht="47.25" x14ac:dyDescent="0.2">
      <c r="A152" s="73" t="s">
        <v>476</v>
      </c>
      <c r="B152" s="175"/>
      <c r="C152" s="175" t="s">
        <v>477</v>
      </c>
      <c r="D152" s="56">
        <v>31919160</v>
      </c>
      <c r="E152" s="52">
        <f>ПР7!G150</f>
        <v>25866390</v>
      </c>
    </row>
    <row r="153" spans="1:5" ht="47.25" x14ac:dyDescent="0.2">
      <c r="A153" s="69" t="s">
        <v>591</v>
      </c>
      <c r="B153" s="172" t="s">
        <v>592</v>
      </c>
      <c r="C153" s="172"/>
      <c r="D153" s="72">
        <f>D154+D157+D159+D162+D164</f>
        <v>66432580.909999996</v>
      </c>
      <c r="E153" s="55">
        <f>E154+E157+E159+E162+E164</f>
        <v>74980200.930000007</v>
      </c>
    </row>
    <row r="154" spans="1:5" ht="31.5" x14ac:dyDescent="0.2">
      <c r="A154" s="73" t="s">
        <v>560</v>
      </c>
      <c r="B154" s="171" t="s">
        <v>593</v>
      </c>
      <c r="C154" s="171"/>
      <c r="D154" s="56">
        <f>D155+D156</f>
        <v>3509999.91</v>
      </c>
      <c r="E154" s="52">
        <f>E155+E156</f>
        <v>3684409.93</v>
      </c>
    </row>
    <row r="155" spans="1:5" ht="47.25" x14ac:dyDescent="0.2">
      <c r="A155" s="73" t="s">
        <v>542</v>
      </c>
      <c r="B155" s="171"/>
      <c r="C155" s="171" t="s">
        <v>543</v>
      </c>
      <c r="D155" s="56">
        <v>3502430</v>
      </c>
      <c r="E155" s="52">
        <f>ПР7!G153</f>
        <v>3676840</v>
      </c>
    </row>
    <row r="156" spans="1:5" x14ac:dyDescent="0.2">
      <c r="A156" s="73" t="s">
        <v>562</v>
      </c>
      <c r="B156" s="171"/>
      <c r="C156" s="171">
        <v>800</v>
      </c>
      <c r="D156" s="56">
        <v>7569.91</v>
      </c>
      <c r="E156" s="52">
        <f>ПР7!G154</f>
        <v>7569.93</v>
      </c>
    </row>
    <row r="157" spans="1:5" ht="31.5" x14ac:dyDescent="0.2">
      <c r="A157" s="73" t="s">
        <v>504</v>
      </c>
      <c r="B157" s="171" t="s">
        <v>594</v>
      </c>
      <c r="C157" s="171"/>
      <c r="D157" s="56">
        <f>D158</f>
        <v>36437332</v>
      </c>
      <c r="E157" s="52">
        <f>E158</f>
        <v>39546202</v>
      </c>
    </row>
    <row r="158" spans="1:5" ht="47.25" x14ac:dyDescent="0.2">
      <c r="A158" s="73" t="s">
        <v>476</v>
      </c>
      <c r="B158" s="171"/>
      <c r="C158" s="171" t="s">
        <v>477</v>
      </c>
      <c r="D158" s="56">
        <v>36437332</v>
      </c>
      <c r="E158" s="52">
        <f>ПР7!G156</f>
        <v>39546202</v>
      </c>
    </row>
    <row r="159" spans="1:5" ht="31.5" x14ac:dyDescent="0.2">
      <c r="A159" s="73" t="s">
        <v>595</v>
      </c>
      <c r="B159" s="171" t="s">
        <v>596</v>
      </c>
      <c r="C159" s="171"/>
      <c r="D159" s="56">
        <f>D160+D161</f>
        <v>1200000</v>
      </c>
      <c r="E159" s="52">
        <f>E160+E161</f>
        <v>1053617</v>
      </c>
    </row>
    <row r="160" spans="1:5" ht="47.25" x14ac:dyDescent="0.2">
      <c r="A160" s="73" t="s">
        <v>476</v>
      </c>
      <c r="B160" s="171"/>
      <c r="C160" s="171" t="s">
        <v>477</v>
      </c>
      <c r="D160" s="56">
        <v>950000</v>
      </c>
      <c r="E160" s="52">
        <f>ПР7!G158</f>
        <v>878844</v>
      </c>
    </row>
    <row r="161" spans="1:5" x14ac:dyDescent="0.2">
      <c r="A161" s="73" t="s">
        <v>562</v>
      </c>
      <c r="B161" s="171"/>
      <c r="C161" s="171" t="s">
        <v>563</v>
      </c>
      <c r="D161" s="56">
        <v>250000</v>
      </c>
      <c r="E161" s="52">
        <f>ПР7!G159</f>
        <v>174773</v>
      </c>
    </row>
    <row r="162" spans="1:5" ht="63" x14ac:dyDescent="0.2">
      <c r="A162" s="73" t="s">
        <v>566</v>
      </c>
      <c r="B162" s="171" t="s">
        <v>597</v>
      </c>
      <c r="C162" s="171"/>
      <c r="D162" s="56">
        <f>D163</f>
        <v>16382948</v>
      </c>
      <c r="E162" s="52">
        <f>E163</f>
        <v>19602936</v>
      </c>
    </row>
    <row r="163" spans="1:5" ht="47.25" x14ac:dyDescent="0.2">
      <c r="A163" s="73" t="s">
        <v>476</v>
      </c>
      <c r="B163" s="171"/>
      <c r="C163" s="171" t="s">
        <v>477</v>
      </c>
      <c r="D163" s="56">
        <v>16382948</v>
      </c>
      <c r="E163" s="52">
        <f>ПР7!G161</f>
        <v>19602936</v>
      </c>
    </row>
    <row r="164" spans="1:5" ht="63" x14ac:dyDescent="0.2">
      <c r="A164" s="73" t="s">
        <v>566</v>
      </c>
      <c r="B164" s="171" t="s">
        <v>598</v>
      </c>
      <c r="C164" s="171"/>
      <c r="D164" s="56">
        <f>D165</f>
        <v>8902301</v>
      </c>
      <c r="E164" s="52">
        <f>E165</f>
        <v>11093036</v>
      </c>
    </row>
    <row r="165" spans="1:5" ht="47.25" x14ac:dyDescent="0.2">
      <c r="A165" s="73" t="s">
        <v>476</v>
      </c>
      <c r="B165" s="171"/>
      <c r="C165" s="171" t="s">
        <v>477</v>
      </c>
      <c r="D165" s="56">
        <v>8902301</v>
      </c>
      <c r="E165" s="52">
        <f>ПР7!G163</f>
        <v>11093036</v>
      </c>
    </row>
    <row r="166" spans="1:5" ht="31.5" x14ac:dyDescent="0.2">
      <c r="A166" s="69" t="s">
        <v>599</v>
      </c>
      <c r="B166" s="172" t="s">
        <v>600</v>
      </c>
      <c r="C166" s="172"/>
      <c r="D166" s="72">
        <f>D167+D169</f>
        <v>366000</v>
      </c>
      <c r="E166" s="55">
        <f>E167+E169</f>
        <v>354000</v>
      </c>
    </row>
    <row r="167" spans="1:5" ht="31.5" x14ac:dyDescent="0.2">
      <c r="A167" s="73" t="s">
        <v>484</v>
      </c>
      <c r="B167" s="171" t="s">
        <v>601</v>
      </c>
      <c r="C167" s="171"/>
      <c r="D167" s="56">
        <f>D168</f>
        <v>241000</v>
      </c>
      <c r="E167" s="52">
        <f>E168</f>
        <v>229000</v>
      </c>
    </row>
    <row r="168" spans="1:5" ht="31.5" x14ac:dyDescent="0.2">
      <c r="A168" s="73" t="s">
        <v>512</v>
      </c>
      <c r="B168" s="171"/>
      <c r="C168" s="171" t="s">
        <v>513</v>
      </c>
      <c r="D168" s="56">
        <v>241000</v>
      </c>
      <c r="E168" s="52">
        <f>ПР7!G166</f>
        <v>229000</v>
      </c>
    </row>
    <row r="169" spans="1:5" ht="63" x14ac:dyDescent="0.2">
      <c r="A169" s="73" t="s">
        <v>602</v>
      </c>
      <c r="B169" s="171" t="s">
        <v>603</v>
      </c>
      <c r="C169" s="171"/>
      <c r="D169" s="56">
        <f>D170</f>
        <v>125000</v>
      </c>
      <c r="E169" s="52">
        <f>E170</f>
        <v>125000</v>
      </c>
    </row>
    <row r="170" spans="1:5" ht="31.5" x14ac:dyDescent="0.2">
      <c r="A170" s="73" t="s">
        <v>512</v>
      </c>
      <c r="B170" s="171"/>
      <c r="C170" s="171" t="s">
        <v>513</v>
      </c>
      <c r="D170" s="56">
        <v>125000</v>
      </c>
      <c r="E170" s="52">
        <f>ПР7!G168</f>
        <v>125000</v>
      </c>
    </row>
    <row r="171" spans="1:5" ht="94.5" x14ac:dyDescent="0.2">
      <c r="A171" s="69" t="s">
        <v>604</v>
      </c>
      <c r="B171" s="172" t="s">
        <v>605</v>
      </c>
      <c r="C171" s="172"/>
      <c r="D171" s="72">
        <f>D172+D174+D176</f>
        <v>12699966</v>
      </c>
      <c r="E171" s="55">
        <f>E172+E174+E176</f>
        <v>13349966</v>
      </c>
    </row>
    <row r="172" spans="1:5" ht="31.5" x14ac:dyDescent="0.2">
      <c r="A172" s="73" t="s">
        <v>595</v>
      </c>
      <c r="B172" s="171" t="s">
        <v>606</v>
      </c>
      <c r="C172" s="171"/>
      <c r="D172" s="56">
        <f>D173</f>
        <v>12621826</v>
      </c>
      <c r="E172" s="52">
        <f>E173</f>
        <v>13271826</v>
      </c>
    </row>
    <row r="173" spans="1:5" ht="47.25" x14ac:dyDescent="0.2">
      <c r="A173" s="73" t="s">
        <v>476</v>
      </c>
      <c r="B173" s="171"/>
      <c r="C173" s="171" t="s">
        <v>477</v>
      </c>
      <c r="D173" s="56">
        <v>12621826</v>
      </c>
      <c r="E173" s="52">
        <f>ПР7!G171</f>
        <v>13271826</v>
      </c>
    </row>
    <row r="174" spans="1:5" ht="63" x14ac:dyDescent="0.2">
      <c r="A174" s="73" t="s">
        <v>566</v>
      </c>
      <c r="B174" s="171" t="s">
        <v>607</v>
      </c>
      <c r="C174" s="171"/>
      <c r="D174" s="56">
        <f>D175</f>
        <v>53560</v>
      </c>
      <c r="E174" s="52">
        <f>E175</f>
        <v>53560</v>
      </c>
    </row>
    <row r="175" spans="1:5" ht="47.25" x14ac:dyDescent="0.2">
      <c r="A175" s="73" t="s">
        <v>476</v>
      </c>
      <c r="B175" s="171"/>
      <c r="C175" s="171" t="s">
        <v>477</v>
      </c>
      <c r="D175" s="56">
        <v>53560</v>
      </c>
      <c r="E175" s="52">
        <f>ПР7!G173</f>
        <v>53560</v>
      </c>
    </row>
    <row r="176" spans="1:5" ht="63" x14ac:dyDescent="0.2">
      <c r="A176" s="73" t="s">
        <v>566</v>
      </c>
      <c r="B176" s="171" t="s">
        <v>608</v>
      </c>
      <c r="C176" s="171"/>
      <c r="D176" s="56">
        <f>D177</f>
        <v>24580</v>
      </c>
      <c r="E176" s="52">
        <f>E177</f>
        <v>24580</v>
      </c>
    </row>
    <row r="177" spans="1:5" ht="47.25" x14ac:dyDescent="0.2">
      <c r="A177" s="73" t="s">
        <v>476</v>
      </c>
      <c r="B177" s="171"/>
      <c r="C177" s="171" t="s">
        <v>477</v>
      </c>
      <c r="D177" s="56">
        <v>24580</v>
      </c>
      <c r="E177" s="52">
        <f>ПР7!G175</f>
        <v>24580</v>
      </c>
    </row>
    <row r="178" spans="1:5" ht="63" x14ac:dyDescent="0.2">
      <c r="A178" s="69" t="s">
        <v>609</v>
      </c>
      <c r="B178" s="172" t="s">
        <v>610</v>
      </c>
      <c r="C178" s="172"/>
      <c r="D178" s="72">
        <f>D179+D182</f>
        <v>31624647</v>
      </c>
      <c r="E178" s="55">
        <f>E179+E182</f>
        <v>28667854</v>
      </c>
    </row>
    <row r="179" spans="1:5" ht="78.75" x14ac:dyDescent="0.2">
      <c r="A179" s="73" t="s">
        <v>611</v>
      </c>
      <c r="B179" s="171" t="s">
        <v>612</v>
      </c>
      <c r="C179" s="171"/>
      <c r="D179" s="56">
        <f>D180+D181</f>
        <v>26326252</v>
      </c>
      <c r="E179" s="52">
        <f>E180+E181</f>
        <v>23858011</v>
      </c>
    </row>
    <row r="180" spans="1:5" ht="47.25" x14ac:dyDescent="0.2">
      <c r="A180" s="73" t="s">
        <v>542</v>
      </c>
      <c r="B180" s="171"/>
      <c r="C180" s="171" t="s">
        <v>543</v>
      </c>
      <c r="D180" s="56">
        <v>76279</v>
      </c>
      <c r="E180" s="52">
        <f>ПР7!G178</f>
        <v>57117</v>
      </c>
    </row>
    <row r="181" spans="1:5" ht="31.5" x14ac:dyDescent="0.2">
      <c r="A181" s="73" t="s">
        <v>512</v>
      </c>
      <c r="B181" s="171"/>
      <c r="C181" s="171" t="s">
        <v>513</v>
      </c>
      <c r="D181" s="56">
        <v>26249973</v>
      </c>
      <c r="E181" s="52">
        <f>ПР7!G179</f>
        <v>23800894</v>
      </c>
    </row>
    <row r="182" spans="1:5" ht="47.25" x14ac:dyDescent="0.2">
      <c r="A182" s="73" t="s">
        <v>613</v>
      </c>
      <c r="B182" s="171" t="s">
        <v>614</v>
      </c>
      <c r="C182" s="171"/>
      <c r="D182" s="56">
        <f>D184+D185</f>
        <v>5298395</v>
      </c>
      <c r="E182" s="52">
        <f>E184+E185+E183</f>
        <v>4809843</v>
      </c>
    </row>
    <row r="183" spans="1:5" ht="47.25" x14ac:dyDescent="0.2">
      <c r="A183" s="73" t="str">
        <f>ПР7!A181</f>
        <v>Закупка товаров, работ и услуг для обеспечения государственных (муниципальных) нужд</v>
      </c>
      <c r="B183" s="171"/>
      <c r="C183" s="171">
        <v>200</v>
      </c>
      <c r="D183" s="56"/>
      <c r="E183" s="52">
        <f>ПР7!G181</f>
        <v>1598</v>
      </c>
    </row>
    <row r="184" spans="1:5" ht="31.5" x14ac:dyDescent="0.2">
      <c r="A184" s="73" t="s">
        <v>512</v>
      </c>
      <c r="B184" s="171"/>
      <c r="C184" s="171" t="s">
        <v>513</v>
      </c>
      <c r="D184" s="56">
        <v>2035643</v>
      </c>
      <c r="E184" s="52">
        <f>ПР7!G182</f>
        <v>1367648</v>
      </c>
    </row>
    <row r="185" spans="1:5" ht="47.25" x14ac:dyDescent="0.2">
      <c r="A185" s="73" t="s">
        <v>476</v>
      </c>
      <c r="B185" s="171"/>
      <c r="C185" s="171" t="s">
        <v>477</v>
      </c>
      <c r="D185" s="56">
        <v>3262752</v>
      </c>
      <c r="E185" s="52">
        <f>ПР7!G183</f>
        <v>3440597</v>
      </c>
    </row>
    <row r="186" spans="1:5" ht="31.5" x14ac:dyDescent="0.2">
      <c r="A186" s="69" t="s">
        <v>615</v>
      </c>
      <c r="B186" s="172" t="s">
        <v>616</v>
      </c>
      <c r="C186" s="172"/>
      <c r="D186" s="72">
        <f>D187+D189+D192+D194+D197</f>
        <v>8181382</v>
      </c>
      <c r="E186" s="55">
        <f>E187+E189+E192+E194+E197</f>
        <v>8121300</v>
      </c>
    </row>
    <row r="187" spans="1:5" ht="47.25" x14ac:dyDescent="0.2">
      <c r="A187" s="73" t="s">
        <v>617</v>
      </c>
      <c r="B187" s="171" t="s">
        <v>618</v>
      </c>
      <c r="C187" s="171"/>
      <c r="D187" s="56">
        <f>D188</f>
        <v>131998</v>
      </c>
      <c r="E187" s="52">
        <f>E188</f>
        <v>131846</v>
      </c>
    </row>
    <row r="188" spans="1:5" ht="47.25" x14ac:dyDescent="0.2">
      <c r="A188" s="73" t="s">
        <v>476</v>
      </c>
      <c r="B188" s="171"/>
      <c r="C188" s="171" t="s">
        <v>477</v>
      </c>
      <c r="D188" s="56">
        <v>131998</v>
      </c>
      <c r="E188" s="52">
        <f>ПР7!G186</f>
        <v>131846</v>
      </c>
    </row>
    <row r="189" spans="1:5" ht="31.5" x14ac:dyDescent="0.2">
      <c r="A189" s="73" t="s">
        <v>619</v>
      </c>
      <c r="B189" s="171" t="s">
        <v>620</v>
      </c>
      <c r="C189" s="171"/>
      <c r="D189" s="56">
        <f>D190+D191</f>
        <v>255600</v>
      </c>
      <c r="E189" s="52">
        <f>E190+E191</f>
        <v>224496</v>
      </c>
    </row>
    <row r="190" spans="1:5" ht="47.25" x14ac:dyDescent="0.2">
      <c r="A190" s="73" t="s">
        <v>542</v>
      </c>
      <c r="B190" s="171"/>
      <c r="C190" s="171" t="s">
        <v>543</v>
      </c>
      <c r="D190" s="56">
        <v>180000</v>
      </c>
      <c r="E190" s="52">
        <f>ПР7!G188</f>
        <v>148896</v>
      </c>
    </row>
    <row r="191" spans="1:5" ht="47.25" x14ac:dyDescent="0.2">
      <c r="A191" s="73" t="s">
        <v>476</v>
      </c>
      <c r="B191" s="171"/>
      <c r="C191" s="171" t="s">
        <v>477</v>
      </c>
      <c r="D191" s="56">
        <v>75600</v>
      </c>
      <c r="E191" s="52">
        <f>ПР7!G189</f>
        <v>75600</v>
      </c>
    </row>
    <row r="192" spans="1:5" ht="78.75" x14ac:dyDescent="0.2">
      <c r="A192" s="73" t="s">
        <v>621</v>
      </c>
      <c r="B192" s="171" t="s">
        <v>622</v>
      </c>
      <c r="C192" s="171"/>
      <c r="D192" s="56">
        <f>D193</f>
        <v>1187978</v>
      </c>
      <c r="E192" s="52">
        <f>E193</f>
        <v>1186618</v>
      </c>
    </row>
    <row r="193" spans="1:5" ht="47.25" x14ac:dyDescent="0.2">
      <c r="A193" s="73" t="s">
        <v>476</v>
      </c>
      <c r="B193" s="171"/>
      <c r="C193" s="171" t="s">
        <v>477</v>
      </c>
      <c r="D193" s="56">
        <v>1187978</v>
      </c>
      <c r="E193" s="52">
        <f>ПР7!G191</f>
        <v>1186618</v>
      </c>
    </row>
    <row r="194" spans="1:5" ht="110.25" x14ac:dyDescent="0.2">
      <c r="A194" s="73" t="s">
        <v>623</v>
      </c>
      <c r="B194" s="171" t="s">
        <v>624</v>
      </c>
      <c r="C194" s="171"/>
      <c r="D194" s="56">
        <f>D195+D196</f>
        <v>6578340</v>
      </c>
      <c r="E194" s="52">
        <f>E195+E196</f>
        <v>6578340</v>
      </c>
    </row>
    <row r="195" spans="1:5" ht="31.5" x14ac:dyDescent="0.2">
      <c r="A195" s="73" t="s">
        <v>512</v>
      </c>
      <c r="B195" s="171"/>
      <c r="C195" s="171" t="s">
        <v>513</v>
      </c>
      <c r="D195" s="56">
        <v>5458798</v>
      </c>
      <c r="E195" s="52">
        <f>ПР7!G193</f>
        <v>5458798</v>
      </c>
    </row>
    <row r="196" spans="1:5" ht="47.25" x14ac:dyDescent="0.2">
      <c r="A196" s="73" t="s">
        <v>476</v>
      </c>
      <c r="B196" s="171"/>
      <c r="C196" s="171" t="s">
        <v>477</v>
      </c>
      <c r="D196" s="56">
        <v>1119542</v>
      </c>
      <c r="E196" s="52">
        <f>ПР7!G194</f>
        <v>1119542</v>
      </c>
    </row>
    <row r="197" spans="1:5" ht="47.25" hidden="1" x14ac:dyDescent="0.2">
      <c r="A197" s="73" t="s">
        <v>625</v>
      </c>
      <c r="B197" s="171" t="s">
        <v>626</v>
      </c>
      <c r="C197" s="171"/>
      <c r="D197" s="56">
        <v>27466</v>
      </c>
      <c r="E197" s="52">
        <f>E198</f>
        <v>0</v>
      </c>
    </row>
    <row r="198" spans="1:5" ht="31.5" hidden="1" x14ac:dyDescent="0.2">
      <c r="A198" s="73" t="s">
        <v>512</v>
      </c>
      <c r="B198" s="171"/>
      <c r="C198" s="171" t="s">
        <v>513</v>
      </c>
      <c r="D198" s="56">
        <v>27466</v>
      </c>
      <c r="E198" s="52">
        <v>0</v>
      </c>
    </row>
    <row r="199" spans="1:5" x14ac:dyDescent="0.2">
      <c r="A199" s="69" t="s">
        <v>627</v>
      </c>
      <c r="B199" s="172" t="s">
        <v>628</v>
      </c>
      <c r="C199" s="172"/>
      <c r="D199" s="72">
        <f>D200</f>
        <v>13387679</v>
      </c>
      <c r="E199" s="55">
        <f>E200+E203</f>
        <v>6293691</v>
      </c>
    </row>
    <row r="200" spans="1:5" ht="94.5" x14ac:dyDescent="0.2">
      <c r="A200" s="73" t="s">
        <v>568</v>
      </c>
      <c r="B200" s="171" t="s">
        <v>629</v>
      </c>
      <c r="C200" s="171"/>
      <c r="D200" s="56">
        <f>D201+D202+D203</f>
        <v>13387679</v>
      </c>
      <c r="E200" s="52">
        <f>E201+E202</f>
        <v>6069490</v>
      </c>
    </row>
    <row r="201" spans="1:5" ht="47.25" x14ac:dyDescent="0.2">
      <c r="A201" s="73" t="s">
        <v>542</v>
      </c>
      <c r="B201" s="171"/>
      <c r="C201" s="171" t="s">
        <v>543</v>
      </c>
      <c r="D201" s="56">
        <v>189080</v>
      </c>
      <c r="E201" s="52">
        <f>ПР7!G200</f>
        <v>89697</v>
      </c>
    </row>
    <row r="202" spans="1:5" ht="31.5" x14ac:dyDescent="0.2">
      <c r="A202" s="73" t="s">
        <v>512</v>
      </c>
      <c r="B202" s="171"/>
      <c r="C202" s="171" t="s">
        <v>513</v>
      </c>
      <c r="D202" s="56">
        <v>12605336</v>
      </c>
      <c r="E202" s="52">
        <f>ПР7!G201</f>
        <v>5979793</v>
      </c>
    </row>
    <row r="203" spans="1:5" ht="47.25" x14ac:dyDescent="0.2">
      <c r="A203" s="73" t="s">
        <v>630</v>
      </c>
      <c r="B203" s="171" t="s">
        <v>631</v>
      </c>
      <c r="C203" s="171"/>
      <c r="D203" s="56">
        <f>D204</f>
        <v>593263</v>
      </c>
      <c r="E203" s="52">
        <f>E204</f>
        <v>224201</v>
      </c>
    </row>
    <row r="204" spans="1:5" ht="31.5" x14ac:dyDescent="0.2">
      <c r="A204" s="73" t="s">
        <v>512</v>
      </c>
      <c r="B204" s="171"/>
      <c r="C204" s="171">
        <v>300</v>
      </c>
      <c r="D204" s="56">
        <v>593263</v>
      </c>
      <c r="E204" s="52">
        <f>ПР7!G203</f>
        <v>224201</v>
      </c>
    </row>
    <row r="205" spans="1:5" ht="31.5" x14ac:dyDescent="0.2">
      <c r="A205" s="69" t="s">
        <v>632</v>
      </c>
      <c r="B205" s="172" t="s">
        <v>633</v>
      </c>
      <c r="C205" s="172"/>
      <c r="D205" s="72">
        <f>D206+D209</f>
        <v>5723903</v>
      </c>
      <c r="E205" s="55">
        <f>E206+E209</f>
        <v>5954540</v>
      </c>
    </row>
    <row r="206" spans="1:5" x14ac:dyDescent="0.2">
      <c r="A206" s="73" t="s">
        <v>634</v>
      </c>
      <c r="B206" s="171" t="s">
        <v>635</v>
      </c>
      <c r="C206" s="171"/>
      <c r="D206" s="56">
        <f>D207+D208</f>
        <v>250000</v>
      </c>
      <c r="E206" s="56">
        <f>E207+E208</f>
        <v>243800</v>
      </c>
    </row>
    <row r="207" spans="1:5" ht="47.25" x14ac:dyDescent="0.2">
      <c r="A207" s="73" t="s">
        <v>542</v>
      </c>
      <c r="B207" s="171"/>
      <c r="C207" s="171" t="s">
        <v>543</v>
      </c>
      <c r="D207" s="56">
        <v>130000</v>
      </c>
      <c r="E207" s="52">
        <f>ПР7!G206</f>
        <v>123800</v>
      </c>
    </row>
    <row r="208" spans="1:5" ht="47.25" x14ac:dyDescent="0.2">
      <c r="A208" s="73" t="s">
        <v>476</v>
      </c>
      <c r="B208" s="171"/>
      <c r="C208" s="171">
        <v>600</v>
      </c>
      <c r="D208" s="56">
        <v>120000</v>
      </c>
      <c r="E208" s="52">
        <f>ПР7!G207</f>
        <v>120000</v>
      </c>
    </row>
    <row r="209" spans="1:5" ht="47.25" x14ac:dyDescent="0.2">
      <c r="A209" s="73" t="s">
        <v>636</v>
      </c>
      <c r="B209" s="171" t="s">
        <v>637</v>
      </c>
      <c r="C209" s="171"/>
      <c r="D209" s="56">
        <f>D210+D211</f>
        <v>5473903</v>
      </c>
      <c r="E209" s="52">
        <f>E210+E211</f>
        <v>5710740</v>
      </c>
    </row>
    <row r="210" spans="1:5" ht="94.5" x14ac:dyDescent="0.2">
      <c r="A210" s="73" t="s">
        <v>540</v>
      </c>
      <c r="B210" s="171"/>
      <c r="C210" s="171" t="s">
        <v>541</v>
      </c>
      <c r="D210" s="56">
        <v>4210694</v>
      </c>
      <c r="E210" s="52">
        <f>ПР7!G209</f>
        <v>4984754</v>
      </c>
    </row>
    <row r="211" spans="1:5" ht="47.25" x14ac:dyDescent="0.2">
      <c r="A211" s="73" t="s">
        <v>542</v>
      </c>
      <c r="B211" s="171"/>
      <c r="C211" s="171" t="s">
        <v>543</v>
      </c>
      <c r="D211" s="56">
        <v>1263209</v>
      </c>
      <c r="E211" s="52">
        <f>ПР7!G210</f>
        <v>725986</v>
      </c>
    </row>
    <row r="212" spans="1:5" ht="31.5" x14ac:dyDescent="0.2">
      <c r="A212" s="69" t="s">
        <v>638</v>
      </c>
      <c r="B212" s="172" t="s">
        <v>639</v>
      </c>
      <c r="C212" s="172"/>
      <c r="D212" s="72">
        <f>D213</f>
        <v>2050057</v>
      </c>
      <c r="E212" s="55">
        <f>E213</f>
        <v>1858818.92</v>
      </c>
    </row>
    <row r="213" spans="1:5" ht="94.5" x14ac:dyDescent="0.2">
      <c r="A213" s="73" t="s">
        <v>640</v>
      </c>
      <c r="B213" s="171" t="s">
        <v>641</v>
      </c>
      <c r="C213" s="171"/>
      <c r="D213" s="56">
        <f>D214</f>
        <v>2050057</v>
      </c>
      <c r="E213" s="52">
        <f>E214</f>
        <v>1858818.92</v>
      </c>
    </row>
    <row r="214" spans="1:5" ht="47.25" x14ac:dyDescent="0.2">
      <c r="A214" s="73" t="s">
        <v>476</v>
      </c>
      <c r="B214" s="171"/>
      <c r="C214" s="171" t="s">
        <v>477</v>
      </c>
      <c r="D214" s="56">
        <v>2050057</v>
      </c>
      <c r="E214" s="52">
        <f>ПР7!G213</f>
        <v>1858818.92</v>
      </c>
    </row>
    <row r="215" spans="1:5" ht="47.25" x14ac:dyDescent="0.2">
      <c r="A215" s="69" t="s">
        <v>642</v>
      </c>
      <c r="B215" s="172" t="s">
        <v>643</v>
      </c>
      <c r="C215" s="172"/>
      <c r="D215" s="72">
        <f>D216</f>
        <v>3094233</v>
      </c>
      <c r="E215" s="55">
        <f>E216</f>
        <v>3094224</v>
      </c>
    </row>
    <row r="216" spans="1:5" ht="78.75" x14ac:dyDescent="0.2">
      <c r="A216" s="73" t="s">
        <v>644</v>
      </c>
      <c r="B216" s="171" t="s">
        <v>645</v>
      </c>
      <c r="C216" s="171"/>
      <c r="D216" s="56">
        <f>D217</f>
        <v>3094233</v>
      </c>
      <c r="E216" s="52">
        <f>E217</f>
        <v>3094224</v>
      </c>
    </row>
    <row r="217" spans="1:5" ht="47.25" x14ac:dyDescent="0.2">
      <c r="A217" s="73" t="s">
        <v>476</v>
      </c>
      <c r="B217" s="171"/>
      <c r="C217" s="171" t="s">
        <v>477</v>
      </c>
      <c r="D217" s="56">
        <v>3094233</v>
      </c>
      <c r="E217" s="52">
        <f>ПР7!G216</f>
        <v>3094224</v>
      </c>
    </row>
    <row r="218" spans="1:5" ht="63" x14ac:dyDescent="0.2">
      <c r="A218" s="65" t="s">
        <v>646</v>
      </c>
      <c r="B218" s="173" t="s">
        <v>647</v>
      </c>
      <c r="C218" s="173"/>
      <c r="D218" s="68">
        <v>5000</v>
      </c>
      <c r="E218" s="54">
        <f>E219</f>
        <v>5000</v>
      </c>
    </row>
    <row r="219" spans="1:5" ht="63" x14ac:dyDescent="0.2">
      <c r="A219" s="69" t="s">
        <v>648</v>
      </c>
      <c r="B219" s="172" t="s">
        <v>649</v>
      </c>
      <c r="C219" s="172"/>
      <c r="D219" s="72">
        <v>5000</v>
      </c>
      <c r="E219" s="52">
        <f>E220</f>
        <v>5000</v>
      </c>
    </row>
    <row r="220" spans="1:5" ht="63" x14ac:dyDescent="0.2">
      <c r="A220" s="73" t="s">
        <v>650</v>
      </c>
      <c r="B220" s="171" t="s">
        <v>651</v>
      </c>
      <c r="C220" s="171"/>
      <c r="D220" s="56">
        <v>5000</v>
      </c>
      <c r="E220" s="52">
        <f>E221</f>
        <v>5000</v>
      </c>
    </row>
    <row r="221" spans="1:5" ht="47.25" x14ac:dyDescent="0.2">
      <c r="A221" s="73" t="s">
        <v>476</v>
      </c>
      <c r="B221" s="171"/>
      <c r="C221" s="171" t="s">
        <v>477</v>
      </c>
      <c r="D221" s="56">
        <v>5000</v>
      </c>
      <c r="E221" s="52">
        <f>ПР7!G220</f>
        <v>5000</v>
      </c>
    </row>
    <row r="222" spans="1:5" ht="63" x14ac:dyDescent="0.2">
      <c r="A222" s="65" t="s">
        <v>652</v>
      </c>
      <c r="B222" s="173" t="s">
        <v>653</v>
      </c>
      <c r="C222" s="173"/>
      <c r="D222" s="68">
        <f>D223+D228+D236+D233</f>
        <v>289040870</v>
      </c>
      <c r="E222" s="68">
        <f>E223+E228+E236+E233</f>
        <v>365312108</v>
      </c>
    </row>
    <row r="223" spans="1:5" ht="94.5" x14ac:dyDescent="0.2">
      <c r="A223" s="69" t="s">
        <v>654</v>
      </c>
      <c r="B223" s="172" t="s">
        <v>655</v>
      </c>
      <c r="C223" s="172"/>
      <c r="D223" s="72">
        <f>D224+D226</f>
        <v>1614000</v>
      </c>
      <c r="E223" s="55">
        <f>E224+E226</f>
        <v>1614000</v>
      </c>
    </row>
    <row r="224" spans="1:5" ht="31.5" x14ac:dyDescent="0.2">
      <c r="A224" s="73" t="s">
        <v>656</v>
      </c>
      <c r="B224" s="171" t="s">
        <v>657</v>
      </c>
      <c r="C224" s="171"/>
      <c r="D224" s="56">
        <f>D225</f>
        <v>514000</v>
      </c>
      <c r="E224" s="52">
        <f>E225</f>
        <v>514000</v>
      </c>
    </row>
    <row r="225" spans="1:5" ht="47.25" x14ac:dyDescent="0.2">
      <c r="A225" s="73" t="s">
        <v>476</v>
      </c>
      <c r="B225" s="171"/>
      <c r="C225" s="171" t="s">
        <v>477</v>
      </c>
      <c r="D225" s="56">
        <v>514000</v>
      </c>
      <c r="E225" s="52">
        <f>ПР7!G224</f>
        <v>514000</v>
      </c>
    </row>
    <row r="226" spans="1:5" ht="31.5" x14ac:dyDescent="0.2">
      <c r="A226" s="73" t="s">
        <v>656</v>
      </c>
      <c r="B226" s="171" t="s">
        <v>658</v>
      </c>
      <c r="C226" s="171"/>
      <c r="D226" s="56">
        <f>D227</f>
        <v>1100000</v>
      </c>
      <c r="E226" s="52">
        <f>E227</f>
        <v>1100000</v>
      </c>
    </row>
    <row r="227" spans="1:5" ht="47.25" x14ac:dyDescent="0.2">
      <c r="A227" s="73" t="s">
        <v>476</v>
      </c>
      <c r="B227" s="171"/>
      <c r="C227" s="171" t="s">
        <v>477</v>
      </c>
      <c r="D227" s="56">
        <v>1100000</v>
      </c>
      <c r="E227" s="52">
        <f>ПР7!G226</f>
        <v>1100000</v>
      </c>
    </row>
    <row r="228" spans="1:5" ht="47.25" x14ac:dyDescent="0.2">
      <c r="A228" s="69" t="s">
        <v>659</v>
      </c>
      <c r="B228" s="172" t="s">
        <v>660</v>
      </c>
      <c r="C228" s="172"/>
      <c r="D228" s="72">
        <f>D229</f>
        <v>4093838</v>
      </c>
      <c r="E228" s="55">
        <f>E229</f>
        <v>2646837</v>
      </c>
    </row>
    <row r="229" spans="1:5" ht="47.25" x14ac:dyDescent="0.2">
      <c r="A229" s="73" t="s">
        <v>661</v>
      </c>
      <c r="B229" s="171" t="s">
        <v>662</v>
      </c>
      <c r="C229" s="171"/>
      <c r="D229" s="56">
        <f>D230+D231+D232</f>
        <v>4093838</v>
      </c>
      <c r="E229" s="52">
        <f>E230+E231+E232</f>
        <v>2646837</v>
      </c>
    </row>
    <row r="230" spans="1:5" ht="47.25" x14ac:dyDescent="0.2">
      <c r="A230" s="73" t="s">
        <v>542</v>
      </c>
      <c r="B230" s="171"/>
      <c r="C230" s="171">
        <v>200</v>
      </c>
      <c r="D230" s="56">
        <v>2212790</v>
      </c>
      <c r="E230" s="52">
        <f>ПР7!G229</f>
        <v>195685</v>
      </c>
    </row>
    <row r="231" spans="1:5" ht="47.25" hidden="1" x14ac:dyDescent="0.2">
      <c r="A231" s="73" t="s">
        <v>663</v>
      </c>
      <c r="B231" s="171"/>
      <c r="C231" s="171">
        <v>400</v>
      </c>
      <c r="D231" s="56">
        <v>195685</v>
      </c>
      <c r="E231" s="52">
        <f>ПР7!G230</f>
        <v>0</v>
      </c>
    </row>
    <row r="232" spans="1:5" ht="47.25" x14ac:dyDescent="0.2">
      <c r="A232" s="73" t="s">
        <v>476</v>
      </c>
      <c r="B232" s="171"/>
      <c r="C232" s="171">
        <v>600</v>
      </c>
      <c r="D232" s="56">
        <v>1685363</v>
      </c>
      <c r="E232" s="52">
        <f>ПР7!G231</f>
        <v>2451152</v>
      </c>
    </row>
    <row r="233" spans="1:5" ht="31.5" x14ac:dyDescent="0.2">
      <c r="A233" s="73" t="str">
        <f>ПР7!A232</f>
        <v>Содержание объектов спортивной инфраструктуры</v>
      </c>
      <c r="B233" s="171" t="str">
        <f>ПР7!C232</f>
        <v>02.3.04.00000</v>
      </c>
      <c r="C233" s="171"/>
      <c r="D233" s="56">
        <f>D234</f>
        <v>1000000</v>
      </c>
      <c r="E233" s="56">
        <f>E234</f>
        <v>967350</v>
      </c>
    </row>
    <row r="234" spans="1:5" ht="31.5" x14ac:dyDescent="0.2">
      <c r="A234" s="73" t="str">
        <f>ПР7!A233</f>
        <v>Расходы на содержание объектов сортивной инфраструктуры</v>
      </c>
      <c r="B234" s="171" t="str">
        <f>ПР7!C233</f>
        <v>02.3.04.14030</v>
      </c>
      <c r="C234" s="171"/>
      <c r="D234" s="56">
        <f>D235</f>
        <v>1000000</v>
      </c>
      <c r="E234" s="56">
        <f>E235</f>
        <v>967350</v>
      </c>
    </row>
    <row r="235" spans="1:5" ht="47.25" x14ac:dyDescent="0.2">
      <c r="A235" s="73" t="str">
        <f>ПР7!A234</f>
        <v>Предоставление субсидий бюджетным, автономным учреждениям и иным некоммерческим организациям</v>
      </c>
      <c r="B235" s="171"/>
      <c r="C235" s="171">
        <v>600</v>
      </c>
      <c r="D235" s="56">
        <f>ПР7!F234</f>
        <v>1000000</v>
      </c>
      <c r="E235" s="56">
        <f>ПР7!G234</f>
        <v>967350</v>
      </c>
    </row>
    <row r="236" spans="1:5" ht="31.5" x14ac:dyDescent="0.2">
      <c r="A236" s="69" t="s">
        <v>665</v>
      </c>
      <c r="B236" s="172" t="s">
        <v>666</v>
      </c>
      <c r="C236" s="172"/>
      <c r="D236" s="72">
        <f>D237+D239</f>
        <v>282333032</v>
      </c>
      <c r="E236" s="52">
        <f>E237+E239</f>
        <v>360083921</v>
      </c>
    </row>
    <row r="237" spans="1:5" ht="78.75" x14ac:dyDescent="0.2">
      <c r="A237" s="73" t="s">
        <v>667</v>
      </c>
      <c r="B237" s="171" t="s">
        <v>668</v>
      </c>
      <c r="C237" s="171"/>
      <c r="D237" s="56">
        <f>D238</f>
        <v>231877413</v>
      </c>
      <c r="E237" s="52">
        <f>E238</f>
        <v>231877413</v>
      </c>
    </row>
    <row r="238" spans="1:5" ht="47.25" x14ac:dyDescent="0.2">
      <c r="A238" s="73" t="s">
        <v>663</v>
      </c>
      <c r="B238" s="171"/>
      <c r="C238" s="171" t="s">
        <v>664</v>
      </c>
      <c r="D238" s="56">
        <v>231877413</v>
      </c>
      <c r="E238" s="52">
        <f>ПР7!G237</f>
        <v>231877413</v>
      </c>
    </row>
    <row r="239" spans="1:5" ht="110.25" x14ac:dyDescent="0.2">
      <c r="A239" s="73" t="s">
        <v>669</v>
      </c>
      <c r="B239" s="75" t="s">
        <v>670</v>
      </c>
      <c r="C239" s="75"/>
      <c r="D239" s="42">
        <f>D240</f>
        <v>50455619</v>
      </c>
      <c r="E239" s="52">
        <f>E240</f>
        <v>128206508</v>
      </c>
    </row>
    <row r="240" spans="1:5" ht="47.25" x14ac:dyDescent="0.2">
      <c r="A240" s="73" t="s">
        <v>663</v>
      </c>
      <c r="B240" s="75"/>
      <c r="C240" s="75" t="s">
        <v>664</v>
      </c>
      <c r="D240" s="42">
        <v>50455619</v>
      </c>
      <c r="E240" s="52">
        <f>ПР7!G240</f>
        <v>128206508</v>
      </c>
    </row>
    <row r="241" spans="1:5" ht="78.75" x14ac:dyDescent="0.2">
      <c r="A241" s="65" t="s">
        <v>671</v>
      </c>
      <c r="B241" s="173" t="s">
        <v>672</v>
      </c>
      <c r="C241" s="173"/>
      <c r="D241" s="68">
        <f>D242</f>
        <v>45486583</v>
      </c>
      <c r="E241" s="54">
        <f>E242</f>
        <v>51422739</v>
      </c>
    </row>
    <row r="242" spans="1:5" ht="31.5" x14ac:dyDescent="0.2">
      <c r="A242" s="69" t="s">
        <v>673</v>
      </c>
      <c r="B242" s="172" t="s">
        <v>674</v>
      </c>
      <c r="C242" s="172"/>
      <c r="D242" s="72">
        <f>D243+D245+D247</f>
        <v>45486583</v>
      </c>
      <c r="E242" s="52">
        <f>E243+E245+E247</f>
        <v>51422739</v>
      </c>
    </row>
    <row r="243" spans="1:5" ht="78.75" x14ac:dyDescent="0.2">
      <c r="A243" s="73" t="s">
        <v>675</v>
      </c>
      <c r="B243" s="171" t="s">
        <v>676</v>
      </c>
      <c r="C243" s="171"/>
      <c r="D243" s="56">
        <f>D244</f>
        <v>15947935</v>
      </c>
      <c r="E243" s="52">
        <f>E244</f>
        <v>17248096</v>
      </c>
    </row>
    <row r="244" spans="1:5" ht="47.25" x14ac:dyDescent="0.2">
      <c r="A244" s="73" t="s">
        <v>476</v>
      </c>
      <c r="B244" s="171"/>
      <c r="C244" s="171" t="s">
        <v>477</v>
      </c>
      <c r="D244" s="56">
        <v>15947935</v>
      </c>
      <c r="E244" s="52">
        <f>ПР7!G243</f>
        <v>17248096</v>
      </c>
    </row>
    <row r="245" spans="1:5" ht="31.5" x14ac:dyDescent="0.2">
      <c r="A245" s="73" t="s">
        <v>677</v>
      </c>
      <c r="B245" s="171" t="s">
        <v>678</v>
      </c>
      <c r="C245" s="171"/>
      <c r="D245" s="56">
        <f>D246</f>
        <v>28776330</v>
      </c>
      <c r="E245" s="52">
        <f>E246</f>
        <v>32112164</v>
      </c>
    </row>
    <row r="246" spans="1:5" ht="47.25" x14ac:dyDescent="0.2">
      <c r="A246" s="73" t="s">
        <v>476</v>
      </c>
      <c r="B246" s="171"/>
      <c r="C246" s="171" t="s">
        <v>477</v>
      </c>
      <c r="D246" s="56">
        <v>28776330</v>
      </c>
      <c r="E246" s="52">
        <f>ПР7!G246</f>
        <v>32112164</v>
      </c>
    </row>
    <row r="247" spans="1:5" ht="63" x14ac:dyDescent="0.2">
      <c r="A247" s="73" t="s">
        <v>679</v>
      </c>
      <c r="B247" s="171" t="s">
        <v>680</v>
      </c>
      <c r="C247" s="171"/>
      <c r="D247" s="56">
        <f>D248</f>
        <v>762318</v>
      </c>
      <c r="E247" s="52">
        <f>E248</f>
        <v>2062479</v>
      </c>
    </row>
    <row r="248" spans="1:5" ht="47.25" x14ac:dyDescent="0.2">
      <c r="A248" s="73" t="s">
        <v>476</v>
      </c>
      <c r="B248" s="171"/>
      <c r="C248" s="171" t="s">
        <v>477</v>
      </c>
      <c r="D248" s="56">
        <v>762318</v>
      </c>
      <c r="E248" s="52">
        <f>ПР7!G248</f>
        <v>2062479</v>
      </c>
    </row>
    <row r="249" spans="1:5" ht="94.5" x14ac:dyDescent="0.2">
      <c r="A249" s="65" t="s">
        <v>681</v>
      </c>
      <c r="B249" s="173" t="s">
        <v>682</v>
      </c>
      <c r="C249" s="173"/>
      <c r="D249" s="68">
        <f t="shared" ref="D249:E251" si="0">D250</f>
        <v>99000</v>
      </c>
      <c r="E249" s="54">
        <f t="shared" si="0"/>
        <v>99000</v>
      </c>
    </row>
    <row r="250" spans="1:5" ht="63" x14ac:dyDescent="0.2">
      <c r="A250" s="69" t="s">
        <v>683</v>
      </c>
      <c r="B250" s="172" t="s">
        <v>684</v>
      </c>
      <c r="C250" s="172"/>
      <c r="D250" s="72">
        <f t="shared" si="0"/>
        <v>99000</v>
      </c>
      <c r="E250" s="52">
        <f t="shared" si="0"/>
        <v>99000</v>
      </c>
    </row>
    <row r="251" spans="1:5" ht="47.25" x14ac:dyDescent="0.2">
      <c r="A251" s="73" t="s">
        <v>685</v>
      </c>
      <c r="B251" s="171" t="s">
        <v>686</v>
      </c>
      <c r="C251" s="171"/>
      <c r="D251" s="56">
        <f t="shared" si="0"/>
        <v>99000</v>
      </c>
      <c r="E251" s="52">
        <f t="shared" si="0"/>
        <v>99000</v>
      </c>
    </row>
    <row r="252" spans="1:5" ht="47.25" x14ac:dyDescent="0.2">
      <c r="A252" s="73" t="s">
        <v>476</v>
      </c>
      <c r="B252" s="171"/>
      <c r="C252" s="171" t="s">
        <v>477</v>
      </c>
      <c r="D252" s="56">
        <v>99000</v>
      </c>
      <c r="E252" s="52">
        <v>99000</v>
      </c>
    </row>
    <row r="253" spans="1:5" ht="47.25" x14ac:dyDescent="0.2">
      <c r="A253" s="76" t="s">
        <v>1000</v>
      </c>
      <c r="B253" s="174" t="s">
        <v>1001</v>
      </c>
      <c r="C253" s="174"/>
      <c r="D253" s="68">
        <f>D254</f>
        <v>149780019</v>
      </c>
      <c r="E253" s="54">
        <f>E254</f>
        <v>160338193.91</v>
      </c>
    </row>
    <row r="254" spans="1:5" ht="47.25" x14ac:dyDescent="0.2">
      <c r="A254" s="65" t="s">
        <v>1002</v>
      </c>
      <c r="B254" s="173" t="s">
        <v>1003</v>
      </c>
      <c r="C254" s="173"/>
      <c r="D254" s="68">
        <f>D255+D271+D278+D292</f>
        <v>149780019</v>
      </c>
      <c r="E254" s="54">
        <f>E255+E271+E278+E292</f>
        <v>160338193.91</v>
      </c>
    </row>
    <row r="255" spans="1:5" ht="47.25" x14ac:dyDescent="0.2">
      <c r="A255" s="69" t="s">
        <v>1004</v>
      </c>
      <c r="B255" s="172" t="s">
        <v>1005</v>
      </c>
      <c r="C255" s="172"/>
      <c r="D255" s="72">
        <f>D256+D259+D261+D264+D267+D269</f>
        <v>12275317</v>
      </c>
      <c r="E255" s="55">
        <f>E256+E259+E261+E264+E267+E269</f>
        <v>10410047</v>
      </c>
    </row>
    <row r="256" spans="1:5" x14ac:dyDescent="0.2">
      <c r="A256" s="73" t="s">
        <v>933</v>
      </c>
      <c r="B256" s="171" t="s">
        <v>1006</v>
      </c>
      <c r="C256" s="171"/>
      <c r="D256" s="56">
        <f>D257+D258</f>
        <v>651168</v>
      </c>
      <c r="E256" s="52">
        <f>E257+E258</f>
        <v>621168</v>
      </c>
    </row>
    <row r="257" spans="1:5" ht="94.5" x14ac:dyDescent="0.2">
      <c r="A257" s="73" t="s">
        <v>540</v>
      </c>
      <c r="B257" s="171"/>
      <c r="C257" s="171" t="s">
        <v>541</v>
      </c>
      <c r="D257" s="56">
        <f>ПР7!F584</f>
        <v>591168</v>
      </c>
      <c r="E257" s="56">
        <f>ПР7!G584</f>
        <v>591168</v>
      </c>
    </row>
    <row r="258" spans="1:5" ht="47.25" x14ac:dyDescent="0.2">
      <c r="A258" s="73" t="s">
        <v>542</v>
      </c>
      <c r="B258" s="171"/>
      <c r="C258" s="171" t="s">
        <v>543</v>
      </c>
      <c r="D258" s="56">
        <f>ПР7!F585</f>
        <v>60000</v>
      </c>
      <c r="E258" s="56">
        <f>ПР7!G585</f>
        <v>30000</v>
      </c>
    </row>
    <row r="259" spans="1:5" ht="31.5" x14ac:dyDescent="0.2">
      <c r="A259" s="73" t="s">
        <v>937</v>
      </c>
      <c r="B259" s="171" t="s">
        <v>1007</v>
      </c>
      <c r="C259" s="171"/>
      <c r="D259" s="56">
        <f>D260</f>
        <v>151580</v>
      </c>
      <c r="E259" s="52">
        <f>E260</f>
        <v>460323</v>
      </c>
    </row>
    <row r="260" spans="1:5" ht="47.25" x14ac:dyDescent="0.2">
      <c r="A260" s="73" t="s">
        <v>542</v>
      </c>
      <c r="B260" s="171"/>
      <c r="C260" s="171" t="s">
        <v>543</v>
      </c>
      <c r="D260" s="56">
        <f>ПР7!F587</f>
        <v>151580</v>
      </c>
      <c r="E260" s="56">
        <f>ПР7!G587</f>
        <v>460323</v>
      </c>
    </row>
    <row r="261" spans="1:5" ht="31.5" x14ac:dyDescent="0.2">
      <c r="A261" s="73" t="s">
        <v>1008</v>
      </c>
      <c r="B261" s="171" t="s">
        <v>1009</v>
      </c>
      <c r="C261" s="171"/>
      <c r="D261" s="56">
        <f>D262+D263</f>
        <v>7488000</v>
      </c>
      <c r="E261" s="52">
        <f>E262+E263</f>
        <v>7953886</v>
      </c>
    </row>
    <row r="262" spans="1:5" ht="47.25" x14ac:dyDescent="0.2">
      <c r="A262" s="73" t="s">
        <v>542</v>
      </c>
      <c r="B262" s="171"/>
      <c r="C262" s="171" t="s">
        <v>543</v>
      </c>
      <c r="D262" s="56">
        <f>ПР7!F589</f>
        <v>96000</v>
      </c>
      <c r="E262" s="56">
        <f>ПР7!G589</f>
        <v>100037</v>
      </c>
    </row>
    <row r="263" spans="1:5" ht="31.5" x14ac:dyDescent="0.2">
      <c r="A263" s="73" t="s">
        <v>512</v>
      </c>
      <c r="B263" s="171"/>
      <c r="C263" s="171" t="s">
        <v>513</v>
      </c>
      <c r="D263" s="56">
        <f>ПР7!F590</f>
        <v>7392000</v>
      </c>
      <c r="E263" s="56">
        <f>ПР7!G590</f>
        <v>7853849</v>
      </c>
    </row>
    <row r="264" spans="1:5" ht="31.5" x14ac:dyDescent="0.2">
      <c r="A264" s="73" t="s">
        <v>1010</v>
      </c>
      <c r="B264" s="171" t="s">
        <v>1011</v>
      </c>
      <c r="C264" s="171"/>
      <c r="D264" s="56">
        <f>D265+D266</f>
        <v>644300</v>
      </c>
      <c r="E264" s="52">
        <f>E265+E266</f>
        <v>638848</v>
      </c>
    </row>
    <row r="265" spans="1:5" ht="47.25" x14ac:dyDescent="0.2">
      <c r="A265" s="73" t="s">
        <v>542</v>
      </c>
      <c r="B265" s="171"/>
      <c r="C265" s="171" t="s">
        <v>543</v>
      </c>
      <c r="D265" s="56">
        <f>ПР7!F592</f>
        <v>8300</v>
      </c>
      <c r="E265" s="56">
        <f>ПР7!G592</f>
        <v>8198</v>
      </c>
    </row>
    <row r="266" spans="1:5" ht="31.5" x14ac:dyDescent="0.2">
      <c r="A266" s="73" t="s">
        <v>512</v>
      </c>
      <c r="B266" s="171"/>
      <c r="C266" s="171" t="s">
        <v>513</v>
      </c>
      <c r="D266" s="56">
        <f>ПР7!F593</f>
        <v>636000</v>
      </c>
      <c r="E266" s="56">
        <f>ПР7!G593</f>
        <v>630650</v>
      </c>
    </row>
    <row r="267" spans="1:5" ht="78.75" hidden="1" x14ac:dyDescent="0.2">
      <c r="A267" s="73" t="s">
        <v>1012</v>
      </c>
      <c r="B267" s="171" t="s">
        <v>1013</v>
      </c>
      <c r="C267" s="171"/>
      <c r="D267" s="56">
        <v>4860</v>
      </c>
      <c r="E267" s="52">
        <f>E268</f>
        <v>0</v>
      </c>
    </row>
    <row r="268" spans="1:5" ht="31.5" hidden="1" x14ac:dyDescent="0.2">
      <c r="A268" s="73" t="s">
        <v>512</v>
      </c>
      <c r="B268" s="171"/>
      <c r="C268" s="171" t="s">
        <v>513</v>
      </c>
      <c r="D268" s="56">
        <f>ПР7!F595</f>
        <v>4860</v>
      </c>
      <c r="E268" s="56">
        <f>ПР7!G595</f>
        <v>0</v>
      </c>
    </row>
    <row r="269" spans="1:5" ht="78.75" x14ac:dyDescent="0.2">
      <c r="A269" s="73" t="s">
        <v>1014</v>
      </c>
      <c r="B269" s="171" t="s">
        <v>1015</v>
      </c>
      <c r="C269" s="171"/>
      <c r="D269" s="56">
        <f>D270</f>
        <v>3335409</v>
      </c>
      <c r="E269" s="52">
        <f>E270</f>
        <v>735822</v>
      </c>
    </row>
    <row r="270" spans="1:5" ht="31.5" x14ac:dyDescent="0.2">
      <c r="A270" s="73" t="s">
        <v>512</v>
      </c>
      <c r="B270" s="171"/>
      <c r="C270" s="171" t="s">
        <v>513</v>
      </c>
      <c r="D270" s="56">
        <f>ПР7!F597</f>
        <v>3335409</v>
      </c>
      <c r="E270" s="56">
        <f>ПР7!G597</f>
        <v>735822</v>
      </c>
    </row>
    <row r="271" spans="1:5" ht="63" x14ac:dyDescent="0.2">
      <c r="A271" s="69" t="s">
        <v>1016</v>
      </c>
      <c r="B271" s="172" t="s">
        <v>1017</v>
      </c>
      <c r="C271" s="172"/>
      <c r="D271" s="72">
        <v>110162202</v>
      </c>
      <c r="E271" s="52">
        <f>E272+E274</f>
        <v>123614539</v>
      </c>
    </row>
    <row r="272" spans="1:5" ht="126" x14ac:dyDescent="0.2">
      <c r="A272" s="73" t="s">
        <v>1018</v>
      </c>
      <c r="B272" s="171" t="s">
        <v>1019</v>
      </c>
      <c r="C272" s="171"/>
      <c r="D272" s="56">
        <f>D273</f>
        <v>101355865</v>
      </c>
      <c r="E272" s="52">
        <f>E273</f>
        <v>114311931</v>
      </c>
    </row>
    <row r="273" spans="1:5" ht="47.25" x14ac:dyDescent="0.2">
      <c r="A273" s="73" t="s">
        <v>476</v>
      </c>
      <c r="B273" s="171"/>
      <c r="C273" s="171" t="s">
        <v>477</v>
      </c>
      <c r="D273" s="56">
        <f>ПР7!F600</f>
        <v>101355865</v>
      </c>
      <c r="E273" s="56">
        <f>ПР7!G600</f>
        <v>114311931</v>
      </c>
    </row>
    <row r="274" spans="1:5" ht="47.25" x14ac:dyDescent="0.2">
      <c r="A274" s="73" t="s">
        <v>1020</v>
      </c>
      <c r="B274" s="171" t="s">
        <v>1021</v>
      </c>
      <c r="C274" s="171"/>
      <c r="D274" s="56">
        <f>D275+D276+D277</f>
        <v>8806337</v>
      </c>
      <c r="E274" s="52">
        <f>E275+E276+E277</f>
        <v>9302608</v>
      </c>
    </row>
    <row r="275" spans="1:5" ht="94.5" x14ac:dyDescent="0.2">
      <c r="A275" s="73" t="s">
        <v>540</v>
      </c>
      <c r="B275" s="171"/>
      <c r="C275" s="171" t="s">
        <v>541</v>
      </c>
      <c r="D275" s="56">
        <f>ПР7!F602</f>
        <v>7766337</v>
      </c>
      <c r="E275" s="56">
        <f>ПР7!G602</f>
        <v>8312608</v>
      </c>
    </row>
    <row r="276" spans="1:5" ht="47.25" x14ac:dyDescent="0.2">
      <c r="A276" s="73" t="s">
        <v>542</v>
      </c>
      <c r="B276" s="171"/>
      <c r="C276" s="171" t="s">
        <v>543</v>
      </c>
      <c r="D276" s="56">
        <f>ПР7!F603</f>
        <v>1039750</v>
      </c>
      <c r="E276" s="56">
        <f>ПР7!G603</f>
        <v>989837</v>
      </c>
    </row>
    <row r="277" spans="1:5" x14ac:dyDescent="0.2">
      <c r="A277" s="73" t="s">
        <v>562</v>
      </c>
      <c r="B277" s="171"/>
      <c r="C277" s="171" t="s">
        <v>563</v>
      </c>
      <c r="D277" s="56">
        <f>ПР7!F604</f>
        <v>250</v>
      </c>
      <c r="E277" s="56">
        <f>ПР7!G604</f>
        <v>163</v>
      </c>
    </row>
    <row r="278" spans="1:5" ht="63" x14ac:dyDescent="0.2">
      <c r="A278" s="69" t="s">
        <v>1022</v>
      </c>
      <c r="B278" s="172" t="s">
        <v>1023</v>
      </c>
      <c r="C278" s="172"/>
      <c r="D278" s="72">
        <f>D279+D283+D286+D288+D290</f>
        <v>27099500</v>
      </c>
      <c r="E278" s="55">
        <f>E279+E283+E286+E288+E290+E281</f>
        <v>26147492.91</v>
      </c>
    </row>
    <row r="279" spans="1:5" ht="47.25" x14ac:dyDescent="0.2">
      <c r="A279" s="73" t="s">
        <v>1024</v>
      </c>
      <c r="B279" s="171" t="s">
        <v>1025</v>
      </c>
      <c r="C279" s="171"/>
      <c r="D279" s="56">
        <f>D280</f>
        <v>432000</v>
      </c>
      <c r="E279" s="52">
        <f>E280</f>
        <v>560293</v>
      </c>
    </row>
    <row r="280" spans="1:5" ht="31.5" x14ac:dyDescent="0.2">
      <c r="A280" s="73" t="s">
        <v>512</v>
      </c>
      <c r="B280" s="171"/>
      <c r="C280" s="171" t="s">
        <v>513</v>
      </c>
      <c r="D280" s="56">
        <f>ПР7!F607</f>
        <v>432000</v>
      </c>
      <c r="E280" s="56">
        <f>ПР7!G607</f>
        <v>560293</v>
      </c>
    </row>
    <row r="281" spans="1:5" ht="63" x14ac:dyDescent="0.2">
      <c r="A281" s="73" t="str">
        <f>ПР7!A608</f>
        <v>Предоставление социальной поддержки гражданам, проходящих военную службу в ВС РФ в связи проведением СВО, и(или) членам их семьи</v>
      </c>
      <c r="B281" s="171" t="str">
        <f>ПР7!C608</f>
        <v>03.1.03.16230</v>
      </c>
      <c r="C281" s="171"/>
      <c r="D281" s="56"/>
      <c r="E281" s="56">
        <f>E282</f>
        <v>52496.91</v>
      </c>
    </row>
    <row r="282" spans="1:5" ht="31.5" x14ac:dyDescent="0.2">
      <c r="A282" s="73" t="s">
        <v>512</v>
      </c>
      <c r="B282" s="171"/>
      <c r="C282" s="171">
        <v>300</v>
      </c>
      <c r="D282" s="56"/>
      <c r="E282" s="56">
        <f>ПР7!G609</f>
        <v>52496.91</v>
      </c>
    </row>
    <row r="283" spans="1:5" ht="47.25" x14ac:dyDescent="0.2">
      <c r="A283" s="73" t="s">
        <v>1026</v>
      </c>
      <c r="B283" s="171" t="s">
        <v>1027</v>
      </c>
      <c r="C283" s="171"/>
      <c r="D283" s="56">
        <f>D284+D285</f>
        <v>5858000</v>
      </c>
      <c r="E283" s="52">
        <f>E284+E285</f>
        <v>8586307</v>
      </c>
    </row>
    <row r="284" spans="1:5" ht="47.25" x14ac:dyDescent="0.2">
      <c r="A284" s="73" t="s">
        <v>542</v>
      </c>
      <c r="B284" s="171"/>
      <c r="C284" s="171" t="s">
        <v>543</v>
      </c>
      <c r="D284" s="56">
        <f>ПР7!F611</f>
        <v>67700</v>
      </c>
      <c r="E284" s="56">
        <f>ПР7!G611</f>
        <v>83875</v>
      </c>
    </row>
    <row r="285" spans="1:5" ht="31.5" x14ac:dyDescent="0.2">
      <c r="A285" s="73" t="s">
        <v>512</v>
      </c>
      <c r="B285" s="171"/>
      <c r="C285" s="171" t="s">
        <v>513</v>
      </c>
      <c r="D285" s="56">
        <f>ПР7!F612</f>
        <v>5790300</v>
      </c>
      <c r="E285" s="56">
        <f>ПР7!G612</f>
        <v>8502432</v>
      </c>
    </row>
    <row r="286" spans="1:5" ht="63" x14ac:dyDescent="0.2">
      <c r="A286" s="73" t="s">
        <v>1028</v>
      </c>
      <c r="B286" s="171" t="s">
        <v>1029</v>
      </c>
      <c r="C286" s="171"/>
      <c r="D286" s="56">
        <f>D287</f>
        <v>262304</v>
      </c>
      <c r="E286" s="52">
        <f>E287</f>
        <v>169362</v>
      </c>
    </row>
    <row r="287" spans="1:5" ht="47.25" x14ac:dyDescent="0.2">
      <c r="A287" s="73" t="s">
        <v>542</v>
      </c>
      <c r="B287" s="171"/>
      <c r="C287" s="171" t="s">
        <v>543</v>
      </c>
      <c r="D287" s="56">
        <f>ПР7!F614</f>
        <v>262304</v>
      </c>
      <c r="E287" s="56">
        <f>ПР7!G614</f>
        <v>169362</v>
      </c>
    </row>
    <row r="288" spans="1:5" ht="36.950000000000003" customHeight="1" x14ac:dyDescent="0.2">
      <c r="A288" s="73" t="s">
        <v>1126</v>
      </c>
      <c r="B288" s="171" t="s">
        <v>1125</v>
      </c>
      <c r="C288" s="171"/>
      <c r="D288" s="56">
        <f>D289</f>
        <v>370000</v>
      </c>
      <c r="E288" s="52">
        <f>E289</f>
        <v>385264</v>
      </c>
    </row>
    <row r="289" spans="1:5" ht="31.5" x14ac:dyDescent="0.2">
      <c r="A289" s="73" t="s">
        <v>512</v>
      </c>
      <c r="B289" s="171"/>
      <c r="C289" s="171">
        <v>300</v>
      </c>
      <c r="D289" s="56">
        <f>ПР7!F616</f>
        <v>370000</v>
      </c>
      <c r="E289" s="56">
        <f>ПР7!G616</f>
        <v>385264</v>
      </c>
    </row>
    <row r="290" spans="1:5" ht="47.25" x14ac:dyDescent="0.2">
      <c r="A290" s="73" t="s">
        <v>1030</v>
      </c>
      <c r="B290" s="171" t="s">
        <v>1031</v>
      </c>
      <c r="C290" s="171"/>
      <c r="D290" s="56">
        <f>D291</f>
        <v>20177196</v>
      </c>
      <c r="E290" s="52">
        <f>E291</f>
        <v>16393770</v>
      </c>
    </row>
    <row r="291" spans="1:5" ht="31.5" x14ac:dyDescent="0.2">
      <c r="A291" s="73" t="s">
        <v>512</v>
      </c>
      <c r="B291" s="171"/>
      <c r="C291" s="171" t="s">
        <v>513</v>
      </c>
      <c r="D291" s="56">
        <f>ПР7!F618</f>
        <v>20177196</v>
      </c>
      <c r="E291" s="56">
        <f>ПР7!G618</f>
        <v>16393770</v>
      </c>
    </row>
    <row r="292" spans="1:5" ht="31.5" x14ac:dyDescent="0.2">
      <c r="A292" s="69" t="s">
        <v>1032</v>
      </c>
      <c r="B292" s="172" t="s">
        <v>1033</v>
      </c>
      <c r="C292" s="172"/>
      <c r="D292" s="72">
        <f>D293</f>
        <v>243000</v>
      </c>
      <c r="E292" s="52">
        <f>E293</f>
        <v>166115</v>
      </c>
    </row>
    <row r="293" spans="1:5" ht="63" x14ac:dyDescent="0.2">
      <c r="A293" s="73" t="s">
        <v>1034</v>
      </c>
      <c r="B293" s="171" t="s">
        <v>1035</v>
      </c>
      <c r="C293" s="171"/>
      <c r="D293" s="56">
        <f>D294</f>
        <v>243000</v>
      </c>
      <c r="E293" s="52">
        <f>E294</f>
        <v>166115</v>
      </c>
    </row>
    <row r="294" spans="1:5" ht="47.25" x14ac:dyDescent="0.2">
      <c r="A294" s="73" t="s">
        <v>542</v>
      </c>
      <c r="B294" s="171"/>
      <c r="C294" s="171" t="s">
        <v>543</v>
      </c>
      <c r="D294" s="56">
        <f>ПР7!F621</f>
        <v>243000</v>
      </c>
      <c r="E294" s="56">
        <f>ПР7!G621</f>
        <v>166115</v>
      </c>
    </row>
    <row r="295" spans="1:5" ht="63" x14ac:dyDescent="0.2">
      <c r="A295" s="76" t="s">
        <v>687</v>
      </c>
      <c r="B295" s="174" t="s">
        <v>688</v>
      </c>
      <c r="C295" s="174"/>
      <c r="D295" s="79">
        <f>D296+D304+D319</f>
        <v>39216268</v>
      </c>
      <c r="E295" s="112">
        <f>E296+E304+E319</f>
        <v>28542414.870000001</v>
      </c>
    </row>
    <row r="296" spans="1:5" ht="78.75" x14ac:dyDescent="0.2">
      <c r="A296" s="65" t="s">
        <v>689</v>
      </c>
      <c r="B296" s="173" t="s">
        <v>690</v>
      </c>
      <c r="C296" s="173"/>
      <c r="D296" s="68">
        <f>D297+D301</f>
        <v>6850000</v>
      </c>
      <c r="E296" s="54">
        <f>E297+E301</f>
        <v>6186749</v>
      </c>
    </row>
    <row r="297" spans="1:5" ht="63" x14ac:dyDescent="0.2">
      <c r="A297" s="69" t="s">
        <v>691</v>
      </c>
      <c r="B297" s="172" t="s">
        <v>692</v>
      </c>
      <c r="C297" s="172"/>
      <c r="D297" s="72">
        <f>D298</f>
        <v>1550000</v>
      </c>
      <c r="E297" s="52">
        <f>E298</f>
        <v>1461749</v>
      </c>
    </row>
    <row r="298" spans="1:5" ht="31.5" x14ac:dyDescent="0.2">
      <c r="A298" s="73" t="s">
        <v>693</v>
      </c>
      <c r="B298" s="171" t="s">
        <v>694</v>
      </c>
      <c r="C298" s="171"/>
      <c r="D298" s="56">
        <f>D299+D300</f>
        <v>1550000</v>
      </c>
      <c r="E298" s="52">
        <f>E299+E300</f>
        <v>1461749</v>
      </c>
    </row>
    <row r="299" spans="1:5" ht="47.25" x14ac:dyDescent="0.2">
      <c r="A299" s="73" t="s">
        <v>663</v>
      </c>
      <c r="B299" s="171"/>
      <c r="C299" s="171" t="s">
        <v>664</v>
      </c>
      <c r="D299" s="56">
        <f>ПР7!F258</f>
        <v>1300000</v>
      </c>
      <c r="E299" s="56">
        <f>ПР7!G258</f>
        <v>1269286</v>
      </c>
    </row>
    <row r="300" spans="1:5" ht="47.25" x14ac:dyDescent="0.25">
      <c r="A300" s="73" t="s">
        <v>476</v>
      </c>
      <c r="B300" s="171"/>
      <c r="C300" s="143">
        <v>600</v>
      </c>
      <c r="D300" s="146">
        <f>ПР7!F259</f>
        <v>250000</v>
      </c>
      <c r="E300" s="146">
        <f>ПР7!G259</f>
        <v>192463</v>
      </c>
    </row>
    <row r="301" spans="1:5" ht="47.25" x14ac:dyDescent="0.2">
      <c r="A301" s="69" t="s">
        <v>695</v>
      </c>
      <c r="B301" s="172" t="s">
        <v>696</v>
      </c>
      <c r="C301" s="172"/>
      <c r="D301" s="72">
        <f>D302</f>
        <v>5300000</v>
      </c>
      <c r="E301" s="52">
        <f>E302</f>
        <v>4725000</v>
      </c>
    </row>
    <row r="302" spans="1:5" ht="63" x14ac:dyDescent="0.2">
      <c r="A302" s="73" t="s">
        <v>697</v>
      </c>
      <c r="B302" s="171" t="s">
        <v>698</v>
      </c>
      <c r="C302" s="171"/>
      <c r="D302" s="56">
        <f>D303</f>
        <v>5300000</v>
      </c>
      <c r="E302" s="52">
        <f>E303</f>
        <v>4725000</v>
      </c>
    </row>
    <row r="303" spans="1:5" ht="47.25" x14ac:dyDescent="0.2">
      <c r="A303" s="73" t="s">
        <v>476</v>
      </c>
      <c r="B303" s="171"/>
      <c r="C303" s="171" t="s">
        <v>477</v>
      </c>
      <c r="D303" s="56">
        <f>ПР7!F262</f>
        <v>5300000</v>
      </c>
      <c r="E303" s="56">
        <f>ПР7!G262</f>
        <v>4725000</v>
      </c>
    </row>
    <row r="304" spans="1:5" ht="78.75" x14ac:dyDescent="0.2">
      <c r="A304" s="65" t="s">
        <v>699</v>
      </c>
      <c r="B304" s="173" t="s">
        <v>700</v>
      </c>
      <c r="C304" s="173"/>
      <c r="D304" s="68">
        <f>D305</f>
        <v>29085000</v>
      </c>
      <c r="E304" s="54">
        <f>E305</f>
        <v>19046683.870000001</v>
      </c>
    </row>
    <row r="305" spans="1:5" ht="47.25" x14ac:dyDescent="0.2">
      <c r="A305" s="69" t="s">
        <v>701</v>
      </c>
      <c r="B305" s="172" t="s">
        <v>702</v>
      </c>
      <c r="C305" s="172"/>
      <c r="D305" s="72">
        <f>D306+D311+D313+D315+D317</f>
        <v>29085000</v>
      </c>
      <c r="E305" s="52">
        <f>E306+E311+E313+E315+E309</f>
        <v>19046683.870000001</v>
      </c>
    </row>
    <row r="306" spans="1:5" ht="47.25" x14ac:dyDescent="0.2">
      <c r="A306" s="73" t="s">
        <v>703</v>
      </c>
      <c r="B306" s="171" t="s">
        <v>704</v>
      </c>
      <c r="C306" s="171"/>
      <c r="D306" s="56">
        <f>D307+D308</f>
        <v>2335000</v>
      </c>
      <c r="E306" s="52">
        <f>E307+E308</f>
        <v>1446584.12</v>
      </c>
    </row>
    <row r="307" spans="1:5" ht="47.25" x14ac:dyDescent="0.2">
      <c r="A307" s="73" t="s">
        <v>542</v>
      </c>
      <c r="B307" s="171"/>
      <c r="C307" s="171" t="s">
        <v>543</v>
      </c>
      <c r="D307" s="56">
        <f>ПР7!F266</f>
        <v>277000</v>
      </c>
      <c r="E307" s="56">
        <f>ПР7!G266</f>
        <v>200563.12</v>
      </c>
    </row>
    <row r="308" spans="1:5" ht="47.25" x14ac:dyDescent="0.2">
      <c r="A308" s="73" t="s">
        <v>476</v>
      </c>
      <c r="B308" s="171"/>
      <c r="C308" s="171" t="s">
        <v>477</v>
      </c>
      <c r="D308" s="56">
        <f>ПР7!F267</f>
        <v>2058000</v>
      </c>
      <c r="E308" s="56">
        <f>ПР7!G267</f>
        <v>1246021</v>
      </c>
    </row>
    <row r="309" spans="1:5" ht="78.75" x14ac:dyDescent="0.2">
      <c r="A309" s="73" t="str">
        <f>ПР7!A268</f>
        <v>Мероприятия по строительству некапитальных строений и сооружений теплоснабжения, приобретению и установке оборудования для теплоснабжения</v>
      </c>
      <c r="B309" s="171" t="str">
        <f>ПР7!C268</f>
        <v>04.3.01.10090</v>
      </c>
      <c r="C309" s="171"/>
      <c r="D309" s="56"/>
      <c r="E309" s="56">
        <f>E310</f>
        <v>16745555.75</v>
      </c>
    </row>
    <row r="310" spans="1:5" ht="47.25" x14ac:dyDescent="0.2">
      <c r="A310" s="73" t="str">
        <f>ПР7!A269</f>
        <v>Предоставление субсидий бюджетным, автономным учреждениям и иным некоммерческим организациям</v>
      </c>
      <c r="B310" s="171"/>
      <c r="C310" s="171">
        <f>ПР7!E269</f>
        <v>600</v>
      </c>
      <c r="D310" s="56"/>
      <c r="E310" s="56">
        <f>ПР7!G269</f>
        <v>16745555.75</v>
      </c>
    </row>
    <row r="311" spans="1:5" ht="47.25" hidden="1" x14ac:dyDescent="0.2">
      <c r="A311" s="73" t="s">
        <v>705</v>
      </c>
      <c r="B311" s="171" t="s">
        <v>706</v>
      </c>
      <c r="C311" s="171"/>
      <c r="D311" s="56">
        <f>D312</f>
        <v>1100000</v>
      </c>
      <c r="E311" s="52">
        <f>E312</f>
        <v>0</v>
      </c>
    </row>
    <row r="312" spans="1:5" ht="47.25" hidden="1" x14ac:dyDescent="0.2">
      <c r="A312" s="73" t="s">
        <v>663</v>
      </c>
      <c r="B312" s="171"/>
      <c r="C312" s="171">
        <v>400</v>
      </c>
      <c r="D312" s="56">
        <f>ПР7!F271</f>
        <v>1100000</v>
      </c>
      <c r="E312" s="56">
        <f>ПР7!G271</f>
        <v>0</v>
      </c>
    </row>
    <row r="313" spans="1:5" ht="51" customHeight="1" x14ac:dyDescent="0.2">
      <c r="A313" s="73" t="s">
        <v>1155</v>
      </c>
      <c r="B313" s="171" t="s">
        <v>1154</v>
      </c>
      <c r="C313" s="171"/>
      <c r="D313" s="56">
        <f>D314</f>
        <v>4500000</v>
      </c>
      <c r="E313" s="52">
        <f>E314</f>
        <v>854544</v>
      </c>
    </row>
    <row r="314" spans="1:5" ht="47.25" x14ac:dyDescent="0.2">
      <c r="A314" s="73" t="s">
        <v>476</v>
      </c>
      <c r="B314" s="171"/>
      <c r="C314" s="171">
        <v>600</v>
      </c>
      <c r="D314" s="56">
        <f>ПР7!F273</f>
        <v>4500000</v>
      </c>
      <c r="E314" s="56">
        <f>ПР7!G273</f>
        <v>854544</v>
      </c>
    </row>
    <row r="315" spans="1:5" ht="47.25" hidden="1" x14ac:dyDescent="0.2">
      <c r="A315" s="73" t="s">
        <v>705</v>
      </c>
      <c r="B315" s="171" t="s">
        <v>707</v>
      </c>
      <c r="C315" s="171"/>
      <c r="D315" s="56">
        <f>D316</f>
        <v>4400000</v>
      </c>
      <c r="E315" s="52">
        <f>E316</f>
        <v>0</v>
      </c>
    </row>
    <row r="316" spans="1:5" ht="47.25" hidden="1" x14ac:dyDescent="0.2">
      <c r="A316" s="73" t="s">
        <v>663</v>
      </c>
      <c r="B316" s="171"/>
      <c r="C316" s="171">
        <v>400</v>
      </c>
      <c r="D316" s="56">
        <f>ПР7!F275</f>
        <v>4400000</v>
      </c>
      <c r="E316" s="56">
        <f>ПР7!G275</f>
        <v>0</v>
      </c>
    </row>
    <row r="317" spans="1:5" ht="47.25" hidden="1" x14ac:dyDescent="0.2">
      <c r="A317" s="73" t="s">
        <v>1157</v>
      </c>
      <c r="B317" s="171" t="s">
        <v>1156</v>
      </c>
      <c r="C317" s="171"/>
      <c r="D317" s="56">
        <f>D318</f>
        <v>16750000</v>
      </c>
      <c r="E317" s="52">
        <f>E318</f>
        <v>0</v>
      </c>
    </row>
    <row r="318" spans="1:5" ht="47.25" hidden="1" x14ac:dyDescent="0.2">
      <c r="A318" s="73" t="s">
        <v>476</v>
      </c>
      <c r="B318" s="171"/>
      <c r="C318" s="171">
        <v>600</v>
      </c>
      <c r="D318" s="56">
        <f>ПР7!F277</f>
        <v>16750000</v>
      </c>
      <c r="E318" s="56">
        <f>ПР7!G277</f>
        <v>0</v>
      </c>
    </row>
    <row r="319" spans="1:5" s="124" customFormat="1" ht="63" x14ac:dyDescent="0.2">
      <c r="A319" s="65" t="s">
        <v>708</v>
      </c>
      <c r="B319" s="173" t="s">
        <v>709</v>
      </c>
      <c r="C319" s="173"/>
      <c r="D319" s="68">
        <f>D320+D323</f>
        <v>3281268</v>
      </c>
      <c r="E319" s="54">
        <f>E320+E323</f>
        <v>3308982</v>
      </c>
    </row>
    <row r="320" spans="1:5" s="124" customFormat="1" ht="47.25" x14ac:dyDescent="0.2">
      <c r="A320" s="69" t="s">
        <v>710</v>
      </c>
      <c r="B320" s="172" t="s">
        <v>711</v>
      </c>
      <c r="C320" s="172"/>
      <c r="D320" s="72">
        <f>D321</f>
        <v>3096468</v>
      </c>
      <c r="E320" s="52">
        <f>E321</f>
        <v>3136982</v>
      </c>
    </row>
    <row r="321" spans="1:5" s="124" customFormat="1" ht="63" x14ac:dyDescent="0.2">
      <c r="A321" s="73" t="s">
        <v>712</v>
      </c>
      <c r="B321" s="171" t="s">
        <v>713</v>
      </c>
      <c r="C321" s="171"/>
      <c r="D321" s="56">
        <f>D322</f>
        <v>3096468</v>
      </c>
      <c r="E321" s="52">
        <f>E322</f>
        <v>3136982</v>
      </c>
    </row>
    <row r="322" spans="1:5" s="124" customFormat="1" ht="47.25" x14ac:dyDescent="0.2">
      <c r="A322" s="73" t="s">
        <v>542</v>
      </c>
      <c r="B322" s="171"/>
      <c r="C322" s="171" t="s">
        <v>543</v>
      </c>
      <c r="D322" s="56">
        <f>ПР7!F281</f>
        <v>3096468</v>
      </c>
      <c r="E322" s="56">
        <f>ПР7!G281</f>
        <v>3136982</v>
      </c>
    </row>
    <row r="323" spans="1:5" s="124" customFormat="1" ht="63.95" customHeight="1" x14ac:dyDescent="0.2">
      <c r="A323" s="73" t="s">
        <v>1122</v>
      </c>
      <c r="B323" s="172" t="s">
        <v>1119</v>
      </c>
      <c r="C323" s="171"/>
      <c r="D323" s="56">
        <f>D324+D326</f>
        <v>184800</v>
      </c>
      <c r="E323" s="52">
        <f>E324+E326</f>
        <v>172000</v>
      </c>
    </row>
    <row r="324" spans="1:5" s="124" customFormat="1" ht="64.5" customHeight="1" x14ac:dyDescent="0.2">
      <c r="A324" s="73" t="s">
        <v>1121</v>
      </c>
      <c r="B324" s="172" t="s">
        <v>1120</v>
      </c>
      <c r="C324" s="171"/>
      <c r="D324" s="56">
        <f>D325</f>
        <v>30000</v>
      </c>
      <c r="E324" s="52">
        <f>E325</f>
        <v>17200</v>
      </c>
    </row>
    <row r="325" spans="1:5" s="124" customFormat="1" ht="64.5" customHeight="1" x14ac:dyDescent="0.2">
      <c r="A325" s="73" t="s">
        <v>476</v>
      </c>
      <c r="B325" s="172"/>
      <c r="C325" s="171">
        <v>600</v>
      </c>
      <c r="D325" s="56">
        <f>ПР7!F284</f>
        <v>30000</v>
      </c>
      <c r="E325" s="56">
        <f>ПР7!G284</f>
        <v>17200</v>
      </c>
    </row>
    <row r="326" spans="1:5" s="124" customFormat="1" ht="64.5" customHeight="1" x14ac:dyDescent="0.2">
      <c r="A326" s="73" t="s">
        <v>1122</v>
      </c>
      <c r="B326" s="172" t="s">
        <v>1158</v>
      </c>
      <c r="C326" s="171"/>
      <c r="D326" s="56">
        <f>D327</f>
        <v>154800</v>
      </c>
      <c r="E326" s="52">
        <f>E327</f>
        <v>154800</v>
      </c>
    </row>
    <row r="327" spans="1:5" s="124" customFormat="1" ht="64.5" customHeight="1" x14ac:dyDescent="0.2">
      <c r="A327" s="73" t="s">
        <v>476</v>
      </c>
      <c r="B327" s="172"/>
      <c r="C327" s="171">
        <v>600</v>
      </c>
      <c r="D327" s="56">
        <f>ПР7!F286</f>
        <v>154800</v>
      </c>
      <c r="E327" s="56">
        <f>ПР7!G286</f>
        <v>154800</v>
      </c>
    </row>
    <row r="328" spans="1:5" s="124" customFormat="1" ht="53.25" customHeight="1" x14ac:dyDescent="0.2">
      <c r="A328" s="76" t="s">
        <v>714</v>
      </c>
      <c r="B328" s="174" t="s">
        <v>715</v>
      </c>
      <c r="C328" s="174"/>
      <c r="D328" s="79">
        <f>D329+D335</f>
        <v>18376888</v>
      </c>
      <c r="E328" s="112">
        <f>E329+E335</f>
        <v>18256736</v>
      </c>
    </row>
    <row r="329" spans="1:5" s="124" customFormat="1" ht="63" x14ac:dyDescent="0.2">
      <c r="A329" s="65" t="s">
        <v>716</v>
      </c>
      <c r="B329" s="173" t="s">
        <v>717</v>
      </c>
      <c r="C329" s="173"/>
      <c r="D329" s="68">
        <f>D330</f>
        <v>6731000</v>
      </c>
      <c r="E329" s="54">
        <f>E330</f>
        <v>6019608</v>
      </c>
    </row>
    <row r="330" spans="1:5" s="124" customFormat="1" ht="78.75" x14ac:dyDescent="0.2">
      <c r="A330" s="69" t="s">
        <v>718</v>
      </c>
      <c r="B330" s="172" t="s">
        <v>719</v>
      </c>
      <c r="C330" s="172"/>
      <c r="D330" s="72">
        <f>D331+D333</f>
        <v>6731000</v>
      </c>
      <c r="E330" s="52">
        <f>E331+E333</f>
        <v>6019608</v>
      </c>
    </row>
    <row r="331" spans="1:5" s="124" customFormat="1" ht="47.25" x14ac:dyDescent="0.2">
      <c r="A331" s="73" t="s">
        <v>720</v>
      </c>
      <c r="B331" s="171" t="s">
        <v>721</v>
      </c>
      <c r="C331" s="171"/>
      <c r="D331" s="56">
        <f>D332</f>
        <v>4972000</v>
      </c>
      <c r="E331" s="52">
        <f>E332</f>
        <v>4912010</v>
      </c>
    </row>
    <row r="332" spans="1:5" s="124" customFormat="1" ht="47.25" x14ac:dyDescent="0.2">
      <c r="A332" s="73" t="s">
        <v>542</v>
      </c>
      <c r="B332" s="171"/>
      <c r="C332" s="171" t="s">
        <v>543</v>
      </c>
      <c r="D332" s="56">
        <f>ПР7!F291</f>
        <v>4972000</v>
      </c>
      <c r="E332" s="56">
        <f>ПР7!G291</f>
        <v>4912010</v>
      </c>
    </row>
    <row r="333" spans="1:5" s="124" customFormat="1" ht="63" x14ac:dyDescent="0.2">
      <c r="A333" s="73" t="s">
        <v>722</v>
      </c>
      <c r="B333" s="171" t="s">
        <v>723</v>
      </c>
      <c r="C333" s="171"/>
      <c r="D333" s="56">
        <f>D334</f>
        <v>1759000</v>
      </c>
      <c r="E333" s="52">
        <f>E334</f>
        <v>1107598</v>
      </c>
    </row>
    <row r="334" spans="1:5" s="124" customFormat="1" ht="47.25" x14ac:dyDescent="0.2">
      <c r="A334" s="73" t="s">
        <v>542</v>
      </c>
      <c r="B334" s="171"/>
      <c r="C334" s="171" t="s">
        <v>543</v>
      </c>
      <c r="D334" s="56">
        <f>ПР7!F293</f>
        <v>1759000</v>
      </c>
      <c r="E334" s="56">
        <f>ПР7!G293</f>
        <v>1107598</v>
      </c>
    </row>
    <row r="335" spans="1:5" s="124" customFormat="1" ht="47.25" x14ac:dyDescent="0.2">
      <c r="A335" s="65" t="s">
        <v>724</v>
      </c>
      <c r="B335" s="173" t="s">
        <v>725</v>
      </c>
      <c r="C335" s="173"/>
      <c r="D335" s="68">
        <f t="shared" ref="D335:E337" si="1">D336</f>
        <v>11645888</v>
      </c>
      <c r="E335" s="54">
        <f t="shared" si="1"/>
        <v>12237128</v>
      </c>
    </row>
    <row r="336" spans="1:5" s="124" customFormat="1" ht="63" x14ac:dyDescent="0.2">
      <c r="A336" s="69" t="s">
        <v>726</v>
      </c>
      <c r="B336" s="172" t="s">
        <v>727</v>
      </c>
      <c r="C336" s="172"/>
      <c r="D336" s="72">
        <f t="shared" si="1"/>
        <v>11645888</v>
      </c>
      <c r="E336" s="52">
        <f t="shared" si="1"/>
        <v>12237128</v>
      </c>
    </row>
    <row r="337" spans="1:5" s="124" customFormat="1" ht="47.25" x14ac:dyDescent="0.2">
      <c r="A337" s="73" t="s">
        <v>728</v>
      </c>
      <c r="B337" s="171" t="s">
        <v>729</v>
      </c>
      <c r="C337" s="171"/>
      <c r="D337" s="56">
        <f t="shared" si="1"/>
        <v>11645888</v>
      </c>
      <c r="E337" s="52">
        <f t="shared" si="1"/>
        <v>12237128</v>
      </c>
    </row>
    <row r="338" spans="1:5" s="124" customFormat="1" ht="47.25" x14ac:dyDescent="0.2">
      <c r="A338" s="73" t="s">
        <v>542</v>
      </c>
      <c r="B338" s="171"/>
      <c r="C338" s="171" t="s">
        <v>543</v>
      </c>
      <c r="D338" s="56">
        <f>ПР7!F297</f>
        <v>11645888</v>
      </c>
      <c r="E338" s="56">
        <f>ПР7!G297</f>
        <v>12237128</v>
      </c>
    </row>
    <row r="339" spans="1:5" s="124" customFormat="1" ht="80.25" customHeight="1" x14ac:dyDescent="0.2">
      <c r="A339" s="76" t="s">
        <v>730</v>
      </c>
      <c r="B339" s="174" t="s">
        <v>731</v>
      </c>
      <c r="C339" s="174"/>
      <c r="D339" s="79">
        <f>D340</f>
        <v>3583722</v>
      </c>
      <c r="E339" s="112">
        <f>E340</f>
        <v>3583722</v>
      </c>
    </row>
    <row r="340" spans="1:5" s="124" customFormat="1" ht="109.5" customHeight="1" x14ac:dyDescent="0.2">
      <c r="A340" s="65" t="s">
        <v>732</v>
      </c>
      <c r="B340" s="173" t="s">
        <v>733</v>
      </c>
      <c r="C340" s="173"/>
      <c r="D340" s="68">
        <f>D341</f>
        <v>3583722</v>
      </c>
      <c r="E340" s="54">
        <f>E341</f>
        <v>3583722</v>
      </c>
    </row>
    <row r="341" spans="1:5" s="124" customFormat="1" ht="94.5" x14ac:dyDescent="0.2">
      <c r="A341" s="69" t="s">
        <v>734</v>
      </c>
      <c r="B341" s="172" t="s">
        <v>735</v>
      </c>
      <c r="C341" s="172"/>
      <c r="D341" s="72">
        <f>D342+D344+D346+D348+D350</f>
        <v>3583722</v>
      </c>
      <c r="E341" s="72">
        <f>E342+E344+E346+E348+E350</f>
        <v>3583722</v>
      </c>
    </row>
    <row r="342" spans="1:5" s="124" customFormat="1" ht="47.25" x14ac:dyDescent="0.2">
      <c r="A342" s="73" t="s">
        <v>736</v>
      </c>
      <c r="B342" s="171" t="s">
        <v>737</v>
      </c>
      <c r="C342" s="171"/>
      <c r="D342" s="56">
        <f>D343</f>
        <v>171172</v>
      </c>
      <c r="E342" s="52">
        <f>E343</f>
        <v>171172</v>
      </c>
    </row>
    <row r="343" spans="1:5" s="124" customFormat="1" ht="47.25" x14ac:dyDescent="0.2">
      <c r="A343" s="73" t="s">
        <v>476</v>
      </c>
      <c r="B343" s="171"/>
      <c r="C343" s="171" t="s">
        <v>477</v>
      </c>
      <c r="D343" s="56">
        <f>ПР7!F302</f>
        <v>171172</v>
      </c>
      <c r="E343" s="56">
        <f>ПР7!G302</f>
        <v>171172</v>
      </c>
    </row>
    <row r="344" spans="1:5" s="124" customFormat="1" ht="47.25" x14ac:dyDescent="0.2">
      <c r="A344" s="73" t="s">
        <v>1118</v>
      </c>
      <c r="B344" s="171" t="str">
        <f>ПР7!C303</f>
        <v>06.1.03.13790</v>
      </c>
      <c r="C344" s="171"/>
      <c r="D344" s="56">
        <f>D345</f>
        <v>28828</v>
      </c>
      <c r="E344" s="52">
        <f>E345</f>
        <v>28828</v>
      </c>
    </row>
    <row r="345" spans="1:5" s="124" customFormat="1" ht="47.25" x14ac:dyDescent="0.2">
      <c r="A345" s="73" t="s">
        <v>736</v>
      </c>
      <c r="B345" s="171"/>
      <c r="C345" s="171">
        <v>600</v>
      </c>
      <c r="D345" s="56">
        <f>ПР7!F304</f>
        <v>28828</v>
      </c>
      <c r="E345" s="56">
        <f>ПР7!G304</f>
        <v>28828</v>
      </c>
    </row>
    <row r="346" spans="1:5" s="124" customFormat="1" ht="47.25" x14ac:dyDescent="0.2">
      <c r="A346" s="73" t="s">
        <v>738</v>
      </c>
      <c r="B346" s="171" t="s">
        <v>739</v>
      </c>
      <c r="C346" s="171"/>
      <c r="D346" s="56">
        <f>D347</f>
        <v>836000</v>
      </c>
      <c r="E346" s="52">
        <f>E347</f>
        <v>836000</v>
      </c>
    </row>
    <row r="347" spans="1:5" s="124" customFormat="1" ht="47.25" x14ac:dyDescent="0.2">
      <c r="A347" s="73" t="s">
        <v>476</v>
      </c>
      <c r="B347" s="171"/>
      <c r="C347" s="171" t="s">
        <v>477</v>
      </c>
      <c r="D347" s="56">
        <f>ПР7!F306</f>
        <v>836000</v>
      </c>
      <c r="E347" s="56">
        <f>ПР7!G306</f>
        <v>836000</v>
      </c>
    </row>
    <row r="348" spans="1:5" s="124" customFormat="1" ht="31.5" x14ac:dyDescent="0.2">
      <c r="A348" s="73" t="s">
        <v>740</v>
      </c>
      <c r="B348" s="171" t="s">
        <v>741</v>
      </c>
      <c r="C348" s="171"/>
      <c r="D348" s="56">
        <f>D349</f>
        <v>2000000</v>
      </c>
      <c r="E348" s="52">
        <f>E349</f>
        <v>2000000</v>
      </c>
    </row>
    <row r="349" spans="1:5" s="124" customFormat="1" ht="47.25" x14ac:dyDescent="0.2">
      <c r="A349" s="73" t="s">
        <v>476</v>
      </c>
      <c r="B349" s="171"/>
      <c r="C349" s="171" t="s">
        <v>477</v>
      </c>
      <c r="D349" s="56">
        <f>ПР7!F308</f>
        <v>2000000</v>
      </c>
      <c r="E349" s="56">
        <f>ПР7!G308</f>
        <v>2000000</v>
      </c>
    </row>
    <row r="350" spans="1:5" s="124" customFormat="1" ht="48" customHeight="1" x14ac:dyDescent="0.2">
      <c r="A350" s="73" t="s">
        <v>1160</v>
      </c>
      <c r="B350" s="171" t="s">
        <v>1159</v>
      </c>
      <c r="C350" s="171"/>
      <c r="D350" s="56">
        <f>D351</f>
        <v>547722</v>
      </c>
      <c r="E350" s="52">
        <f>E351</f>
        <v>547722</v>
      </c>
    </row>
    <row r="351" spans="1:5" s="124" customFormat="1" ht="47.25" x14ac:dyDescent="0.2">
      <c r="A351" s="73" t="s">
        <v>476</v>
      </c>
      <c r="B351" s="171"/>
      <c r="C351" s="171">
        <v>600</v>
      </c>
      <c r="D351" s="56">
        <f>ПР7!F310</f>
        <v>547722</v>
      </c>
      <c r="E351" s="56">
        <f>ПР7!G310</f>
        <v>547722</v>
      </c>
    </row>
    <row r="352" spans="1:5" ht="63" x14ac:dyDescent="0.2">
      <c r="A352" s="76" t="s">
        <v>742</v>
      </c>
      <c r="B352" s="78" t="s">
        <v>743</v>
      </c>
      <c r="C352" s="78"/>
      <c r="D352" s="79">
        <f>D353+D361</f>
        <v>10740224</v>
      </c>
      <c r="E352" s="112">
        <f>E353+E361</f>
        <v>10102705</v>
      </c>
    </row>
    <row r="353" spans="1:5" ht="110.25" x14ac:dyDescent="0.2">
      <c r="A353" s="65" t="s">
        <v>744</v>
      </c>
      <c r="B353" s="173" t="s">
        <v>745</v>
      </c>
      <c r="C353" s="173"/>
      <c r="D353" s="68">
        <f>D354+D357</f>
        <v>2689424</v>
      </c>
      <c r="E353" s="54">
        <f>E354+E357</f>
        <v>2260554</v>
      </c>
    </row>
    <row r="354" spans="1:5" ht="78.75" x14ac:dyDescent="0.2">
      <c r="A354" s="69" t="s">
        <v>746</v>
      </c>
      <c r="B354" s="172" t="s">
        <v>747</v>
      </c>
      <c r="C354" s="172"/>
      <c r="D354" s="72">
        <f>D355</f>
        <v>200000</v>
      </c>
      <c r="E354" s="52">
        <f>E355</f>
        <v>200000</v>
      </c>
    </row>
    <row r="355" spans="1:5" ht="31.5" x14ac:dyDescent="0.2">
      <c r="A355" s="73" t="s">
        <v>748</v>
      </c>
      <c r="B355" s="171" t="s">
        <v>749</v>
      </c>
      <c r="C355" s="171"/>
      <c r="D355" s="56">
        <f>D356</f>
        <v>200000</v>
      </c>
      <c r="E355" s="52">
        <f>E356</f>
        <v>200000</v>
      </c>
    </row>
    <row r="356" spans="1:5" ht="47.25" x14ac:dyDescent="0.2">
      <c r="A356" s="73" t="s">
        <v>476</v>
      </c>
      <c r="B356" s="171"/>
      <c r="C356" s="171" t="s">
        <v>477</v>
      </c>
      <c r="D356" s="56">
        <v>200000</v>
      </c>
      <c r="E356" s="52">
        <f>ПР7!G315</f>
        <v>200000</v>
      </c>
    </row>
    <row r="357" spans="1:5" ht="94.7" customHeight="1" x14ac:dyDescent="0.2">
      <c r="A357" s="69" t="s">
        <v>750</v>
      </c>
      <c r="B357" s="172" t="s">
        <v>751</v>
      </c>
      <c r="C357" s="172"/>
      <c r="D357" s="72">
        <f>D358</f>
        <v>2489424</v>
      </c>
      <c r="E357" s="72">
        <f>E358</f>
        <v>2060554</v>
      </c>
    </row>
    <row r="358" spans="1:5" ht="31.5" x14ac:dyDescent="0.2">
      <c r="A358" s="73" t="s">
        <v>752</v>
      </c>
      <c r="B358" s="171" t="s">
        <v>753</v>
      </c>
      <c r="C358" s="171"/>
      <c r="D358" s="56">
        <f>D359+D360</f>
        <v>2489424</v>
      </c>
      <c r="E358" s="56">
        <f>E359+E360</f>
        <v>2060554</v>
      </c>
    </row>
    <row r="359" spans="1:5" ht="94.5" x14ac:dyDescent="0.2">
      <c r="A359" s="73" t="s">
        <v>540</v>
      </c>
      <c r="B359" s="171"/>
      <c r="C359" s="171" t="s">
        <v>541</v>
      </c>
      <c r="D359" s="56">
        <f>ПР7!F318</f>
        <v>2273292</v>
      </c>
      <c r="E359" s="56">
        <f>ПР7!G318</f>
        <v>1935562</v>
      </c>
    </row>
    <row r="360" spans="1:5" ht="47.25" x14ac:dyDescent="0.2">
      <c r="A360" s="73" t="str">
        <f>ПР7!A319</f>
        <v>Предоставление субсидий бюджетным, автономным учреждениям и иным некоммерческим организациям</v>
      </c>
      <c r="B360" s="171"/>
      <c r="C360" s="171">
        <v>600</v>
      </c>
      <c r="D360" s="56">
        <f>ПР7!F319</f>
        <v>216132</v>
      </c>
      <c r="E360" s="56">
        <f>ПР7!G319</f>
        <v>124992</v>
      </c>
    </row>
    <row r="361" spans="1:5" ht="63" x14ac:dyDescent="0.2">
      <c r="A361" s="65" t="s">
        <v>754</v>
      </c>
      <c r="B361" s="173" t="s">
        <v>755</v>
      </c>
      <c r="C361" s="173"/>
      <c r="D361" s="68">
        <f>D362+D365+D368</f>
        <v>8050800</v>
      </c>
      <c r="E361" s="68">
        <f>E362+E365+E368</f>
        <v>7842151</v>
      </c>
    </row>
    <row r="362" spans="1:5" ht="47.25" x14ac:dyDescent="0.2">
      <c r="A362" s="69" t="s">
        <v>1037</v>
      </c>
      <c r="B362" s="172" t="s">
        <v>1038</v>
      </c>
      <c r="C362" s="172"/>
      <c r="D362" s="72">
        <f>D363</f>
        <v>5079000</v>
      </c>
      <c r="E362" s="52">
        <f>E363</f>
        <v>5154613</v>
      </c>
    </row>
    <row r="363" spans="1:5" ht="31.5" x14ac:dyDescent="0.2">
      <c r="A363" s="73" t="s">
        <v>758</v>
      </c>
      <c r="B363" s="171" t="s">
        <v>1039</v>
      </c>
      <c r="C363" s="171"/>
      <c r="D363" s="56">
        <f>D364</f>
        <v>5079000</v>
      </c>
      <c r="E363" s="52">
        <f>E364</f>
        <v>5154613</v>
      </c>
    </row>
    <row r="364" spans="1:5" ht="47.25" x14ac:dyDescent="0.2">
      <c r="A364" s="73" t="s">
        <v>542</v>
      </c>
      <c r="B364" s="171"/>
      <c r="C364" s="171" t="s">
        <v>543</v>
      </c>
      <c r="D364" s="56">
        <f>ПР7!F633</f>
        <v>5079000</v>
      </c>
      <c r="E364" s="56">
        <f>ПР7!G323+ПР7!G633</f>
        <v>5154613</v>
      </c>
    </row>
    <row r="365" spans="1:5" ht="63" x14ac:dyDescent="0.2">
      <c r="A365" s="69" t="s">
        <v>756</v>
      </c>
      <c r="B365" s="172" t="s">
        <v>757</v>
      </c>
      <c r="C365" s="172"/>
      <c r="D365" s="72">
        <f>D366</f>
        <v>342900</v>
      </c>
      <c r="E365" s="52">
        <f>E366</f>
        <v>338950</v>
      </c>
    </row>
    <row r="366" spans="1:5" ht="31.5" x14ac:dyDescent="0.2">
      <c r="A366" s="73" t="s">
        <v>758</v>
      </c>
      <c r="B366" s="171" t="s">
        <v>759</v>
      </c>
      <c r="C366" s="171"/>
      <c r="D366" s="56">
        <f>D367</f>
        <v>342900</v>
      </c>
      <c r="E366" s="52">
        <f>E367</f>
        <v>338950</v>
      </c>
    </row>
    <row r="367" spans="1:5" ht="47.25" x14ac:dyDescent="0.2">
      <c r="A367" s="73" t="s">
        <v>542</v>
      </c>
      <c r="B367" s="171"/>
      <c r="C367" s="171" t="s">
        <v>543</v>
      </c>
      <c r="D367" s="56">
        <f>ПР7!F326</f>
        <v>342900</v>
      </c>
      <c r="E367" s="56">
        <f>ПР7!G326</f>
        <v>338950</v>
      </c>
    </row>
    <row r="368" spans="1:5" ht="63" x14ac:dyDescent="0.2">
      <c r="A368" s="69" t="s">
        <v>760</v>
      </c>
      <c r="B368" s="172" t="s">
        <v>761</v>
      </c>
      <c r="C368" s="172"/>
      <c r="D368" s="72">
        <f>D369</f>
        <v>2628900</v>
      </c>
      <c r="E368" s="52">
        <f>E369</f>
        <v>2348588</v>
      </c>
    </row>
    <row r="369" spans="1:5" ht="31.5" x14ac:dyDescent="0.2">
      <c r="A369" s="73" t="s">
        <v>758</v>
      </c>
      <c r="B369" s="171" t="s">
        <v>762</v>
      </c>
      <c r="C369" s="171"/>
      <c r="D369" s="56">
        <f>D370</f>
        <v>2628900</v>
      </c>
      <c r="E369" s="52">
        <f>E370</f>
        <v>2348588</v>
      </c>
    </row>
    <row r="370" spans="1:5" ht="47.25" x14ac:dyDescent="0.2">
      <c r="A370" s="73" t="s">
        <v>542</v>
      </c>
      <c r="B370" s="171"/>
      <c r="C370" s="171" t="s">
        <v>543</v>
      </c>
      <c r="D370" s="56">
        <f>ПР7!F329</f>
        <v>2628900</v>
      </c>
      <c r="E370" s="56">
        <f>ПР7!G329</f>
        <v>2348588</v>
      </c>
    </row>
    <row r="371" spans="1:5" s="124" customFormat="1" ht="63" x14ac:dyDescent="0.2">
      <c r="A371" s="76" t="s">
        <v>763</v>
      </c>
      <c r="B371" s="188" t="s">
        <v>764</v>
      </c>
      <c r="C371" s="188"/>
      <c r="D371" s="79">
        <f t="shared" ref="D371:E374" si="2">D372</f>
        <v>500000</v>
      </c>
      <c r="E371" s="112">
        <f t="shared" si="2"/>
        <v>243405</v>
      </c>
    </row>
    <row r="372" spans="1:5" s="124" customFormat="1" ht="63" x14ac:dyDescent="0.2">
      <c r="A372" s="65" t="s">
        <v>765</v>
      </c>
      <c r="B372" s="187" t="s">
        <v>766</v>
      </c>
      <c r="C372" s="187"/>
      <c r="D372" s="68">
        <f t="shared" si="2"/>
        <v>500000</v>
      </c>
      <c r="E372" s="54">
        <f t="shared" si="2"/>
        <v>243405</v>
      </c>
    </row>
    <row r="373" spans="1:5" s="124" customFormat="1" ht="31.5" x14ac:dyDescent="0.2">
      <c r="A373" s="69" t="s">
        <v>767</v>
      </c>
      <c r="B373" s="186" t="s">
        <v>768</v>
      </c>
      <c r="C373" s="186"/>
      <c r="D373" s="72">
        <f t="shared" si="2"/>
        <v>500000</v>
      </c>
      <c r="E373" s="52">
        <f t="shared" si="2"/>
        <v>243405</v>
      </c>
    </row>
    <row r="374" spans="1:5" s="124" customFormat="1" ht="31.5" x14ac:dyDescent="0.2">
      <c r="A374" s="73" t="s">
        <v>769</v>
      </c>
      <c r="B374" s="185" t="s">
        <v>770</v>
      </c>
      <c r="C374" s="185"/>
      <c r="D374" s="56">
        <f t="shared" si="2"/>
        <v>500000</v>
      </c>
      <c r="E374" s="52">
        <f t="shared" si="2"/>
        <v>243405</v>
      </c>
    </row>
    <row r="375" spans="1:5" s="124" customFormat="1" x14ac:dyDescent="0.2">
      <c r="A375" s="73" t="s">
        <v>562</v>
      </c>
      <c r="B375" s="185"/>
      <c r="C375" s="185" t="s">
        <v>563</v>
      </c>
      <c r="D375" s="56">
        <f>ПР7!F334</f>
        <v>500000</v>
      </c>
      <c r="E375" s="56">
        <f>ПР7!G334</f>
        <v>243405</v>
      </c>
    </row>
    <row r="376" spans="1:5" s="124" customFormat="1" ht="63" x14ac:dyDescent="0.2">
      <c r="A376" s="76" t="s">
        <v>771</v>
      </c>
      <c r="B376" s="174" t="s">
        <v>772</v>
      </c>
      <c r="C376" s="174"/>
      <c r="D376" s="79">
        <f>D377+D384</f>
        <v>7111117</v>
      </c>
      <c r="E376" s="79">
        <f>E377+E384</f>
        <v>6583017.7300000004</v>
      </c>
    </row>
    <row r="377" spans="1:5" s="124" customFormat="1" ht="63" x14ac:dyDescent="0.2">
      <c r="A377" s="65" t="s">
        <v>773</v>
      </c>
      <c r="B377" s="173" t="s">
        <v>774</v>
      </c>
      <c r="C377" s="173"/>
      <c r="D377" s="68">
        <f>D378</f>
        <v>4574795</v>
      </c>
      <c r="E377" s="68">
        <f>E378</f>
        <v>4543363.7300000004</v>
      </c>
    </row>
    <row r="378" spans="1:5" s="124" customFormat="1" ht="63" x14ac:dyDescent="0.2">
      <c r="A378" s="69" t="s">
        <v>775</v>
      </c>
      <c r="B378" s="172" t="s">
        <v>776</v>
      </c>
      <c r="C378" s="172"/>
      <c r="D378" s="72">
        <f>D379+D381</f>
        <v>4574795</v>
      </c>
      <c r="E378" s="72">
        <f>E379+E381</f>
        <v>4543363.7300000004</v>
      </c>
    </row>
    <row r="379" spans="1:5" s="124" customFormat="1" ht="31.5" x14ac:dyDescent="0.2">
      <c r="A379" s="73" t="s">
        <v>777</v>
      </c>
      <c r="B379" s="171" t="s">
        <v>778</v>
      </c>
      <c r="C379" s="171"/>
      <c r="D379" s="56">
        <f>D380</f>
        <v>24795</v>
      </c>
      <c r="E379" s="56">
        <f>E380</f>
        <v>24795</v>
      </c>
    </row>
    <row r="380" spans="1:5" s="124" customFormat="1" ht="47.25" x14ac:dyDescent="0.2">
      <c r="A380" s="73" t="s">
        <v>542</v>
      </c>
      <c r="B380" s="171"/>
      <c r="C380" s="171" t="s">
        <v>543</v>
      </c>
      <c r="D380" s="56">
        <f>ПР7!F339</f>
        <v>24795</v>
      </c>
      <c r="E380" s="56">
        <f>ПР7!G339</f>
        <v>24795</v>
      </c>
    </row>
    <row r="381" spans="1:5" s="124" customFormat="1" ht="31.5" x14ac:dyDescent="0.2">
      <c r="A381" s="73" t="s">
        <v>779</v>
      </c>
      <c r="B381" s="171" t="s">
        <v>780</v>
      </c>
      <c r="C381" s="171"/>
      <c r="D381" s="56">
        <f>D382+D383</f>
        <v>4550000</v>
      </c>
      <c r="E381" s="56">
        <f>E382+E383</f>
        <v>4518568.7300000004</v>
      </c>
    </row>
    <row r="382" spans="1:5" s="124" customFormat="1" ht="47.25" x14ac:dyDescent="0.2">
      <c r="A382" s="73" t="s">
        <v>542</v>
      </c>
      <c r="B382" s="171"/>
      <c r="C382" s="171" t="s">
        <v>543</v>
      </c>
      <c r="D382" s="56">
        <f>ПР7!F341</f>
        <v>3950000</v>
      </c>
      <c r="E382" s="56">
        <f>ПР7!G341</f>
        <v>3918931.73</v>
      </c>
    </row>
    <row r="383" spans="1:5" s="124" customFormat="1" ht="47.25" x14ac:dyDescent="0.2">
      <c r="A383" s="73" t="str">
        <f>ПР7!A342</f>
        <v>Предоставление субсидий бюджетным, автономным учреждениям и иным некоммерческим организациям</v>
      </c>
      <c r="B383" s="171"/>
      <c r="C383" s="171">
        <v>600</v>
      </c>
      <c r="D383" s="56">
        <f>ПР7!F342</f>
        <v>600000</v>
      </c>
      <c r="E383" s="56">
        <f>ПР7!G342</f>
        <v>599637</v>
      </c>
    </row>
    <row r="384" spans="1:5" s="124" customFormat="1" ht="47.25" x14ac:dyDescent="0.2">
      <c r="A384" s="65" t="s">
        <v>781</v>
      </c>
      <c r="B384" s="173" t="s">
        <v>782</v>
      </c>
      <c r="C384" s="173"/>
      <c r="D384" s="68">
        <f>D385</f>
        <v>2536322</v>
      </c>
      <c r="E384" s="68">
        <f>E385</f>
        <v>2039654</v>
      </c>
    </row>
    <row r="385" spans="1:5" s="124" customFormat="1" ht="31.5" x14ac:dyDescent="0.2">
      <c r="A385" s="69" t="s">
        <v>783</v>
      </c>
      <c r="B385" s="172" t="s">
        <v>784</v>
      </c>
      <c r="C385" s="172"/>
      <c r="D385" s="72">
        <f>D386+D388</f>
        <v>2536322</v>
      </c>
      <c r="E385" s="72">
        <f>E386+E388</f>
        <v>2039654</v>
      </c>
    </row>
    <row r="386" spans="1:5" s="124" customFormat="1" ht="31.5" hidden="1" x14ac:dyDescent="0.2">
      <c r="A386" s="73" t="s">
        <v>785</v>
      </c>
      <c r="B386" s="171" t="s">
        <v>786</v>
      </c>
      <c r="C386" s="171"/>
      <c r="D386" s="56">
        <v>126591</v>
      </c>
      <c r="E386" s="52">
        <f>E387</f>
        <v>0</v>
      </c>
    </row>
    <row r="387" spans="1:5" s="124" customFormat="1" ht="47.25" hidden="1" x14ac:dyDescent="0.2">
      <c r="A387" s="73" t="s">
        <v>542</v>
      </c>
      <c r="B387" s="171"/>
      <c r="C387" s="171" t="s">
        <v>543</v>
      </c>
      <c r="D387" s="56">
        <f>ПР7!F346</f>
        <v>126591</v>
      </c>
      <c r="E387" s="56">
        <f>ПР7!G346</f>
        <v>0</v>
      </c>
    </row>
    <row r="388" spans="1:5" s="124" customFormat="1" ht="31.5" x14ac:dyDescent="0.2">
      <c r="A388" s="73" t="s">
        <v>787</v>
      </c>
      <c r="B388" s="171" t="s">
        <v>788</v>
      </c>
      <c r="C388" s="171"/>
      <c r="D388" s="56">
        <v>2409731</v>
      </c>
      <c r="E388" s="52">
        <f>E389</f>
        <v>2039654</v>
      </c>
    </row>
    <row r="389" spans="1:5" s="124" customFormat="1" ht="47.25" x14ac:dyDescent="0.2">
      <c r="A389" s="73" t="s">
        <v>542</v>
      </c>
      <c r="B389" s="171"/>
      <c r="C389" s="171" t="s">
        <v>543</v>
      </c>
      <c r="D389" s="56">
        <f>ПР7!F348</f>
        <v>2409731</v>
      </c>
      <c r="E389" s="56">
        <f>ПР7!G348</f>
        <v>2039654</v>
      </c>
    </row>
    <row r="390" spans="1:5" s="124" customFormat="1" ht="47.25" x14ac:dyDescent="0.2">
      <c r="A390" s="76" t="s">
        <v>789</v>
      </c>
      <c r="B390" s="178" t="s">
        <v>790</v>
      </c>
      <c r="C390" s="178"/>
      <c r="D390" s="79">
        <f>D391+D418+D424+D428</f>
        <v>117309472</v>
      </c>
      <c r="E390" s="112">
        <f>E391+E418+E424+E428</f>
        <v>120521987</v>
      </c>
    </row>
    <row r="391" spans="1:5" s="124" customFormat="1" ht="47.25" x14ac:dyDescent="0.2">
      <c r="A391" s="65" t="s">
        <v>791</v>
      </c>
      <c r="B391" s="176" t="s">
        <v>792</v>
      </c>
      <c r="C391" s="176"/>
      <c r="D391" s="68">
        <f>D392+D399+D413</f>
        <v>92097178</v>
      </c>
      <c r="E391" s="54">
        <f>E392+E399+E413</f>
        <v>93289534</v>
      </c>
    </row>
    <row r="392" spans="1:5" s="124" customFormat="1" ht="63" x14ac:dyDescent="0.2">
      <c r="A392" s="69" t="s">
        <v>793</v>
      </c>
      <c r="B392" s="177" t="s">
        <v>794</v>
      </c>
      <c r="C392" s="177"/>
      <c r="D392" s="72">
        <f>D393</f>
        <v>37865000</v>
      </c>
      <c r="E392" s="55">
        <f>E393</f>
        <v>41718195.359999999</v>
      </c>
    </row>
    <row r="393" spans="1:5" s="124" customFormat="1" ht="47.25" x14ac:dyDescent="0.2">
      <c r="A393" s="73" t="s">
        <v>795</v>
      </c>
      <c r="B393" s="175" t="s">
        <v>796</v>
      </c>
      <c r="C393" s="175"/>
      <c r="D393" s="56">
        <f>D394+D395+D396+D397+D398</f>
        <v>37865000</v>
      </c>
      <c r="E393" s="52">
        <f>E394+E395+E396+E397+E398</f>
        <v>41718195.359999999</v>
      </c>
    </row>
    <row r="394" spans="1:5" s="124" customFormat="1" ht="94.5" x14ac:dyDescent="0.2">
      <c r="A394" s="73" t="s">
        <v>540</v>
      </c>
      <c r="B394" s="175"/>
      <c r="C394" s="175" t="s">
        <v>541</v>
      </c>
      <c r="D394" s="56">
        <v>33540950</v>
      </c>
      <c r="E394" s="52">
        <f>ПР7!G353</f>
        <v>36267354</v>
      </c>
    </row>
    <row r="395" spans="1:5" s="124" customFormat="1" ht="47.25" x14ac:dyDescent="0.2">
      <c r="A395" s="73" t="s">
        <v>542</v>
      </c>
      <c r="B395" s="175"/>
      <c r="C395" s="175" t="s">
        <v>543</v>
      </c>
      <c r="D395" s="56">
        <v>2750762</v>
      </c>
      <c r="E395" s="52">
        <f>ПР7!G354</f>
        <v>3448499</v>
      </c>
    </row>
    <row r="396" spans="1:5" s="124" customFormat="1" ht="28.5" customHeight="1" x14ac:dyDescent="0.2">
      <c r="A396" s="73" t="s">
        <v>512</v>
      </c>
      <c r="B396" s="175"/>
      <c r="C396" s="175">
        <v>300</v>
      </c>
      <c r="D396" s="56">
        <v>62000</v>
      </c>
      <c r="E396" s="52">
        <f>ПР7!G355</f>
        <v>60566.36</v>
      </c>
    </row>
    <row r="397" spans="1:5" s="124" customFormat="1" ht="47.25" x14ac:dyDescent="0.2">
      <c r="A397" s="73" t="s">
        <v>476</v>
      </c>
      <c r="B397" s="175"/>
      <c r="C397" s="175" t="s">
        <v>477</v>
      </c>
      <c r="D397" s="56">
        <v>1176488</v>
      </c>
      <c r="E397" s="52">
        <f>ПР7!G356</f>
        <v>1176488</v>
      </c>
    </row>
    <row r="398" spans="1:5" s="124" customFormat="1" x14ac:dyDescent="0.2">
      <c r="A398" s="73" t="s">
        <v>562</v>
      </c>
      <c r="B398" s="175"/>
      <c r="C398" s="175" t="s">
        <v>563</v>
      </c>
      <c r="D398" s="56">
        <v>334800</v>
      </c>
      <c r="E398" s="52">
        <f>ПР7!G357</f>
        <v>765288</v>
      </c>
    </row>
    <row r="399" spans="1:5" s="124" customFormat="1" ht="47.25" x14ac:dyDescent="0.2">
      <c r="A399" s="69" t="s">
        <v>797</v>
      </c>
      <c r="B399" s="177" t="s">
        <v>798</v>
      </c>
      <c r="C399" s="177"/>
      <c r="D399" s="72">
        <f>D400+D402+D404+D407+D409+D411</f>
        <v>19731340</v>
      </c>
      <c r="E399" s="55">
        <f>E400+E402+E404+E407+E409+E411</f>
        <v>26896056.640000001</v>
      </c>
    </row>
    <row r="400" spans="1:5" s="124" customFormat="1" ht="47.25" x14ac:dyDescent="0.2">
      <c r="A400" s="73" t="s">
        <v>1134</v>
      </c>
      <c r="B400" s="175" t="s">
        <v>1135</v>
      </c>
      <c r="C400" s="177"/>
      <c r="D400" s="72">
        <f>D401</f>
        <v>393409</v>
      </c>
      <c r="E400" s="55">
        <f>E401</f>
        <v>376007.77999999997</v>
      </c>
    </row>
    <row r="401" spans="1:5" s="124" customFormat="1" ht="47.25" x14ac:dyDescent="0.2">
      <c r="A401" s="73" t="s">
        <v>542</v>
      </c>
      <c r="B401" s="175"/>
      <c r="C401" s="177">
        <v>200</v>
      </c>
      <c r="D401" s="72">
        <v>393409</v>
      </c>
      <c r="E401" s="55">
        <f>ПР7!G360</f>
        <v>376007.77999999997</v>
      </c>
    </row>
    <row r="402" spans="1:5" s="124" customFormat="1" ht="63" x14ac:dyDescent="0.2">
      <c r="A402" s="73" t="s">
        <v>1137</v>
      </c>
      <c r="B402" s="175" t="s">
        <v>1136</v>
      </c>
      <c r="C402" s="177"/>
      <c r="D402" s="72">
        <f>D403</f>
        <v>88790</v>
      </c>
      <c r="E402" s="55">
        <f>E403</f>
        <v>88790</v>
      </c>
    </row>
    <row r="403" spans="1:5" s="124" customFormat="1" ht="47.25" x14ac:dyDescent="0.2">
      <c r="A403" s="73" t="s">
        <v>542</v>
      </c>
      <c r="B403" s="175"/>
      <c r="C403" s="177">
        <v>200</v>
      </c>
      <c r="D403" s="72">
        <v>88790</v>
      </c>
      <c r="E403" s="55">
        <f>ПР7!G362</f>
        <v>88790</v>
      </c>
    </row>
    <row r="404" spans="1:5" s="124" customFormat="1" ht="31.5" x14ac:dyDescent="0.2">
      <c r="A404" s="73" t="s">
        <v>785</v>
      </c>
      <c r="B404" s="175" t="s">
        <v>799</v>
      </c>
      <c r="C404" s="175"/>
      <c r="D404" s="56">
        <f>D405</f>
        <v>14390642</v>
      </c>
      <c r="E404" s="52">
        <f>E405+E406</f>
        <v>21814538</v>
      </c>
    </row>
    <row r="405" spans="1:5" s="124" customFormat="1" ht="47.25" x14ac:dyDescent="0.2">
      <c r="A405" s="73" t="s">
        <v>542</v>
      </c>
      <c r="B405" s="175"/>
      <c r="C405" s="175" t="s">
        <v>543</v>
      </c>
      <c r="D405" s="56">
        <v>14390642</v>
      </c>
      <c r="E405" s="52">
        <f>ПР7!G364</f>
        <v>19347816</v>
      </c>
    </row>
    <row r="406" spans="1:5" s="124" customFormat="1" ht="47.25" x14ac:dyDescent="0.2">
      <c r="A406" s="73" t="s">
        <v>476</v>
      </c>
      <c r="B406" s="175"/>
      <c r="C406" s="175">
        <v>600</v>
      </c>
      <c r="D406" s="56"/>
      <c r="E406" s="52">
        <f>ПР7!G365</f>
        <v>2466722</v>
      </c>
    </row>
    <row r="407" spans="1:5" s="124" customFormat="1" ht="47.25" customHeight="1" x14ac:dyDescent="0.2">
      <c r="A407" s="73" t="s">
        <v>1133</v>
      </c>
      <c r="B407" s="175" t="s">
        <v>1132</v>
      </c>
      <c r="C407" s="175"/>
      <c r="D407" s="56">
        <f>D408</f>
        <v>2974829</v>
      </c>
      <c r="E407" s="52">
        <f>E408</f>
        <v>2843236.8200000003</v>
      </c>
    </row>
    <row r="408" spans="1:5" s="124" customFormat="1" ht="47.25" customHeight="1" x14ac:dyDescent="0.2">
      <c r="A408" s="73" t="s">
        <v>542</v>
      </c>
      <c r="B408" s="175"/>
      <c r="C408" s="175">
        <v>200</v>
      </c>
      <c r="D408" s="56">
        <v>2974829</v>
      </c>
      <c r="E408" s="52">
        <f>ПР7!G366</f>
        <v>2843236.8200000003</v>
      </c>
    </row>
    <row r="409" spans="1:5" s="124" customFormat="1" ht="63" customHeight="1" x14ac:dyDescent="0.2">
      <c r="A409" s="73" t="s">
        <v>1139</v>
      </c>
      <c r="B409" s="175" t="s">
        <v>1138</v>
      </c>
      <c r="C409" s="175"/>
      <c r="D409" s="56">
        <f>D410</f>
        <v>1687000</v>
      </c>
      <c r="E409" s="52">
        <f>E410</f>
        <v>1687000</v>
      </c>
    </row>
    <row r="410" spans="1:5" s="124" customFormat="1" ht="47.25" customHeight="1" x14ac:dyDescent="0.2">
      <c r="A410" s="73" t="s">
        <v>542</v>
      </c>
      <c r="B410" s="175"/>
      <c r="C410" s="175">
        <v>200</v>
      </c>
      <c r="D410" s="56">
        <v>1687000</v>
      </c>
      <c r="E410" s="52">
        <f>ПР7!G369</f>
        <v>1687000</v>
      </c>
    </row>
    <row r="411" spans="1:5" s="124" customFormat="1" ht="47.25" x14ac:dyDescent="0.2">
      <c r="A411" s="73" t="s">
        <v>800</v>
      </c>
      <c r="B411" s="175" t="s">
        <v>801</v>
      </c>
      <c r="C411" s="175"/>
      <c r="D411" s="56">
        <f>D412</f>
        <v>196670</v>
      </c>
      <c r="E411" s="52">
        <f>E412</f>
        <v>86484.040000000008</v>
      </c>
    </row>
    <row r="412" spans="1:5" s="124" customFormat="1" ht="47.25" x14ac:dyDescent="0.2">
      <c r="A412" s="73" t="s">
        <v>542</v>
      </c>
      <c r="B412" s="175"/>
      <c r="C412" s="175" t="s">
        <v>543</v>
      </c>
      <c r="D412" s="56">
        <v>196670</v>
      </c>
      <c r="E412" s="52">
        <f>ПР7!G371</f>
        <v>86484.040000000008</v>
      </c>
    </row>
    <row r="413" spans="1:5" s="124" customFormat="1" ht="51.75" customHeight="1" x14ac:dyDescent="0.2">
      <c r="A413" s="69" t="s">
        <v>802</v>
      </c>
      <c r="B413" s="177" t="s">
        <v>803</v>
      </c>
      <c r="C413" s="177"/>
      <c r="D413" s="72">
        <f>D414+D416</f>
        <v>34500838</v>
      </c>
      <c r="E413" s="55">
        <f>E414+E416</f>
        <v>24675282</v>
      </c>
    </row>
    <row r="414" spans="1:5" s="124" customFormat="1" ht="63" x14ac:dyDescent="0.2">
      <c r="A414" s="73" t="s">
        <v>804</v>
      </c>
      <c r="B414" s="175" t="s">
        <v>805</v>
      </c>
      <c r="C414" s="175"/>
      <c r="D414" s="56">
        <f>D415</f>
        <v>27063264</v>
      </c>
      <c r="E414" s="52">
        <f>E415</f>
        <v>17237708</v>
      </c>
    </row>
    <row r="415" spans="1:5" s="124" customFormat="1" ht="47.25" x14ac:dyDescent="0.2">
      <c r="A415" s="73" t="s">
        <v>542</v>
      </c>
      <c r="B415" s="175"/>
      <c r="C415" s="175" t="s">
        <v>543</v>
      </c>
      <c r="D415" s="56">
        <v>27063264</v>
      </c>
      <c r="E415" s="52">
        <f>ПР7!G374</f>
        <v>17237708</v>
      </c>
    </row>
    <row r="416" spans="1:5" s="124" customFormat="1" ht="60" customHeight="1" x14ac:dyDescent="0.2">
      <c r="A416" s="73" t="s">
        <v>1140</v>
      </c>
      <c r="B416" s="175" t="s">
        <v>1141</v>
      </c>
      <c r="C416" s="175"/>
      <c r="D416" s="56">
        <f>D417</f>
        <v>7437574</v>
      </c>
      <c r="E416" s="52">
        <f>E417</f>
        <v>7437574</v>
      </c>
    </row>
    <row r="417" spans="1:6" s="124" customFormat="1" ht="60" customHeight="1" x14ac:dyDescent="0.2">
      <c r="A417" s="73" t="s">
        <v>542</v>
      </c>
      <c r="B417" s="175"/>
      <c r="C417" s="175">
        <v>200</v>
      </c>
      <c r="D417" s="56">
        <v>7437574</v>
      </c>
      <c r="E417" s="52">
        <f>ПР7!G376</f>
        <v>7437574</v>
      </c>
    </row>
    <row r="418" spans="1:6" s="124" customFormat="1" ht="63" x14ac:dyDescent="0.2">
      <c r="A418" s="65" t="s">
        <v>806</v>
      </c>
      <c r="B418" s="176" t="s">
        <v>807</v>
      </c>
      <c r="C418" s="176"/>
      <c r="D418" s="68">
        <f>D419</f>
        <v>525818</v>
      </c>
      <c r="E418" s="54">
        <f>E419</f>
        <v>389134</v>
      </c>
    </row>
    <row r="419" spans="1:6" s="124" customFormat="1" ht="47.25" x14ac:dyDescent="0.2">
      <c r="A419" s="69" t="s">
        <v>808</v>
      </c>
      <c r="B419" s="177" t="s">
        <v>809</v>
      </c>
      <c r="C419" s="177"/>
      <c r="D419" s="72">
        <f>D420+D422</f>
        <v>525818</v>
      </c>
      <c r="E419" s="52">
        <f>E420+E422</f>
        <v>389134</v>
      </c>
    </row>
    <row r="420" spans="1:6" s="124" customFormat="1" ht="31.5" x14ac:dyDescent="0.2">
      <c r="A420" s="73" t="s">
        <v>810</v>
      </c>
      <c r="B420" s="175" t="s">
        <v>811</v>
      </c>
      <c r="C420" s="175"/>
      <c r="D420" s="56">
        <f>D421</f>
        <v>471000</v>
      </c>
      <c r="E420" s="52">
        <f>E421</f>
        <v>313802</v>
      </c>
    </row>
    <row r="421" spans="1:6" s="124" customFormat="1" ht="47.25" x14ac:dyDescent="0.2">
      <c r="A421" s="73" t="s">
        <v>542</v>
      </c>
      <c r="B421" s="175"/>
      <c r="C421" s="175" t="s">
        <v>543</v>
      </c>
      <c r="D421" s="56">
        <v>471000</v>
      </c>
      <c r="E421" s="52">
        <f>ПР7!G380</f>
        <v>313802</v>
      </c>
    </row>
    <row r="422" spans="1:6" s="124" customFormat="1" ht="31.5" x14ac:dyDescent="0.2">
      <c r="A422" s="73" t="s">
        <v>812</v>
      </c>
      <c r="B422" s="175" t="s">
        <v>813</v>
      </c>
      <c r="C422" s="175"/>
      <c r="D422" s="56">
        <f>D423</f>
        <v>54818</v>
      </c>
      <c r="E422" s="52">
        <f>E423</f>
        <v>75332</v>
      </c>
    </row>
    <row r="423" spans="1:6" s="124" customFormat="1" ht="47.25" x14ac:dyDescent="0.2">
      <c r="A423" s="73" t="s">
        <v>542</v>
      </c>
      <c r="B423" s="175"/>
      <c r="C423" s="175" t="s">
        <v>543</v>
      </c>
      <c r="D423" s="56">
        <v>54818</v>
      </c>
      <c r="E423" s="52">
        <f>ПР7!G382</f>
        <v>75332</v>
      </c>
    </row>
    <row r="424" spans="1:6" s="124" customFormat="1" ht="63" x14ac:dyDescent="0.2">
      <c r="A424" s="65" t="s">
        <v>814</v>
      </c>
      <c r="B424" s="176" t="s">
        <v>815</v>
      </c>
      <c r="C424" s="176"/>
      <c r="D424" s="68">
        <f t="shared" ref="D424:E426" si="3">D425</f>
        <v>4659898</v>
      </c>
      <c r="E424" s="54">
        <f t="shared" si="3"/>
        <v>5975614</v>
      </c>
    </row>
    <row r="425" spans="1:6" s="124" customFormat="1" ht="47.25" x14ac:dyDescent="0.2">
      <c r="A425" s="69" t="s">
        <v>816</v>
      </c>
      <c r="B425" s="177" t="s">
        <v>817</v>
      </c>
      <c r="C425" s="177"/>
      <c r="D425" s="72">
        <f t="shared" si="3"/>
        <v>4659898</v>
      </c>
      <c r="E425" s="52">
        <f t="shared" si="3"/>
        <v>5975614</v>
      </c>
    </row>
    <row r="426" spans="1:6" s="124" customFormat="1" ht="63" x14ac:dyDescent="0.2">
      <c r="A426" s="73" t="s">
        <v>818</v>
      </c>
      <c r="B426" s="175" t="s">
        <v>819</v>
      </c>
      <c r="C426" s="175"/>
      <c r="D426" s="56">
        <f t="shared" si="3"/>
        <v>4659898</v>
      </c>
      <c r="E426" s="52">
        <f t="shared" si="3"/>
        <v>5975614</v>
      </c>
    </row>
    <row r="427" spans="1:6" s="124" customFormat="1" ht="47.25" x14ac:dyDescent="0.2">
      <c r="A427" s="73" t="s">
        <v>542</v>
      </c>
      <c r="B427" s="175"/>
      <c r="C427" s="175" t="s">
        <v>543</v>
      </c>
      <c r="D427" s="56">
        <v>4659898</v>
      </c>
      <c r="E427" s="52">
        <f>ПР7!G386</f>
        <v>5975614</v>
      </c>
    </row>
    <row r="428" spans="1:6" s="124" customFormat="1" ht="110.25" x14ac:dyDescent="0.2">
      <c r="A428" s="65" t="s">
        <v>820</v>
      </c>
      <c r="B428" s="176" t="s">
        <v>821</v>
      </c>
      <c r="C428" s="176"/>
      <c r="D428" s="68">
        <f t="shared" ref="D428:E430" si="4">D429</f>
        <v>20026578</v>
      </c>
      <c r="E428" s="54">
        <f t="shared" si="4"/>
        <v>20867705</v>
      </c>
    </row>
    <row r="429" spans="1:6" s="124" customFormat="1" ht="47.25" x14ac:dyDescent="0.2">
      <c r="A429" s="69" t="s">
        <v>822</v>
      </c>
      <c r="B429" s="177" t="s">
        <v>823</v>
      </c>
      <c r="C429" s="177"/>
      <c r="D429" s="72">
        <f t="shared" si="4"/>
        <v>20026578</v>
      </c>
      <c r="E429" s="52">
        <f t="shared" si="4"/>
        <v>20867705</v>
      </c>
    </row>
    <row r="430" spans="1:6" s="124" customFormat="1" ht="31.5" x14ac:dyDescent="0.2">
      <c r="A430" s="73" t="s">
        <v>824</v>
      </c>
      <c r="B430" s="175" t="s">
        <v>825</v>
      </c>
      <c r="C430" s="175"/>
      <c r="D430" s="56">
        <f t="shared" si="4"/>
        <v>20026578</v>
      </c>
      <c r="E430" s="52">
        <f t="shared" si="4"/>
        <v>20867705</v>
      </c>
    </row>
    <row r="431" spans="1:6" s="124" customFormat="1" ht="47.25" x14ac:dyDescent="0.2">
      <c r="A431" s="73" t="s">
        <v>542</v>
      </c>
      <c r="B431" s="175"/>
      <c r="C431" s="175" t="s">
        <v>543</v>
      </c>
      <c r="D431" s="56">
        <v>20026578</v>
      </c>
      <c r="E431" s="52">
        <f>ПР7!G390</f>
        <v>20867705</v>
      </c>
    </row>
    <row r="432" spans="1:6" ht="63" x14ac:dyDescent="0.2">
      <c r="A432" s="76" t="s">
        <v>826</v>
      </c>
      <c r="B432" s="178" t="s">
        <v>827</v>
      </c>
      <c r="C432" s="178"/>
      <c r="D432" s="79" t="e">
        <f>D433+D456</f>
        <v>#REF!</v>
      </c>
      <c r="E432" s="112">
        <f>E433+E456</f>
        <v>466436539.37</v>
      </c>
      <c r="F432" s="124"/>
    </row>
    <row r="433" spans="1:6" ht="63" x14ac:dyDescent="0.2">
      <c r="A433" s="65" t="s">
        <v>828</v>
      </c>
      <c r="B433" s="176" t="s">
        <v>829</v>
      </c>
      <c r="C433" s="176"/>
      <c r="D433" s="68" t="e">
        <f>D434+D450+D453+#REF!</f>
        <v>#REF!</v>
      </c>
      <c r="E433" s="54">
        <f>E434+E450+E454+E440+E443</f>
        <v>60924609.370000005</v>
      </c>
      <c r="F433" s="124"/>
    </row>
    <row r="434" spans="1:6" ht="31.5" x14ac:dyDescent="0.2">
      <c r="A434" s="69" t="s">
        <v>830</v>
      </c>
      <c r="B434" s="177" t="s">
        <v>831</v>
      </c>
      <c r="C434" s="177"/>
      <c r="D434" s="72">
        <f>D435+D437</f>
        <v>6040000</v>
      </c>
      <c r="E434" s="55">
        <f>E435+E437+E447</f>
        <v>26479531.370000001</v>
      </c>
      <c r="F434" s="124"/>
    </row>
    <row r="435" spans="1:6" ht="47.25" x14ac:dyDescent="0.2">
      <c r="A435" s="73" t="s">
        <v>832</v>
      </c>
      <c r="B435" s="175" t="s">
        <v>833</v>
      </c>
      <c r="C435" s="175"/>
      <c r="D435" s="56">
        <v>4240000</v>
      </c>
      <c r="E435" s="52">
        <f>E436</f>
        <v>2586759</v>
      </c>
      <c r="F435" s="124"/>
    </row>
    <row r="436" spans="1:6" ht="47.25" x14ac:dyDescent="0.2">
      <c r="A436" s="73" t="s">
        <v>542</v>
      </c>
      <c r="B436" s="175"/>
      <c r="C436" s="175" t="s">
        <v>543</v>
      </c>
      <c r="D436" s="56">
        <v>4240000</v>
      </c>
      <c r="E436" s="52">
        <f>ПР7!G395</f>
        <v>2586759</v>
      </c>
      <c r="F436" s="124"/>
    </row>
    <row r="437" spans="1:6" ht="63" x14ac:dyDescent="0.2">
      <c r="A437" s="73" t="s">
        <v>834</v>
      </c>
      <c r="B437" s="175" t="s">
        <v>835</v>
      </c>
      <c r="C437" s="175"/>
      <c r="D437" s="56">
        <f>D438+D439</f>
        <v>1800000</v>
      </c>
      <c r="E437" s="52">
        <f>E438+E439</f>
        <v>1797000</v>
      </c>
      <c r="F437" s="124"/>
    </row>
    <row r="438" spans="1:6" ht="47.25" x14ac:dyDescent="0.2">
      <c r="A438" s="73" t="s">
        <v>542</v>
      </c>
      <c r="B438" s="175"/>
      <c r="C438" s="175" t="s">
        <v>543</v>
      </c>
      <c r="D438" s="56">
        <v>1200000</v>
      </c>
      <c r="E438" s="52">
        <f>ПР7!G397</f>
        <v>1198000</v>
      </c>
      <c r="F438" s="124"/>
    </row>
    <row r="439" spans="1:6" ht="47.25" x14ac:dyDescent="0.2">
      <c r="A439" s="73" t="s">
        <v>476</v>
      </c>
      <c r="B439" s="175"/>
      <c r="C439" s="175">
        <v>600</v>
      </c>
      <c r="D439" s="56">
        <v>600000</v>
      </c>
      <c r="E439" s="52">
        <f>ПР7!G398</f>
        <v>599000</v>
      </c>
      <c r="F439" s="124"/>
    </row>
    <row r="440" spans="1:6" x14ac:dyDescent="0.2">
      <c r="A440" s="69" t="str">
        <f>ПР7!A399</f>
        <v>Реализация проекта "Наши дворы"</v>
      </c>
      <c r="B440" s="177" t="str">
        <f>ПР7!C399</f>
        <v>11.1.02.00000</v>
      </c>
      <c r="C440" s="177"/>
      <c r="D440" s="72"/>
      <c r="E440" s="55">
        <f>E441</f>
        <v>25335968</v>
      </c>
      <c r="F440" s="124"/>
    </row>
    <row r="441" spans="1:6" ht="63" x14ac:dyDescent="0.2">
      <c r="A441" s="73" t="str">
        <f>ПР7!A400</f>
        <v>Расходы на благоустройство дворовых дворовых территорий, установку детских игровых площадок и обустройство территорий для выгула животных</v>
      </c>
      <c r="B441" s="175" t="str">
        <f>ПР7!C400</f>
        <v>11.1.02.70416</v>
      </c>
      <c r="C441" s="175"/>
      <c r="D441" s="56"/>
      <c r="E441" s="52">
        <f>E442</f>
        <v>25335968</v>
      </c>
      <c r="F441" s="124"/>
    </row>
    <row r="442" spans="1:6" ht="47.25" x14ac:dyDescent="0.2">
      <c r="A442" s="73" t="str">
        <f>ПР7!A401</f>
        <v>Закупка товаров, работ и услуг для обеспечения государственных (муниципальных) нужд</v>
      </c>
      <c r="B442" s="175"/>
      <c r="C442" s="175">
        <v>200</v>
      </c>
      <c r="D442" s="56"/>
      <c r="E442" s="52">
        <f>ПР7!G401</f>
        <v>25335968</v>
      </c>
      <c r="F442" s="124"/>
    </row>
    <row r="443" spans="1:6" ht="31.5" x14ac:dyDescent="0.2">
      <c r="A443" s="69" t="str">
        <f>ПР7!A402</f>
        <v>Мероприятия инвестиционного проекта "Ярославия. Города у воды"</v>
      </c>
      <c r="B443" s="177" t="str">
        <f>ПР7!C402</f>
        <v>11.1.03.00000</v>
      </c>
      <c r="C443" s="177"/>
      <c r="D443" s="72"/>
      <c r="E443" s="55">
        <f>E444</f>
        <v>9109110</v>
      </c>
      <c r="F443" s="124"/>
    </row>
    <row r="444" spans="1:6" ht="47.25" x14ac:dyDescent="0.2">
      <c r="A444" s="73" t="str">
        <f>ПР7!A403</f>
        <v>Расходы на строительство, реконструкцию и капитальный ремонт автомобильных дорог (средства ИБК)</v>
      </c>
      <c r="B444" s="175" t="str">
        <f>ПР7!C403</f>
        <v>11.1.03.98004</v>
      </c>
      <c r="C444" s="175"/>
      <c r="D444" s="56"/>
      <c r="E444" s="52">
        <f>E445+E446</f>
        <v>9109110</v>
      </c>
      <c r="F444" s="124"/>
    </row>
    <row r="445" spans="1:6" ht="47.25" x14ac:dyDescent="0.2">
      <c r="A445" s="73" t="str">
        <f>ПР7!A404</f>
        <v>Закупка товаров, работ и услуг для обеспечения государственных (муниципальных) нужд</v>
      </c>
      <c r="B445" s="175"/>
      <c r="C445" s="175">
        <v>200</v>
      </c>
      <c r="D445" s="56"/>
      <c r="E445" s="52">
        <f>ПР7!G404</f>
        <v>3980000</v>
      </c>
      <c r="F445" s="124"/>
    </row>
    <row r="446" spans="1:6" ht="47.25" x14ac:dyDescent="0.2">
      <c r="A446" s="73" t="str">
        <f>ПР7!A405</f>
        <v>Предоставление субсидий бюджетным, автономным учреждениям и иным некоммерческим организациям</v>
      </c>
      <c r="B446" s="175"/>
      <c r="C446" s="175">
        <v>600</v>
      </c>
      <c r="D446" s="56"/>
      <c r="E446" s="52">
        <f>ПР7!G405</f>
        <v>5129110</v>
      </c>
      <c r="F446" s="124"/>
    </row>
    <row r="447" spans="1:6" s="147" customFormat="1" ht="31.5" x14ac:dyDescent="0.2">
      <c r="A447" s="69" t="str">
        <f>ПР7!A406</f>
        <v>Реализация проекта "Формирование комфортной городской среды"</v>
      </c>
      <c r="B447" s="177" t="str">
        <f>ПР7!C406</f>
        <v>11.1.F2.00000</v>
      </c>
      <c r="C447" s="177"/>
      <c r="D447" s="72"/>
      <c r="E447" s="55">
        <f>E448</f>
        <v>22095772.370000001</v>
      </c>
      <c r="F447" s="195"/>
    </row>
    <row r="448" spans="1:6" ht="47.25" x14ac:dyDescent="0.2">
      <c r="A448" s="73" t="str">
        <f>ПР7!A407</f>
        <v>Расходы на реализацию программ формирования современной городской среды</v>
      </c>
      <c r="B448" s="175" t="str">
        <f>ПР7!C407</f>
        <v>11.1.F2.55556</v>
      </c>
      <c r="C448" s="175"/>
      <c r="D448" s="56"/>
      <c r="E448" s="52">
        <f>E449</f>
        <v>22095772.370000001</v>
      </c>
      <c r="F448" s="124"/>
    </row>
    <row r="449" spans="1:6" ht="47.25" x14ac:dyDescent="0.2">
      <c r="A449" s="73" t="s">
        <v>542</v>
      </c>
      <c r="B449" s="175"/>
      <c r="C449" s="175">
        <v>200</v>
      </c>
      <c r="D449" s="56"/>
      <c r="E449" s="52">
        <f>ПР7!G408</f>
        <v>22095772.370000001</v>
      </c>
      <c r="F449" s="124"/>
    </row>
    <row r="450" spans="1:6" hidden="1" x14ac:dyDescent="0.2">
      <c r="A450" s="69" t="s">
        <v>836</v>
      </c>
      <c r="B450" s="177" t="s">
        <v>837</v>
      </c>
      <c r="C450" s="177"/>
      <c r="D450" s="72">
        <f>D451</f>
        <v>25778934</v>
      </c>
      <c r="E450" s="55">
        <f>E451</f>
        <v>0</v>
      </c>
      <c r="F450" s="124"/>
    </row>
    <row r="451" spans="1:6" ht="63" hidden="1" x14ac:dyDescent="0.2">
      <c r="A451" s="73" t="s">
        <v>838</v>
      </c>
      <c r="B451" s="175" t="s">
        <v>839</v>
      </c>
      <c r="C451" s="175"/>
      <c r="D451" s="56">
        <f>D452</f>
        <v>25778934</v>
      </c>
      <c r="E451" s="52">
        <f>E452</f>
        <v>0</v>
      </c>
      <c r="F451" s="124"/>
    </row>
    <row r="452" spans="1:6" ht="47.25" hidden="1" x14ac:dyDescent="0.2">
      <c r="A452" s="73" t="s">
        <v>542</v>
      </c>
      <c r="B452" s="175"/>
      <c r="C452" s="175" t="s">
        <v>543</v>
      </c>
      <c r="D452" s="56">
        <v>25778934</v>
      </c>
      <c r="E452" s="52">
        <v>0</v>
      </c>
      <c r="F452" s="124"/>
    </row>
    <row r="453" spans="1:6" ht="31.5" hidden="1" x14ac:dyDescent="0.2">
      <c r="A453" s="69" t="s">
        <v>840</v>
      </c>
      <c r="B453" s="177" t="s">
        <v>841</v>
      </c>
      <c r="C453" s="177"/>
      <c r="D453" s="72">
        <f>D454</f>
        <v>9109110</v>
      </c>
      <c r="E453" s="55">
        <f>E454</f>
        <v>0</v>
      </c>
      <c r="F453" s="124"/>
    </row>
    <row r="454" spans="1:6" ht="47.25" hidden="1" x14ac:dyDescent="0.2">
      <c r="A454" s="73" t="s">
        <v>842</v>
      </c>
      <c r="B454" s="175" t="s">
        <v>843</v>
      </c>
      <c r="C454" s="175"/>
      <c r="D454" s="56">
        <f>D455</f>
        <v>9109110</v>
      </c>
      <c r="E454" s="52">
        <f>E455</f>
        <v>0</v>
      </c>
      <c r="F454" s="124"/>
    </row>
    <row r="455" spans="1:6" ht="47.25" hidden="1" x14ac:dyDescent="0.2">
      <c r="A455" s="73" t="s">
        <v>542</v>
      </c>
      <c r="B455" s="175"/>
      <c r="C455" s="175" t="s">
        <v>543</v>
      </c>
      <c r="D455" s="56">
        <v>9109110</v>
      </c>
      <c r="E455" s="52">
        <v>0</v>
      </c>
      <c r="F455" s="124"/>
    </row>
    <row r="456" spans="1:6" ht="47.25" x14ac:dyDescent="0.2">
      <c r="A456" s="65" t="s">
        <v>848</v>
      </c>
      <c r="B456" s="176" t="s">
        <v>849</v>
      </c>
      <c r="C456" s="176"/>
      <c r="D456" s="68">
        <f>D457+D462+D504+D507</f>
        <v>440788554</v>
      </c>
      <c r="E456" s="54">
        <f>E457+E462+E504+E507</f>
        <v>405511930</v>
      </c>
      <c r="F456" s="124"/>
    </row>
    <row r="457" spans="1:6" ht="47.25" x14ac:dyDescent="0.2">
      <c r="A457" s="69" t="s">
        <v>850</v>
      </c>
      <c r="B457" s="177" t="s">
        <v>851</v>
      </c>
      <c r="C457" s="177"/>
      <c r="D457" s="72">
        <f>D458+D460</f>
        <v>4000000</v>
      </c>
      <c r="E457" s="55">
        <f>E458+E460</f>
        <v>2462373</v>
      </c>
      <c r="F457" s="124"/>
    </row>
    <row r="458" spans="1:6" ht="47.25" hidden="1" x14ac:dyDescent="0.2">
      <c r="A458" s="73" t="s">
        <v>852</v>
      </c>
      <c r="B458" s="175" t="s">
        <v>853</v>
      </c>
      <c r="C458" s="175"/>
      <c r="D458" s="56">
        <f>D459</f>
        <v>1000000</v>
      </c>
      <c r="E458" s="52">
        <f>E459</f>
        <v>0</v>
      </c>
      <c r="F458" s="124"/>
    </row>
    <row r="459" spans="1:6" ht="47.25" hidden="1" x14ac:dyDescent="0.2">
      <c r="A459" s="73" t="s">
        <v>542</v>
      </c>
      <c r="B459" s="175"/>
      <c r="C459" s="175" t="s">
        <v>543</v>
      </c>
      <c r="D459" s="56">
        <v>1000000</v>
      </c>
      <c r="E459" s="52">
        <v>0</v>
      </c>
      <c r="F459" s="124"/>
    </row>
    <row r="460" spans="1:6" ht="47.25" x14ac:dyDescent="0.2">
      <c r="A460" s="73" t="s">
        <v>854</v>
      </c>
      <c r="B460" s="175" t="s">
        <v>855</v>
      </c>
      <c r="C460" s="175"/>
      <c r="D460" s="56">
        <f>D461</f>
        <v>3000000</v>
      </c>
      <c r="E460" s="52">
        <f>E461</f>
        <v>2462373</v>
      </c>
      <c r="F460" s="124"/>
    </row>
    <row r="461" spans="1:6" ht="47.25" x14ac:dyDescent="0.2">
      <c r="A461" s="73" t="s">
        <v>542</v>
      </c>
      <c r="B461" s="175"/>
      <c r="C461" s="175" t="s">
        <v>543</v>
      </c>
      <c r="D461" s="56">
        <v>3000000</v>
      </c>
      <c r="E461" s="52">
        <f>ПР7!G414</f>
        <v>2462373</v>
      </c>
      <c r="F461" s="124"/>
    </row>
    <row r="462" spans="1:6" ht="78.75" x14ac:dyDescent="0.2">
      <c r="A462" s="69" t="s">
        <v>856</v>
      </c>
      <c r="B462" s="177" t="s">
        <v>857</v>
      </c>
      <c r="C462" s="177"/>
      <c r="D462" s="72">
        <f>D463+D465+D468+D470+D472+D474+D476+D478+D480+D482+D486+D488+D490+D492+D494+D496+D498+D500+D502</f>
        <v>337581704</v>
      </c>
      <c r="E462" s="55">
        <f>E463+E465+E468+E470+E472+E474+E476+E478+E480+E482+E486+E488+E490+E492+E494+E496+E498+E500+E502</f>
        <v>324782288</v>
      </c>
      <c r="F462" s="124"/>
    </row>
    <row r="463" spans="1:6" ht="31.5" x14ac:dyDescent="0.2">
      <c r="A463" s="73" t="s">
        <v>858</v>
      </c>
      <c r="B463" s="175" t="s">
        <v>859</v>
      </c>
      <c r="C463" s="175"/>
      <c r="D463" s="56">
        <f>D464</f>
        <v>30066313</v>
      </c>
      <c r="E463" s="52">
        <f>E464</f>
        <v>30630626</v>
      </c>
      <c r="F463" s="124"/>
    </row>
    <row r="464" spans="1:6" ht="47.25" x14ac:dyDescent="0.2">
      <c r="A464" s="73" t="s">
        <v>542</v>
      </c>
      <c r="B464" s="175"/>
      <c r="C464" s="175" t="s">
        <v>543</v>
      </c>
      <c r="D464" s="56">
        <v>30066313</v>
      </c>
      <c r="E464" s="52">
        <f>ПР7!G417</f>
        <v>30630626</v>
      </c>
      <c r="F464" s="124"/>
    </row>
    <row r="465" spans="1:6" ht="31.5" x14ac:dyDescent="0.2">
      <c r="A465" s="73" t="s">
        <v>860</v>
      </c>
      <c r="B465" s="175" t="s">
        <v>861</v>
      </c>
      <c r="C465" s="175"/>
      <c r="D465" s="56">
        <f>D466+D467</f>
        <v>2000000</v>
      </c>
      <c r="E465" s="52">
        <f>E466+E467</f>
        <v>1995805</v>
      </c>
      <c r="F465" s="124"/>
    </row>
    <row r="466" spans="1:6" ht="94.5" x14ac:dyDescent="0.2">
      <c r="A466" s="73" t="s">
        <v>540</v>
      </c>
      <c r="B466" s="175"/>
      <c r="C466" s="175" t="s">
        <v>541</v>
      </c>
      <c r="D466" s="56">
        <v>870000</v>
      </c>
      <c r="E466" s="52">
        <f>ПР7!G419</f>
        <v>870000</v>
      </c>
      <c r="F466" s="124"/>
    </row>
    <row r="467" spans="1:6" ht="47.25" x14ac:dyDescent="0.2">
      <c r="A467" s="73" t="s">
        <v>542</v>
      </c>
      <c r="B467" s="175"/>
      <c r="C467" s="175" t="s">
        <v>543</v>
      </c>
      <c r="D467" s="56">
        <v>1130000</v>
      </c>
      <c r="E467" s="52">
        <f>ПР7!G420</f>
        <v>1125805</v>
      </c>
      <c r="F467" s="124"/>
    </row>
    <row r="468" spans="1:6" ht="63" x14ac:dyDescent="0.2">
      <c r="A468" s="73" t="s">
        <v>862</v>
      </c>
      <c r="B468" s="175" t="s">
        <v>863</v>
      </c>
      <c r="C468" s="175"/>
      <c r="D468" s="56">
        <f>D469</f>
        <v>1060000</v>
      </c>
      <c r="E468" s="52">
        <f>E469</f>
        <v>1060000</v>
      </c>
      <c r="F468" s="124"/>
    </row>
    <row r="469" spans="1:6" ht="47.25" x14ac:dyDescent="0.2">
      <c r="A469" s="73" t="s">
        <v>542</v>
      </c>
      <c r="B469" s="175"/>
      <c r="C469" s="175" t="s">
        <v>543</v>
      </c>
      <c r="D469" s="56">
        <v>1060000</v>
      </c>
      <c r="E469" s="52">
        <f>ПР7!G422</f>
        <v>1060000</v>
      </c>
      <c r="F469" s="124"/>
    </row>
    <row r="470" spans="1:6" ht="63" hidden="1" x14ac:dyDescent="0.2">
      <c r="A470" s="73" t="s">
        <v>864</v>
      </c>
      <c r="B470" s="175" t="s">
        <v>865</v>
      </c>
      <c r="C470" s="175"/>
      <c r="D470" s="56">
        <f>D471</f>
        <v>356476</v>
      </c>
      <c r="E470" s="52">
        <f>E471</f>
        <v>0</v>
      </c>
      <c r="F470" s="124"/>
    </row>
    <row r="471" spans="1:6" ht="47.25" hidden="1" x14ac:dyDescent="0.2">
      <c r="A471" s="73" t="s">
        <v>542</v>
      </c>
      <c r="B471" s="175"/>
      <c r="C471" s="175" t="s">
        <v>543</v>
      </c>
      <c r="D471" s="56">
        <v>356476</v>
      </c>
      <c r="E471" s="52">
        <v>0</v>
      </c>
      <c r="F471" s="124"/>
    </row>
    <row r="472" spans="1:6" ht="94.5" x14ac:dyDescent="0.2">
      <c r="A472" s="73" t="s">
        <v>866</v>
      </c>
      <c r="B472" s="175" t="s">
        <v>867</v>
      </c>
      <c r="C472" s="175"/>
      <c r="D472" s="56">
        <f>D473</f>
        <v>404201</v>
      </c>
      <c r="E472" s="52">
        <f>E473</f>
        <v>404201</v>
      </c>
      <c r="F472" s="124"/>
    </row>
    <row r="473" spans="1:6" ht="47.25" x14ac:dyDescent="0.2">
      <c r="A473" s="73" t="s">
        <v>542</v>
      </c>
      <c r="B473" s="175"/>
      <c r="C473" s="175" t="s">
        <v>543</v>
      </c>
      <c r="D473" s="56">
        <v>404201</v>
      </c>
      <c r="E473" s="52">
        <f>ПР7!G426</f>
        <v>404201</v>
      </c>
      <c r="F473" s="124"/>
    </row>
    <row r="474" spans="1:6" ht="63" x14ac:dyDescent="0.2">
      <c r="A474" s="73" t="s">
        <v>868</v>
      </c>
      <c r="B474" s="175" t="s">
        <v>869</v>
      </c>
      <c r="C474" s="175"/>
      <c r="D474" s="56">
        <f>D475</f>
        <v>721385</v>
      </c>
      <c r="E474" s="52">
        <f>E475</f>
        <v>504479</v>
      </c>
      <c r="F474" s="124"/>
    </row>
    <row r="475" spans="1:6" ht="47.25" x14ac:dyDescent="0.2">
      <c r="A475" s="73" t="s">
        <v>542</v>
      </c>
      <c r="B475" s="175"/>
      <c r="C475" s="175" t="s">
        <v>543</v>
      </c>
      <c r="D475" s="56">
        <v>721385</v>
      </c>
      <c r="E475" s="52">
        <f>ПР7!G428</f>
        <v>504479</v>
      </c>
      <c r="F475" s="124"/>
    </row>
    <row r="476" spans="1:6" ht="63" x14ac:dyDescent="0.2">
      <c r="A476" s="73" t="s">
        <v>870</v>
      </c>
      <c r="B476" s="175" t="s">
        <v>871</v>
      </c>
      <c r="C476" s="175"/>
      <c r="D476" s="56">
        <f>D477</f>
        <v>8323948</v>
      </c>
      <c r="E476" s="52">
        <f>E477</f>
        <v>7635539</v>
      </c>
      <c r="F476" s="124"/>
    </row>
    <row r="477" spans="1:6" ht="47.25" x14ac:dyDescent="0.2">
      <c r="A477" s="73" t="s">
        <v>542</v>
      </c>
      <c r="B477" s="175"/>
      <c r="C477" s="175" t="s">
        <v>543</v>
      </c>
      <c r="D477" s="56">
        <v>8323948</v>
      </c>
      <c r="E477" s="52">
        <f>ПР7!G430</f>
        <v>7635539</v>
      </c>
      <c r="F477" s="124"/>
    </row>
    <row r="478" spans="1:6" ht="78.75" x14ac:dyDescent="0.2">
      <c r="A478" s="73" t="s">
        <v>872</v>
      </c>
      <c r="B478" s="175" t="s">
        <v>873</v>
      </c>
      <c r="C478" s="175"/>
      <c r="D478" s="56">
        <f>D479</f>
        <v>1195000</v>
      </c>
      <c r="E478" s="52">
        <f>E479</f>
        <v>1178788</v>
      </c>
      <c r="F478" s="124"/>
    </row>
    <row r="479" spans="1:6" ht="47.25" x14ac:dyDescent="0.2">
      <c r="A479" s="73" t="s">
        <v>542</v>
      </c>
      <c r="B479" s="175"/>
      <c r="C479" s="175" t="s">
        <v>543</v>
      </c>
      <c r="D479" s="56">
        <v>1195000</v>
      </c>
      <c r="E479" s="52">
        <f>ПР7!G432</f>
        <v>1178788</v>
      </c>
      <c r="F479" s="124"/>
    </row>
    <row r="480" spans="1:6" ht="47.25" x14ac:dyDescent="0.2">
      <c r="A480" s="73" t="s">
        <v>874</v>
      </c>
      <c r="B480" s="175" t="s">
        <v>875</v>
      </c>
      <c r="C480" s="175"/>
      <c r="D480" s="56">
        <f>D481</f>
        <v>24523909</v>
      </c>
      <c r="E480" s="52">
        <f>E481</f>
        <v>23050925</v>
      </c>
      <c r="F480" s="124"/>
    </row>
    <row r="481" spans="1:6" ht="47.25" x14ac:dyDescent="0.2">
      <c r="A481" s="73" t="s">
        <v>542</v>
      </c>
      <c r="B481" s="175"/>
      <c r="C481" s="175" t="s">
        <v>543</v>
      </c>
      <c r="D481" s="56">
        <v>24523909</v>
      </c>
      <c r="E481" s="52">
        <f>ПР7!G434</f>
        <v>23050925</v>
      </c>
      <c r="F481" s="124"/>
    </row>
    <row r="482" spans="1:6" ht="31.5" x14ac:dyDescent="0.2">
      <c r="A482" s="73" t="s">
        <v>876</v>
      </c>
      <c r="B482" s="175" t="s">
        <v>877</v>
      </c>
      <c r="C482" s="175"/>
      <c r="D482" s="56">
        <f>D483+D484+D485</f>
        <v>13826000</v>
      </c>
      <c r="E482" s="52">
        <f>E483+E484+E485</f>
        <v>23588263</v>
      </c>
      <c r="F482" s="124"/>
    </row>
    <row r="483" spans="1:6" ht="94.5" x14ac:dyDescent="0.2">
      <c r="A483" s="73" t="s">
        <v>540</v>
      </c>
      <c r="B483" s="175"/>
      <c r="C483" s="175" t="s">
        <v>541</v>
      </c>
      <c r="D483" s="56">
        <v>3500000</v>
      </c>
      <c r="E483" s="52">
        <f>ПР7!G436</f>
        <v>10430451</v>
      </c>
      <c r="F483" s="124"/>
    </row>
    <row r="484" spans="1:6" ht="47.25" x14ac:dyDescent="0.2">
      <c r="A484" s="73" t="s">
        <v>542</v>
      </c>
      <c r="B484" s="175"/>
      <c r="C484" s="175" t="s">
        <v>543</v>
      </c>
      <c r="D484" s="56">
        <v>10156000</v>
      </c>
      <c r="E484" s="52">
        <f>ПР7!G437</f>
        <v>13036803</v>
      </c>
      <c r="F484" s="124"/>
    </row>
    <row r="485" spans="1:6" x14ac:dyDescent="0.2">
      <c r="A485" s="73" t="s">
        <v>562</v>
      </c>
      <c r="B485" s="175"/>
      <c r="C485" s="175" t="s">
        <v>563</v>
      </c>
      <c r="D485" s="56">
        <v>170000</v>
      </c>
      <c r="E485" s="52">
        <f>ПР7!G438</f>
        <v>121009</v>
      </c>
      <c r="F485" s="124"/>
    </row>
    <row r="486" spans="1:6" ht="47.25" x14ac:dyDescent="0.2">
      <c r="A486" s="73" t="s">
        <v>878</v>
      </c>
      <c r="B486" s="175" t="s">
        <v>879</v>
      </c>
      <c r="C486" s="175"/>
      <c r="D486" s="56">
        <f>D487</f>
        <v>20109191</v>
      </c>
      <c r="E486" s="52">
        <f>E487</f>
        <v>20109191</v>
      </c>
      <c r="F486" s="124"/>
    </row>
    <row r="487" spans="1:6" ht="47.25" x14ac:dyDescent="0.2">
      <c r="A487" s="73" t="s">
        <v>542</v>
      </c>
      <c r="B487" s="175"/>
      <c r="C487" s="175" t="s">
        <v>543</v>
      </c>
      <c r="D487" s="56">
        <v>20109191</v>
      </c>
      <c r="E487" s="52">
        <f>ПР7!G440</f>
        <v>20109191</v>
      </c>
      <c r="F487" s="124"/>
    </row>
    <row r="488" spans="1:6" ht="47.25" x14ac:dyDescent="0.2">
      <c r="A488" s="73" t="s">
        <v>878</v>
      </c>
      <c r="B488" s="175" t="s">
        <v>880</v>
      </c>
      <c r="C488" s="175"/>
      <c r="D488" s="56">
        <f>D489</f>
        <v>13706300</v>
      </c>
      <c r="E488" s="52">
        <f>E489</f>
        <v>9585104</v>
      </c>
      <c r="F488" s="124"/>
    </row>
    <row r="489" spans="1:6" ht="47.25" x14ac:dyDescent="0.2">
      <c r="A489" s="73" t="s">
        <v>542</v>
      </c>
      <c r="B489" s="175"/>
      <c r="C489" s="175" t="s">
        <v>543</v>
      </c>
      <c r="D489" s="56">
        <v>13706300</v>
      </c>
      <c r="E489" s="52">
        <f>ПР7!G442</f>
        <v>9585104</v>
      </c>
      <c r="F489" s="124"/>
    </row>
    <row r="490" spans="1:6" ht="31.5" x14ac:dyDescent="0.2">
      <c r="A490" s="73" t="s">
        <v>881</v>
      </c>
      <c r="B490" s="175" t="s">
        <v>882</v>
      </c>
      <c r="C490" s="175"/>
      <c r="D490" s="56">
        <f>D491</f>
        <v>11942496</v>
      </c>
      <c r="E490" s="52">
        <f>E491</f>
        <v>9823660</v>
      </c>
      <c r="F490" s="124"/>
    </row>
    <row r="491" spans="1:6" ht="47.25" x14ac:dyDescent="0.2">
      <c r="A491" s="73" t="s">
        <v>542</v>
      </c>
      <c r="B491" s="175"/>
      <c r="C491" s="175" t="s">
        <v>543</v>
      </c>
      <c r="D491" s="56">
        <v>11942496</v>
      </c>
      <c r="E491" s="52">
        <f>ПР7!G444</f>
        <v>9823660</v>
      </c>
      <c r="F491" s="124"/>
    </row>
    <row r="492" spans="1:6" ht="47.25" x14ac:dyDescent="0.2">
      <c r="A492" s="73" t="s">
        <v>883</v>
      </c>
      <c r="B492" s="175" t="s">
        <v>884</v>
      </c>
      <c r="C492" s="175"/>
      <c r="D492" s="56">
        <f>D493</f>
        <v>9368184</v>
      </c>
      <c r="E492" s="52">
        <f>E493</f>
        <v>8141793</v>
      </c>
      <c r="F492" s="124"/>
    </row>
    <row r="493" spans="1:6" ht="47.25" x14ac:dyDescent="0.2">
      <c r="A493" s="73" t="s">
        <v>542</v>
      </c>
      <c r="B493" s="175"/>
      <c r="C493" s="175" t="s">
        <v>543</v>
      </c>
      <c r="D493" s="56">
        <v>9368184</v>
      </c>
      <c r="E493" s="52">
        <f>ПР7!G446</f>
        <v>8141793</v>
      </c>
      <c r="F493" s="124"/>
    </row>
    <row r="494" spans="1:6" ht="54" customHeight="1" x14ac:dyDescent="0.2">
      <c r="A494" s="73" t="s">
        <v>1142</v>
      </c>
      <c r="B494" s="175" t="s">
        <v>1143</v>
      </c>
      <c r="C494" s="175"/>
      <c r="D494" s="56">
        <f>D495</f>
        <v>1931816</v>
      </c>
      <c r="E494" s="52">
        <f>E495</f>
        <v>3060000</v>
      </c>
      <c r="F494" s="124"/>
    </row>
    <row r="495" spans="1:6" ht="47.25" x14ac:dyDescent="0.2">
      <c r="A495" s="73" t="s">
        <v>542</v>
      </c>
      <c r="B495" s="175"/>
      <c r="C495" s="175" t="s">
        <v>543</v>
      </c>
      <c r="D495" s="56">
        <v>1931816</v>
      </c>
      <c r="E495" s="52">
        <f>ПР7!G448</f>
        <v>3060000</v>
      </c>
      <c r="F495" s="124"/>
    </row>
    <row r="496" spans="1:6" ht="47.25" x14ac:dyDescent="0.2">
      <c r="A496" s="73" t="s">
        <v>885</v>
      </c>
      <c r="B496" s="175" t="s">
        <v>886</v>
      </c>
      <c r="C496" s="175"/>
      <c r="D496" s="56">
        <f>D497</f>
        <v>158055000</v>
      </c>
      <c r="E496" s="52">
        <f>E497</f>
        <v>145075234</v>
      </c>
      <c r="F496" s="124"/>
    </row>
    <row r="497" spans="1:6" ht="47.25" x14ac:dyDescent="0.2">
      <c r="A497" s="73" t="s">
        <v>542</v>
      </c>
      <c r="B497" s="175"/>
      <c r="C497" s="175" t="s">
        <v>543</v>
      </c>
      <c r="D497" s="56">
        <v>158055000</v>
      </c>
      <c r="E497" s="52">
        <f>ПР7!G450</f>
        <v>145075234</v>
      </c>
      <c r="F497" s="124"/>
    </row>
    <row r="498" spans="1:6" ht="47.25" x14ac:dyDescent="0.2">
      <c r="A498" s="73" t="s">
        <v>887</v>
      </c>
      <c r="B498" s="175" t="s">
        <v>888</v>
      </c>
      <c r="C498" s="175"/>
      <c r="D498" s="56">
        <f>D499</f>
        <v>9620826</v>
      </c>
      <c r="E498" s="52">
        <f>E499</f>
        <v>8861894</v>
      </c>
      <c r="F498" s="124"/>
    </row>
    <row r="499" spans="1:6" ht="47.25" x14ac:dyDescent="0.2">
      <c r="A499" s="73" t="s">
        <v>542</v>
      </c>
      <c r="B499" s="175"/>
      <c r="C499" s="175" t="s">
        <v>543</v>
      </c>
      <c r="D499" s="56">
        <v>9620826</v>
      </c>
      <c r="E499" s="52">
        <f>ПР7!G452</f>
        <v>8861894</v>
      </c>
      <c r="F499" s="124"/>
    </row>
    <row r="500" spans="1:6" ht="78.75" x14ac:dyDescent="0.2">
      <c r="A500" s="73" t="s">
        <v>872</v>
      </c>
      <c r="B500" s="175" t="s">
        <v>889</v>
      </c>
      <c r="C500" s="175"/>
      <c r="D500" s="56">
        <f>D501</f>
        <v>7679811</v>
      </c>
      <c r="E500" s="52">
        <f>E501</f>
        <v>7679811</v>
      </c>
      <c r="F500" s="124"/>
    </row>
    <row r="501" spans="1:6" ht="47.25" x14ac:dyDescent="0.2">
      <c r="A501" s="73" t="s">
        <v>542</v>
      </c>
      <c r="B501" s="175"/>
      <c r="C501" s="175" t="s">
        <v>543</v>
      </c>
      <c r="D501" s="56">
        <v>7679811</v>
      </c>
      <c r="E501" s="52">
        <f>ПР7!G454</f>
        <v>7679811</v>
      </c>
      <c r="F501" s="124"/>
    </row>
    <row r="502" spans="1:6" ht="78.75" x14ac:dyDescent="0.2">
      <c r="A502" s="73" t="s">
        <v>872</v>
      </c>
      <c r="B502" s="175" t="s">
        <v>890</v>
      </c>
      <c r="C502" s="175"/>
      <c r="D502" s="56">
        <f>D503</f>
        <v>22690848</v>
      </c>
      <c r="E502" s="52">
        <f>E503</f>
        <v>22396975</v>
      </c>
      <c r="F502" s="124"/>
    </row>
    <row r="503" spans="1:6" ht="47.25" x14ac:dyDescent="0.2">
      <c r="A503" s="73" t="s">
        <v>542</v>
      </c>
      <c r="B503" s="175"/>
      <c r="C503" s="175" t="s">
        <v>543</v>
      </c>
      <c r="D503" s="56">
        <v>22690848</v>
      </c>
      <c r="E503" s="52">
        <f>ПР7!G456</f>
        <v>22396975</v>
      </c>
      <c r="F503" s="124"/>
    </row>
    <row r="504" spans="1:6" ht="78.75" x14ac:dyDescent="0.2">
      <c r="A504" s="69" t="s">
        <v>891</v>
      </c>
      <c r="B504" s="177" t="s">
        <v>892</v>
      </c>
      <c r="C504" s="177"/>
      <c r="D504" s="72">
        <f>D505</f>
        <v>4470000</v>
      </c>
      <c r="E504" s="55">
        <f>E505</f>
        <v>3458800</v>
      </c>
      <c r="F504" s="124"/>
    </row>
    <row r="505" spans="1:6" ht="31.5" x14ac:dyDescent="0.2">
      <c r="A505" s="73" t="s">
        <v>893</v>
      </c>
      <c r="B505" s="175" t="s">
        <v>894</v>
      </c>
      <c r="C505" s="175"/>
      <c r="D505" s="56">
        <f>D506</f>
        <v>4470000</v>
      </c>
      <c r="E505" s="52">
        <f>E506</f>
        <v>3458800</v>
      </c>
      <c r="F505" s="124"/>
    </row>
    <row r="506" spans="1:6" ht="47.25" x14ac:dyDescent="0.2">
      <c r="A506" s="73" t="s">
        <v>542</v>
      </c>
      <c r="B506" s="175"/>
      <c r="C506" s="175" t="s">
        <v>543</v>
      </c>
      <c r="D506" s="56">
        <v>4470000</v>
      </c>
      <c r="E506" s="52">
        <f>ПР7!G459</f>
        <v>3458800</v>
      </c>
      <c r="F506" s="124"/>
    </row>
    <row r="507" spans="1:6" s="124" customFormat="1" x14ac:dyDescent="0.2">
      <c r="A507" s="69" t="s">
        <v>895</v>
      </c>
      <c r="B507" s="177" t="s">
        <v>896</v>
      </c>
      <c r="C507" s="177"/>
      <c r="D507" s="72">
        <f>D508+D510</f>
        <v>94736850</v>
      </c>
      <c r="E507" s="55">
        <f>E508+E510</f>
        <v>74808469</v>
      </c>
    </row>
    <row r="508" spans="1:6" s="124" customFormat="1" ht="63" x14ac:dyDescent="0.2">
      <c r="A508" s="73" t="s">
        <v>897</v>
      </c>
      <c r="B508" s="175" t="s">
        <v>898</v>
      </c>
      <c r="C508" s="175"/>
      <c r="D508" s="56">
        <f>D509</f>
        <v>4736850</v>
      </c>
      <c r="E508" s="52">
        <f>E509</f>
        <v>3740423</v>
      </c>
    </row>
    <row r="509" spans="1:6" s="124" customFormat="1" ht="47.25" x14ac:dyDescent="0.2">
      <c r="A509" s="73" t="s">
        <v>542</v>
      </c>
      <c r="B509" s="175"/>
      <c r="C509" s="175" t="s">
        <v>543</v>
      </c>
      <c r="D509" s="56">
        <v>4736850</v>
      </c>
      <c r="E509" s="52">
        <f>ПР7!G462</f>
        <v>3740423</v>
      </c>
    </row>
    <row r="510" spans="1:6" s="124" customFormat="1" ht="47.25" x14ac:dyDescent="0.2">
      <c r="A510" s="73" t="s">
        <v>899</v>
      </c>
      <c r="B510" s="175" t="s">
        <v>900</v>
      </c>
      <c r="C510" s="175"/>
      <c r="D510" s="56">
        <f>D511</f>
        <v>90000000</v>
      </c>
      <c r="E510" s="52">
        <f>E511</f>
        <v>71068046</v>
      </c>
    </row>
    <row r="511" spans="1:6" s="124" customFormat="1" ht="47.25" x14ac:dyDescent="0.2">
      <c r="A511" s="73" t="s">
        <v>542</v>
      </c>
      <c r="B511" s="175"/>
      <c r="C511" s="175" t="s">
        <v>543</v>
      </c>
      <c r="D511" s="56">
        <v>90000000</v>
      </c>
      <c r="E511" s="52">
        <f>ПР7!G464</f>
        <v>71068046</v>
      </c>
    </row>
    <row r="512" spans="1:6" s="124" customFormat="1" ht="47.25" x14ac:dyDescent="0.2">
      <c r="A512" s="76" t="s">
        <v>901</v>
      </c>
      <c r="B512" s="178" t="s">
        <v>902</v>
      </c>
      <c r="C512" s="178"/>
      <c r="D512" s="79">
        <f>D513</f>
        <v>1222945</v>
      </c>
      <c r="E512" s="112">
        <f>E513</f>
        <v>1141850</v>
      </c>
    </row>
    <row r="513" spans="1:5" ht="78.75" customHeight="1" x14ac:dyDescent="0.2">
      <c r="A513" s="65" t="s">
        <v>903</v>
      </c>
      <c r="B513" s="173" t="s">
        <v>904</v>
      </c>
      <c r="C513" s="173"/>
      <c r="D513" s="68">
        <f>D514</f>
        <v>1222945</v>
      </c>
      <c r="E513" s="54">
        <f>E514</f>
        <v>1141850</v>
      </c>
    </row>
    <row r="514" spans="1:5" ht="31.5" x14ac:dyDescent="0.2">
      <c r="A514" s="69" t="s">
        <v>905</v>
      </c>
      <c r="B514" s="172" t="s">
        <v>906</v>
      </c>
      <c r="C514" s="172"/>
      <c r="D514" s="72">
        <f>D515+D517</f>
        <v>1222945</v>
      </c>
      <c r="E514" s="52">
        <f>E515+E517</f>
        <v>1141850</v>
      </c>
    </row>
    <row r="515" spans="1:5" ht="31.5" x14ac:dyDescent="0.2">
      <c r="A515" s="73" t="s">
        <v>552</v>
      </c>
      <c r="B515" s="171" t="s">
        <v>907</v>
      </c>
      <c r="C515" s="171"/>
      <c r="D515" s="56">
        <f>D516</f>
        <v>110000</v>
      </c>
      <c r="E515" s="52">
        <f>E516</f>
        <v>109726</v>
      </c>
    </row>
    <row r="516" spans="1:5" ht="47.25" x14ac:dyDescent="0.2">
      <c r="A516" s="73" t="s">
        <v>542</v>
      </c>
      <c r="B516" s="171"/>
      <c r="C516" s="171" t="s">
        <v>543</v>
      </c>
      <c r="D516" s="56">
        <f>ПР7!F469</f>
        <v>110000</v>
      </c>
      <c r="E516" s="56">
        <f>ПР7!G469</f>
        <v>109726</v>
      </c>
    </row>
    <row r="517" spans="1:5" ht="31.5" x14ac:dyDescent="0.2">
      <c r="A517" s="73" t="s">
        <v>908</v>
      </c>
      <c r="B517" s="171" t="s">
        <v>909</v>
      </c>
      <c r="C517" s="171"/>
      <c r="D517" s="56">
        <f>D518</f>
        <v>1112945</v>
      </c>
      <c r="E517" s="52">
        <f>E518</f>
        <v>1032124</v>
      </c>
    </row>
    <row r="518" spans="1:5" ht="47.25" x14ac:dyDescent="0.2">
      <c r="A518" s="73" t="s">
        <v>542</v>
      </c>
      <c r="B518" s="171"/>
      <c r="C518" s="171" t="s">
        <v>543</v>
      </c>
      <c r="D518" s="56">
        <f>ПР7!F471</f>
        <v>1112945</v>
      </c>
      <c r="E518" s="56">
        <f>ПР7!G471</f>
        <v>1032124</v>
      </c>
    </row>
    <row r="519" spans="1:5" ht="63" x14ac:dyDescent="0.2">
      <c r="A519" s="76" t="s">
        <v>910</v>
      </c>
      <c r="B519" s="174" t="s">
        <v>911</v>
      </c>
      <c r="C519" s="174"/>
      <c r="D519" s="79">
        <f>D520+D524</f>
        <v>7028286</v>
      </c>
      <c r="E519" s="112">
        <f>E520+E524</f>
        <v>5547785</v>
      </c>
    </row>
    <row r="520" spans="1:5" ht="63" x14ac:dyDescent="0.2">
      <c r="A520" s="65" t="s">
        <v>912</v>
      </c>
      <c r="B520" s="173" t="s">
        <v>913</v>
      </c>
      <c r="C520" s="173"/>
      <c r="D520" s="68">
        <f t="shared" ref="D520:E522" si="5">D521</f>
        <v>2300000</v>
      </c>
      <c r="E520" s="54">
        <f t="shared" si="5"/>
        <v>819500</v>
      </c>
    </row>
    <row r="521" spans="1:5" ht="63" x14ac:dyDescent="0.2">
      <c r="A521" s="69" t="s">
        <v>914</v>
      </c>
      <c r="B521" s="172" t="s">
        <v>915</v>
      </c>
      <c r="C521" s="172"/>
      <c r="D521" s="72">
        <f t="shared" si="5"/>
        <v>2300000</v>
      </c>
      <c r="E521" s="52">
        <f t="shared" si="5"/>
        <v>819500</v>
      </c>
    </row>
    <row r="522" spans="1:5" ht="47.25" x14ac:dyDescent="0.2">
      <c r="A522" s="73" t="s">
        <v>916</v>
      </c>
      <c r="B522" s="171" t="s">
        <v>917</v>
      </c>
      <c r="C522" s="171"/>
      <c r="D522" s="56">
        <f t="shared" si="5"/>
        <v>2300000</v>
      </c>
      <c r="E522" s="52">
        <f t="shared" si="5"/>
        <v>819500</v>
      </c>
    </row>
    <row r="523" spans="1:5" ht="47.25" x14ac:dyDescent="0.2">
      <c r="A523" s="73" t="s">
        <v>542</v>
      </c>
      <c r="B523" s="171"/>
      <c r="C523" s="171" t="s">
        <v>543</v>
      </c>
      <c r="D523" s="56">
        <f>ПР7!F476</f>
        <v>2300000</v>
      </c>
      <c r="E523" s="56">
        <f>ПР7!G476</f>
        <v>819500</v>
      </c>
    </row>
    <row r="524" spans="1:5" ht="94.5" x14ac:dyDescent="0.2">
      <c r="A524" s="65" t="s">
        <v>918</v>
      </c>
      <c r="B524" s="173" t="s">
        <v>919</v>
      </c>
      <c r="C524" s="173"/>
      <c r="D524" s="68">
        <f t="shared" ref="D524:E526" si="6">D525</f>
        <v>4728286</v>
      </c>
      <c r="E524" s="54">
        <f t="shared" si="6"/>
        <v>4728285</v>
      </c>
    </row>
    <row r="525" spans="1:5" ht="94.5" x14ac:dyDescent="0.2">
      <c r="A525" s="69" t="s">
        <v>920</v>
      </c>
      <c r="B525" s="172" t="s">
        <v>921</v>
      </c>
      <c r="C525" s="172"/>
      <c r="D525" s="72">
        <f t="shared" si="6"/>
        <v>4728286</v>
      </c>
      <c r="E525" s="52">
        <f t="shared" si="6"/>
        <v>4728285</v>
      </c>
    </row>
    <row r="526" spans="1:5" ht="31.5" x14ac:dyDescent="0.2">
      <c r="A526" s="73" t="s">
        <v>922</v>
      </c>
      <c r="B526" s="171" t="s">
        <v>923</v>
      </c>
      <c r="C526" s="171"/>
      <c r="D526" s="56">
        <f t="shared" si="6"/>
        <v>4728286</v>
      </c>
      <c r="E526" s="56">
        <f t="shared" si="6"/>
        <v>4728285</v>
      </c>
    </row>
    <row r="527" spans="1:5" ht="47.25" x14ac:dyDescent="0.2">
      <c r="A527" s="73" t="s">
        <v>663</v>
      </c>
      <c r="B527" s="171"/>
      <c r="C527" s="171" t="s">
        <v>664</v>
      </c>
      <c r="D527" s="56">
        <f>ПР7!F480</f>
        <v>4728286</v>
      </c>
      <c r="E527" s="56">
        <f>ПР7!G480</f>
        <v>4728285</v>
      </c>
    </row>
    <row r="528" spans="1:5" ht="63" x14ac:dyDescent="0.2">
      <c r="A528" s="73" t="str">
        <f>ПР7!A481</f>
        <v>Муниципальная программа "Управление и распоряжение муниципальной собственностью и земельными ресурсами Тутаевского муниципального района"</v>
      </c>
      <c r="B528" s="174" t="s">
        <v>1190</v>
      </c>
      <c r="C528" s="171"/>
      <c r="D528" s="56">
        <f t="shared" ref="D528:E531" si="7">D529</f>
        <v>308550.5</v>
      </c>
      <c r="E528" s="56">
        <f t="shared" si="7"/>
        <v>50050</v>
      </c>
    </row>
    <row r="529" spans="1:6" ht="94.5" x14ac:dyDescent="0.2">
      <c r="A529" s="73" t="str">
        <f>ПР7!A482</f>
        <v>Муниципальная целевая программа "Оформление права собственности на муниципальные и бесхозяйные объекты недвижимого имущества, расположенные на территории Тутаевского муниципального района"</v>
      </c>
      <c r="B529" s="185" t="s">
        <v>1237</v>
      </c>
      <c r="C529" s="185"/>
      <c r="D529" s="56">
        <f>D530</f>
        <v>308550.5</v>
      </c>
      <c r="E529" s="56">
        <f>E530</f>
        <v>50050</v>
      </c>
      <c r="F529" s="124"/>
    </row>
    <row r="530" spans="1:6" ht="110.25" x14ac:dyDescent="0.2">
      <c r="A530" s="73" t="str">
        <f>ПР7!A483</f>
        <v>Расходы на оформление технической документации, постановка на кадастровый учет муниципальных объектов, в том числе бесхозяйных объектов (объекты капитального строительства, в том числе объекты ЖКХ и линейные объекты)</v>
      </c>
      <c r="B530" s="185" t="str">
        <f>ПР7!C483</f>
        <v>16.1.01.00000</v>
      </c>
      <c r="C530" s="185"/>
      <c r="D530" s="56">
        <f>D531</f>
        <v>308550.5</v>
      </c>
      <c r="E530" s="56">
        <f>E531</f>
        <v>50050</v>
      </c>
      <c r="F530" s="124"/>
    </row>
    <row r="531" spans="1:6" ht="31.5" x14ac:dyDescent="0.2">
      <c r="A531" s="73" t="str">
        <f>ПР7!A484</f>
        <v>Расходы на проведение кадастровых работ в отношении бесхозяйных объектов</v>
      </c>
      <c r="B531" s="185" t="str">
        <f>ПР7!C484</f>
        <v>16.1.01.77790</v>
      </c>
      <c r="C531" s="185"/>
      <c r="D531" s="56">
        <f t="shared" si="7"/>
        <v>308550.5</v>
      </c>
      <c r="E531" s="56">
        <f t="shared" si="7"/>
        <v>50050</v>
      </c>
      <c r="F531" s="124"/>
    </row>
    <row r="532" spans="1:6" ht="47.25" x14ac:dyDescent="0.2">
      <c r="A532" s="73" t="s">
        <v>542</v>
      </c>
      <c r="B532" s="185"/>
      <c r="C532" s="185">
        <v>200</v>
      </c>
      <c r="D532" s="56">
        <v>308550.5</v>
      </c>
      <c r="E532" s="52">
        <f>ПР7!G485</f>
        <v>50050</v>
      </c>
      <c r="F532" s="124"/>
    </row>
    <row r="533" spans="1:6" s="124" customFormat="1" x14ac:dyDescent="0.2">
      <c r="A533" s="148" t="s">
        <v>924</v>
      </c>
      <c r="B533" s="149" t="s">
        <v>925</v>
      </c>
      <c r="C533" s="149"/>
      <c r="D533" s="128">
        <f>D534</f>
        <v>273750319.88</v>
      </c>
      <c r="E533" s="196">
        <f>E534</f>
        <v>329986768.91000003</v>
      </c>
    </row>
    <row r="534" spans="1:6" s="124" customFormat="1" x14ac:dyDescent="0.2">
      <c r="A534" s="150" t="s">
        <v>924</v>
      </c>
      <c r="B534" s="151" t="s">
        <v>926</v>
      </c>
      <c r="C534" s="151"/>
      <c r="D534" s="152">
        <f>D535+D537+D539+D541+D546+D548+D550+D554+D556+D561+D563+D565+D567+D572+D574+D576+D578+D581+D583+D585+D588+D590+D592+D594+D596+D599+D601+D603+D608+D612+D615+D617+D619+D622</f>
        <v>273750319.88</v>
      </c>
      <c r="E534" s="152">
        <f>E535+E537+E539+E541+E546+E548+E550+E554+E556+E561+E563+E565+E567+E572+E574+E576+E578+E581+E583+E585+E588+E590+E592+E594+E596+E599+E601+E603+E608+E612+E615+E617+E619+E622+E610</f>
        <v>329986768.91000003</v>
      </c>
    </row>
    <row r="535" spans="1:6" s="102" customFormat="1" ht="47.25" x14ac:dyDescent="0.2">
      <c r="A535" s="69" t="s">
        <v>927</v>
      </c>
      <c r="B535" s="186" t="s">
        <v>928</v>
      </c>
      <c r="C535" s="186"/>
      <c r="D535" s="72">
        <f>D536</f>
        <v>370000</v>
      </c>
      <c r="E535" s="55">
        <f>E536</f>
        <v>387967</v>
      </c>
    </row>
    <row r="536" spans="1:6" s="102" customFormat="1" ht="47.25" x14ac:dyDescent="0.2">
      <c r="A536" s="73" t="s">
        <v>542</v>
      </c>
      <c r="B536" s="185"/>
      <c r="C536" s="185" t="s">
        <v>543</v>
      </c>
      <c r="D536" s="56">
        <f>ПР7!F489</f>
        <v>370000</v>
      </c>
      <c r="E536" s="56">
        <f>ПР7!G489</f>
        <v>387967</v>
      </c>
    </row>
    <row r="537" spans="1:6" s="102" customFormat="1" ht="31.5" x14ac:dyDescent="0.2">
      <c r="A537" s="69" t="s">
        <v>929</v>
      </c>
      <c r="B537" s="186" t="s">
        <v>930</v>
      </c>
      <c r="C537" s="186"/>
      <c r="D537" s="72">
        <f>D538</f>
        <v>100000</v>
      </c>
      <c r="E537" s="55">
        <f>E538</f>
        <v>100000</v>
      </c>
    </row>
    <row r="538" spans="1:6" s="102" customFormat="1" ht="47.25" x14ac:dyDescent="0.2">
      <c r="A538" s="73" t="s">
        <v>542</v>
      </c>
      <c r="B538" s="185"/>
      <c r="C538" s="185" t="s">
        <v>543</v>
      </c>
      <c r="D538" s="56">
        <f>ПР7!F491</f>
        <v>100000</v>
      </c>
      <c r="E538" s="52">
        <f>ПР7!G491</f>
        <v>100000</v>
      </c>
    </row>
    <row r="539" spans="1:6" s="102" customFormat="1" ht="31.5" x14ac:dyDescent="0.2">
      <c r="A539" s="69" t="s">
        <v>931</v>
      </c>
      <c r="B539" s="186" t="s">
        <v>932</v>
      </c>
      <c r="C539" s="186"/>
      <c r="D539" s="72">
        <f>D540</f>
        <v>300000</v>
      </c>
      <c r="E539" s="55">
        <f>E540</f>
        <v>401916.01</v>
      </c>
    </row>
    <row r="540" spans="1:6" s="102" customFormat="1" ht="47.25" x14ac:dyDescent="0.2">
      <c r="A540" s="73" t="s">
        <v>542</v>
      </c>
      <c r="B540" s="185"/>
      <c r="C540" s="185" t="s">
        <v>543</v>
      </c>
      <c r="D540" s="56">
        <f>ПР7!F493</f>
        <v>300000</v>
      </c>
      <c r="E540" s="52">
        <f>ПР7!G493</f>
        <v>401916.01</v>
      </c>
    </row>
    <row r="541" spans="1:6" s="102" customFormat="1" x14ac:dyDescent="0.2">
      <c r="A541" s="69" t="s">
        <v>933</v>
      </c>
      <c r="B541" s="186" t="s">
        <v>934</v>
      </c>
      <c r="C541" s="186"/>
      <c r="D541" s="72">
        <f>D542+D543+D545</f>
        <v>91309833</v>
      </c>
      <c r="E541" s="72">
        <f>E542+E543+E545+E544</f>
        <v>103133059</v>
      </c>
    </row>
    <row r="542" spans="1:6" s="102" customFormat="1" ht="94.5" x14ac:dyDescent="0.2">
      <c r="A542" s="73" t="s">
        <v>540</v>
      </c>
      <c r="B542" s="185"/>
      <c r="C542" s="185" t="s">
        <v>541</v>
      </c>
      <c r="D542" s="56">
        <f>ПР7!F495+ПР7!F584+ПР7!F637+ПР7!F658</f>
        <v>74488424</v>
      </c>
      <c r="E542" s="56">
        <f>ПР7!G637+ПР7!G495+ПР7!G658</f>
        <v>90826719</v>
      </c>
    </row>
    <row r="543" spans="1:6" s="102" customFormat="1" ht="47.25" x14ac:dyDescent="0.2">
      <c r="A543" s="73" t="s">
        <v>542</v>
      </c>
      <c r="B543" s="185"/>
      <c r="C543" s="185" t="s">
        <v>543</v>
      </c>
      <c r="D543" s="56">
        <f>ПР7!F496+ПР7!F585+ПР7!F638+ПР7!F659</f>
        <v>16464409</v>
      </c>
      <c r="E543" s="56">
        <f>ПР7!G659+ПР7!G638+ПР7!G496</f>
        <v>11703157</v>
      </c>
    </row>
    <row r="544" spans="1:6" s="102" customFormat="1" ht="31.5" x14ac:dyDescent="0.2">
      <c r="A544" s="73" t="s">
        <v>512</v>
      </c>
      <c r="B544" s="185"/>
      <c r="C544" s="185">
        <v>300</v>
      </c>
      <c r="D544" s="56">
        <f>ПР7!F497</f>
        <v>0</v>
      </c>
      <c r="E544" s="56">
        <f>ПР7!G497</f>
        <v>134902</v>
      </c>
    </row>
    <row r="545" spans="1:5" s="102" customFormat="1" x14ac:dyDescent="0.2">
      <c r="A545" s="73" t="s">
        <v>562</v>
      </c>
      <c r="B545" s="185"/>
      <c r="C545" s="185" t="s">
        <v>563</v>
      </c>
      <c r="D545" s="56">
        <f>ПР7!F498+ПР7!F639</f>
        <v>357000</v>
      </c>
      <c r="E545" s="56">
        <f>ПР7!G498+ПР7!G639+ПР7!G653</f>
        <v>468281</v>
      </c>
    </row>
    <row r="546" spans="1:5" s="102" customFormat="1" ht="31.5" x14ac:dyDescent="0.2">
      <c r="A546" s="69" t="s">
        <v>935</v>
      </c>
      <c r="B546" s="186" t="s">
        <v>936</v>
      </c>
      <c r="C546" s="186"/>
      <c r="D546" s="72">
        <f>D547</f>
        <v>5057336</v>
      </c>
      <c r="E546" s="55">
        <f>E547</f>
        <v>5064279</v>
      </c>
    </row>
    <row r="547" spans="1:5" s="102" customFormat="1" ht="94.5" x14ac:dyDescent="0.2">
      <c r="A547" s="73" t="s">
        <v>540</v>
      </c>
      <c r="B547" s="185"/>
      <c r="C547" s="185" t="s">
        <v>541</v>
      </c>
      <c r="D547" s="56">
        <f>ПР7!F500</f>
        <v>5057336</v>
      </c>
      <c r="E547" s="56">
        <f>ПР7!G500</f>
        <v>5064279</v>
      </c>
    </row>
    <row r="548" spans="1:5" s="102" customFormat="1" ht="47.25" x14ac:dyDescent="0.2">
      <c r="A548" s="69" t="s">
        <v>1045</v>
      </c>
      <c r="B548" s="186" t="s">
        <v>1046</v>
      </c>
      <c r="C548" s="186"/>
      <c r="D548" s="72">
        <f>D549</f>
        <v>1041740</v>
      </c>
      <c r="E548" s="55">
        <f>E549</f>
        <v>1260114</v>
      </c>
    </row>
    <row r="549" spans="1:5" s="102" customFormat="1" ht="94.5" x14ac:dyDescent="0.2">
      <c r="A549" s="73" t="s">
        <v>540</v>
      </c>
      <c r="B549" s="185"/>
      <c r="C549" s="185" t="s">
        <v>541</v>
      </c>
      <c r="D549" s="56">
        <f>ПР7!F661</f>
        <v>1041740</v>
      </c>
      <c r="E549" s="56">
        <f>ПР7!G661</f>
        <v>1260114</v>
      </c>
    </row>
    <row r="550" spans="1:5" s="102" customFormat="1" ht="31.5" x14ac:dyDescent="0.2">
      <c r="A550" s="69" t="s">
        <v>937</v>
      </c>
      <c r="B550" s="186" t="s">
        <v>938</v>
      </c>
      <c r="C550" s="186"/>
      <c r="D550" s="72">
        <f>D551+D553</f>
        <v>22564793</v>
      </c>
      <c r="E550" s="72">
        <f>E551+E553+E552</f>
        <v>32924558.199999999</v>
      </c>
    </row>
    <row r="551" spans="1:5" s="102" customFormat="1" ht="47.25" x14ac:dyDescent="0.2">
      <c r="A551" s="73" t="s">
        <v>542</v>
      </c>
      <c r="B551" s="185"/>
      <c r="C551" s="185" t="s">
        <v>543</v>
      </c>
      <c r="D551" s="56">
        <f>ПР7!F502+ПР7!F587</f>
        <v>2351580</v>
      </c>
      <c r="E551" s="56">
        <f>ПР7!G502</f>
        <v>1366364</v>
      </c>
    </row>
    <row r="552" spans="1:5" s="102" customFormat="1" ht="47.25" x14ac:dyDescent="0.2">
      <c r="A552" s="73" t="str">
        <f>ПР7!A503</f>
        <v>Капитальные вложения в объекты государственной (муниципальной) собственности</v>
      </c>
      <c r="B552" s="185"/>
      <c r="C552" s="185">
        <v>400</v>
      </c>
      <c r="D552" s="56"/>
      <c r="E552" s="56">
        <f>ПР7!G503</f>
        <v>17945.2</v>
      </c>
    </row>
    <row r="553" spans="1:5" s="102" customFormat="1" x14ac:dyDescent="0.2">
      <c r="A553" s="73" t="s">
        <v>562</v>
      </c>
      <c r="B553" s="185"/>
      <c r="C553" s="185" t="s">
        <v>563</v>
      </c>
      <c r="D553" s="56">
        <f>ПР7!F504</f>
        <v>20213213</v>
      </c>
      <c r="E553" s="56">
        <f>ПР7!G504</f>
        <v>31540249</v>
      </c>
    </row>
    <row r="554" spans="1:5" s="124" customFormat="1" ht="47.25" x14ac:dyDescent="0.2">
      <c r="A554" s="69" t="s">
        <v>939</v>
      </c>
      <c r="B554" s="186" t="s">
        <v>940</v>
      </c>
      <c r="C554" s="186"/>
      <c r="D554" s="72">
        <f>D555</f>
        <v>340000</v>
      </c>
      <c r="E554" s="55">
        <f>E555</f>
        <v>253840</v>
      </c>
    </row>
    <row r="555" spans="1:5" s="124" customFormat="1" ht="47.25" x14ac:dyDescent="0.2">
      <c r="A555" s="73" t="s">
        <v>542</v>
      </c>
      <c r="B555" s="186"/>
      <c r="C555" s="185">
        <v>200</v>
      </c>
      <c r="D555" s="56">
        <f>ПР7!F506</f>
        <v>340000</v>
      </c>
      <c r="E555" s="56">
        <f>ПР7!G506</f>
        <v>253840</v>
      </c>
    </row>
    <row r="556" spans="1:5" s="102" customFormat="1" ht="47.25" x14ac:dyDescent="0.2">
      <c r="A556" s="69" t="s">
        <v>941</v>
      </c>
      <c r="B556" s="186" t="s">
        <v>942</v>
      </c>
      <c r="C556" s="186"/>
      <c r="D556" s="72">
        <f>D557+D558+D559+D560</f>
        <v>61801170</v>
      </c>
      <c r="E556" s="72">
        <f>E557+E558+E559+E560</f>
        <v>72639010</v>
      </c>
    </row>
    <row r="557" spans="1:5" s="102" customFormat="1" ht="94.5" x14ac:dyDescent="0.2">
      <c r="A557" s="73" t="s">
        <v>540</v>
      </c>
      <c r="B557" s="185"/>
      <c r="C557" s="185" t="s">
        <v>541</v>
      </c>
      <c r="D557" s="56">
        <f>ПР7!F508+ПР7!F641</f>
        <v>49052219</v>
      </c>
      <c r="E557" s="56">
        <f>ПР7!G508+ПР7!G641</f>
        <v>59043519</v>
      </c>
    </row>
    <row r="558" spans="1:5" s="102" customFormat="1" ht="47.25" x14ac:dyDescent="0.2">
      <c r="A558" s="73" t="s">
        <v>542</v>
      </c>
      <c r="B558" s="185"/>
      <c r="C558" s="185" t="s">
        <v>543</v>
      </c>
      <c r="D558" s="56">
        <f>ПР7!F509+ПР7!F642</f>
        <v>7267110</v>
      </c>
      <c r="E558" s="56">
        <f>ПР7!G509+ПР7!G642</f>
        <v>7866949</v>
      </c>
    </row>
    <row r="559" spans="1:5" s="102" customFormat="1" ht="47.25" x14ac:dyDescent="0.2">
      <c r="A559" s="73" t="s">
        <v>476</v>
      </c>
      <c r="B559" s="185"/>
      <c r="C559" s="185" t="s">
        <v>477</v>
      </c>
      <c r="D559" s="56">
        <f>ПР7!F510</f>
        <v>5455011</v>
      </c>
      <c r="E559" s="56">
        <f>ПР7!G510</f>
        <v>5690929</v>
      </c>
    </row>
    <row r="560" spans="1:5" s="102" customFormat="1" x14ac:dyDescent="0.2">
      <c r="A560" s="73" t="s">
        <v>562</v>
      </c>
      <c r="B560" s="185"/>
      <c r="C560" s="185" t="s">
        <v>563</v>
      </c>
      <c r="D560" s="56">
        <f>ПР7!F511</f>
        <v>26830</v>
      </c>
      <c r="E560" s="56">
        <f>ПР7!G511</f>
        <v>37613</v>
      </c>
    </row>
    <row r="561" spans="1:5" s="102" customFormat="1" ht="47.25" x14ac:dyDescent="0.2">
      <c r="A561" s="69" t="s">
        <v>943</v>
      </c>
      <c r="B561" s="186" t="s">
        <v>944</v>
      </c>
      <c r="C561" s="186"/>
      <c r="D561" s="72">
        <f>D562</f>
        <v>37141593</v>
      </c>
      <c r="E561" s="72">
        <f>E562</f>
        <v>43680114.140000001</v>
      </c>
    </row>
    <row r="562" spans="1:5" s="102" customFormat="1" x14ac:dyDescent="0.2">
      <c r="A562" s="73" t="s">
        <v>562</v>
      </c>
      <c r="B562" s="185"/>
      <c r="C562" s="185" t="s">
        <v>563</v>
      </c>
      <c r="D562" s="56">
        <f>ПР7!F513</f>
        <v>37141593</v>
      </c>
      <c r="E562" s="56">
        <f>ПР7!G513+ПР7!G577</f>
        <v>43680114.140000001</v>
      </c>
    </row>
    <row r="563" spans="1:5" s="124" customFormat="1" ht="31.5" x14ac:dyDescent="0.2">
      <c r="A563" s="69" t="s">
        <v>945</v>
      </c>
      <c r="B563" s="186" t="s">
        <v>946</v>
      </c>
      <c r="C563" s="186"/>
      <c r="D563" s="72">
        <f>D564</f>
        <v>600000</v>
      </c>
      <c r="E563" s="55">
        <f>E564</f>
        <v>721679</v>
      </c>
    </row>
    <row r="564" spans="1:5" s="124" customFormat="1" ht="47.25" x14ac:dyDescent="0.2">
      <c r="A564" s="73" t="s">
        <v>542</v>
      </c>
      <c r="B564" s="185"/>
      <c r="C564" s="185" t="s">
        <v>543</v>
      </c>
      <c r="D564" s="56">
        <f>ПР7!F515</f>
        <v>600000</v>
      </c>
      <c r="E564" s="56">
        <f>ПР7!G515</f>
        <v>721679</v>
      </c>
    </row>
    <row r="565" spans="1:5" s="124" customFormat="1" x14ac:dyDescent="0.2">
      <c r="A565" s="69" t="s">
        <v>947</v>
      </c>
      <c r="B565" s="186" t="s">
        <v>948</v>
      </c>
      <c r="C565" s="186"/>
      <c r="D565" s="72">
        <f>D566</f>
        <v>2400000</v>
      </c>
      <c r="E565" s="55">
        <f>E566</f>
        <v>2400000</v>
      </c>
    </row>
    <row r="566" spans="1:5" s="124" customFormat="1" ht="47.25" x14ac:dyDescent="0.2">
      <c r="A566" s="73" t="s">
        <v>476</v>
      </c>
      <c r="B566" s="185"/>
      <c r="C566" s="185" t="s">
        <v>477</v>
      </c>
      <c r="D566" s="56">
        <f>ПР7!F517</f>
        <v>2400000</v>
      </c>
      <c r="E566" s="52">
        <f>ПР7!G517</f>
        <v>2400000</v>
      </c>
    </row>
    <row r="567" spans="1:5" s="124" customFormat="1" ht="31.5" x14ac:dyDescent="0.2">
      <c r="A567" s="69" t="s">
        <v>949</v>
      </c>
      <c r="B567" s="186" t="s">
        <v>950</v>
      </c>
      <c r="C567" s="186"/>
      <c r="D567" s="72">
        <f>D568+D569+D571</f>
        <v>2985468.88</v>
      </c>
      <c r="E567" s="55">
        <f>E568+E569+E570</f>
        <v>8930365</v>
      </c>
    </row>
    <row r="568" spans="1:5" s="124" customFormat="1" ht="47.25" x14ac:dyDescent="0.2">
      <c r="A568" s="73" t="s">
        <v>542</v>
      </c>
      <c r="B568" s="185"/>
      <c r="C568" s="185">
        <v>200</v>
      </c>
      <c r="D568" s="56">
        <f>ПР7!F519</f>
        <v>759993</v>
      </c>
      <c r="E568" s="56">
        <f>ПР7!G519</f>
        <v>1147435</v>
      </c>
    </row>
    <row r="569" spans="1:5" s="124" customFormat="1" ht="31.5" x14ac:dyDescent="0.2">
      <c r="A569" s="73" t="s">
        <v>512</v>
      </c>
      <c r="B569" s="185"/>
      <c r="C569" s="185" t="s">
        <v>513</v>
      </c>
      <c r="D569" s="56">
        <f>ПР7!F625</f>
        <v>230208</v>
      </c>
      <c r="E569" s="56">
        <f>ПР7!G625</f>
        <v>7451360</v>
      </c>
    </row>
    <row r="570" spans="1:5" s="124" customFormat="1" ht="47.25" x14ac:dyDescent="0.2">
      <c r="A570" s="73" t="s">
        <v>476</v>
      </c>
      <c r="B570" s="185"/>
      <c r="C570" s="185">
        <v>600</v>
      </c>
      <c r="D570" s="56">
        <f>ПР7!F520</f>
        <v>331570</v>
      </c>
      <c r="E570" s="56">
        <f>ПР7!G520</f>
        <v>331570</v>
      </c>
    </row>
    <row r="571" spans="1:5" s="124" customFormat="1" hidden="1" x14ac:dyDescent="0.2">
      <c r="A571" s="73" t="s">
        <v>562</v>
      </c>
      <c r="B571" s="185"/>
      <c r="C571" s="185" t="s">
        <v>563</v>
      </c>
      <c r="D571" s="56">
        <v>1995267.88</v>
      </c>
      <c r="E571" s="52">
        <v>0</v>
      </c>
    </row>
    <row r="572" spans="1:5" s="124" customFormat="1" ht="31.5" x14ac:dyDescent="0.2">
      <c r="A572" s="69" t="s">
        <v>951</v>
      </c>
      <c r="B572" s="186" t="s">
        <v>952</v>
      </c>
      <c r="C572" s="186"/>
      <c r="D572" s="72">
        <f>D573</f>
        <v>800000</v>
      </c>
      <c r="E572" s="55">
        <f>E573</f>
        <v>920000</v>
      </c>
    </row>
    <row r="573" spans="1:5" s="124" customFormat="1" ht="47.25" x14ac:dyDescent="0.2">
      <c r="A573" s="73" t="s">
        <v>476</v>
      </c>
      <c r="B573" s="185"/>
      <c r="C573" s="185" t="s">
        <v>477</v>
      </c>
      <c r="D573" s="56">
        <f>ПР7!F522</f>
        <v>800000</v>
      </c>
      <c r="E573" s="56">
        <f>ПР7!G522</f>
        <v>920000</v>
      </c>
    </row>
    <row r="574" spans="1:5" s="124" customFormat="1" ht="47.25" x14ac:dyDescent="0.2">
      <c r="A574" s="69" t="s">
        <v>953</v>
      </c>
      <c r="B574" s="186" t="s">
        <v>954</v>
      </c>
      <c r="C574" s="186"/>
      <c r="D574" s="72">
        <f>D575</f>
        <v>30736145</v>
      </c>
      <c r="E574" s="55">
        <f>E575</f>
        <v>35337056</v>
      </c>
    </row>
    <row r="575" spans="1:5" s="124" customFormat="1" ht="94.5" x14ac:dyDescent="0.2">
      <c r="A575" s="73" t="s">
        <v>540</v>
      </c>
      <c r="B575" s="185"/>
      <c r="C575" s="185" t="s">
        <v>541</v>
      </c>
      <c r="D575" s="56">
        <f>ПР7!F524</f>
        <v>30736145</v>
      </c>
      <c r="E575" s="56">
        <f>ПР7!G524</f>
        <v>35337056</v>
      </c>
    </row>
    <row r="576" spans="1:5" s="124" customFormat="1" ht="105" customHeight="1" x14ac:dyDescent="0.2">
      <c r="A576" s="69" t="s">
        <v>1130</v>
      </c>
      <c r="B576" s="186" t="s">
        <v>956</v>
      </c>
      <c r="C576" s="186"/>
      <c r="D576" s="72">
        <f>D577</f>
        <v>380000</v>
      </c>
      <c r="E576" s="55">
        <f>E577</f>
        <v>121690</v>
      </c>
    </row>
    <row r="577" spans="1:5" s="124" customFormat="1" ht="52.5" customHeight="1" x14ac:dyDescent="0.2">
      <c r="A577" s="73" t="s">
        <v>542</v>
      </c>
      <c r="B577" s="185"/>
      <c r="C577" s="185">
        <v>200</v>
      </c>
      <c r="D577" s="56">
        <f>ПР7!F526</f>
        <v>380000</v>
      </c>
      <c r="E577" s="56">
        <f>ПР7!G526</f>
        <v>121690</v>
      </c>
    </row>
    <row r="578" spans="1:5" s="124" customFormat="1" ht="47.25" x14ac:dyDescent="0.2">
      <c r="A578" s="69" t="s">
        <v>957</v>
      </c>
      <c r="B578" s="186" t="s">
        <v>958</v>
      </c>
      <c r="C578" s="186"/>
      <c r="D578" s="72">
        <f>D579+D580</f>
        <v>2362116</v>
      </c>
      <c r="E578" s="55">
        <f>E579+E580</f>
        <v>2624030</v>
      </c>
    </row>
    <row r="579" spans="1:5" s="124" customFormat="1" ht="94.5" x14ac:dyDescent="0.2">
      <c r="A579" s="73" t="s">
        <v>540</v>
      </c>
      <c r="B579" s="185"/>
      <c r="C579" s="185" t="s">
        <v>541</v>
      </c>
      <c r="D579" s="56">
        <f>ПР7!F528</f>
        <v>1262420</v>
      </c>
      <c r="E579" s="56">
        <f>ПР7!G528</f>
        <v>1238845</v>
      </c>
    </row>
    <row r="580" spans="1:5" s="124" customFormat="1" ht="47.25" x14ac:dyDescent="0.2">
      <c r="A580" s="73" t="s">
        <v>542</v>
      </c>
      <c r="B580" s="185"/>
      <c r="C580" s="185" t="s">
        <v>543</v>
      </c>
      <c r="D580" s="56">
        <f>ПР7!F529</f>
        <v>1099696</v>
      </c>
      <c r="E580" s="56">
        <f>ПР7!G529</f>
        <v>1385185</v>
      </c>
    </row>
    <row r="581" spans="1:5" s="124" customFormat="1" ht="66.75" customHeight="1" x14ac:dyDescent="0.2">
      <c r="A581" s="69" t="s">
        <v>959</v>
      </c>
      <c r="B581" s="186" t="s">
        <v>960</v>
      </c>
      <c r="C581" s="186"/>
      <c r="D581" s="72">
        <f>D582</f>
        <v>200000</v>
      </c>
      <c r="E581" s="55">
        <f>E582</f>
        <v>98580</v>
      </c>
    </row>
    <row r="582" spans="1:5" s="124" customFormat="1" ht="47.25" x14ac:dyDescent="0.2">
      <c r="A582" s="73" t="s">
        <v>542</v>
      </c>
      <c r="B582" s="185"/>
      <c r="C582" s="185">
        <v>200</v>
      </c>
      <c r="D582" s="56">
        <f>ПР7!F531</f>
        <v>200000</v>
      </c>
      <c r="E582" s="56">
        <f>ПР7!G531</f>
        <v>98580</v>
      </c>
    </row>
    <row r="583" spans="1:5" s="124" customFormat="1" ht="68.25" customHeight="1" x14ac:dyDescent="0.2">
      <c r="A583" s="69" t="s">
        <v>961</v>
      </c>
      <c r="B583" s="186" t="s">
        <v>962</v>
      </c>
      <c r="C583" s="186"/>
      <c r="D583" s="72">
        <f>D584</f>
        <v>120000</v>
      </c>
      <c r="E583" s="55">
        <f>E584</f>
        <v>75000</v>
      </c>
    </row>
    <row r="584" spans="1:5" s="124" customFormat="1" ht="68.25" customHeight="1" x14ac:dyDescent="0.2">
      <c r="A584" s="73" t="s">
        <v>542</v>
      </c>
      <c r="B584" s="185"/>
      <c r="C584" s="185">
        <v>200</v>
      </c>
      <c r="D584" s="56">
        <f>ПР7!F533</f>
        <v>120000</v>
      </c>
      <c r="E584" s="52">
        <f>ПР7!G533</f>
        <v>75000</v>
      </c>
    </row>
    <row r="585" spans="1:5" s="124" customFormat="1" ht="47.25" x14ac:dyDescent="0.2">
      <c r="A585" s="69" t="s">
        <v>1047</v>
      </c>
      <c r="B585" s="186" t="s">
        <v>1048</v>
      </c>
      <c r="C585" s="186"/>
      <c r="D585" s="72">
        <f>D586+D587</f>
        <v>64057</v>
      </c>
      <c r="E585" s="55">
        <f>E586+E587</f>
        <v>70891</v>
      </c>
    </row>
    <row r="586" spans="1:5" s="124" customFormat="1" ht="94.5" x14ac:dyDescent="0.2">
      <c r="A586" s="73" t="s">
        <v>540</v>
      </c>
      <c r="B586" s="185"/>
      <c r="C586" s="185" t="s">
        <v>541</v>
      </c>
      <c r="D586" s="56">
        <f>ПР7!F663</f>
        <v>59057</v>
      </c>
      <c r="E586" s="56">
        <f>ПР7!G663</f>
        <v>65891</v>
      </c>
    </row>
    <row r="587" spans="1:5" s="124" customFormat="1" ht="47.25" x14ac:dyDescent="0.2">
      <c r="A587" s="73" t="s">
        <v>542</v>
      </c>
      <c r="B587" s="185"/>
      <c r="C587" s="185">
        <v>200</v>
      </c>
      <c r="D587" s="56">
        <f>ПР7!F664</f>
        <v>5000</v>
      </c>
      <c r="E587" s="56">
        <f>ПР7!G664</f>
        <v>5000</v>
      </c>
    </row>
    <row r="588" spans="1:5" s="124" customFormat="1" ht="47.25" x14ac:dyDescent="0.2">
      <c r="A588" s="69" t="s">
        <v>963</v>
      </c>
      <c r="B588" s="186" t="s">
        <v>964</v>
      </c>
      <c r="C588" s="186"/>
      <c r="D588" s="72">
        <f>D589</f>
        <v>360000</v>
      </c>
      <c r="E588" s="55">
        <f>E589</f>
        <v>306773</v>
      </c>
    </row>
    <row r="589" spans="1:5" s="124" customFormat="1" ht="47.25" x14ac:dyDescent="0.2">
      <c r="A589" s="73" t="s">
        <v>542</v>
      </c>
      <c r="B589" s="185"/>
      <c r="C589" s="185" t="s">
        <v>543</v>
      </c>
      <c r="D589" s="56">
        <f>ПР7!F535</f>
        <v>360000</v>
      </c>
      <c r="E589" s="56">
        <f>ПР7!G535</f>
        <v>306773</v>
      </c>
    </row>
    <row r="590" spans="1:5" s="124" customFormat="1" ht="63" x14ac:dyDescent="0.2">
      <c r="A590" s="69" t="s">
        <v>965</v>
      </c>
      <c r="B590" s="186" t="s">
        <v>966</v>
      </c>
      <c r="C590" s="186"/>
      <c r="D590" s="72">
        <f>D591</f>
        <v>80000</v>
      </c>
      <c r="E590" s="55">
        <f>E591</f>
        <v>17771.259999999998</v>
      </c>
    </row>
    <row r="591" spans="1:5" s="124" customFormat="1" ht="47.25" x14ac:dyDescent="0.2">
      <c r="A591" s="73" t="s">
        <v>542</v>
      </c>
      <c r="B591" s="185"/>
      <c r="C591" s="185">
        <v>200</v>
      </c>
      <c r="D591" s="56">
        <f>ПР7!F537</f>
        <v>80000</v>
      </c>
      <c r="E591" s="56">
        <f>ПР7!G537</f>
        <v>17771.259999999998</v>
      </c>
    </row>
    <row r="592" spans="1:5" s="124" customFormat="1" ht="47.25" x14ac:dyDescent="0.2">
      <c r="A592" s="69" t="s">
        <v>967</v>
      </c>
      <c r="B592" s="186" t="s">
        <v>968</v>
      </c>
      <c r="C592" s="186"/>
      <c r="D592" s="72">
        <f>D593</f>
        <v>100000</v>
      </c>
      <c r="E592" s="55">
        <f>E593</f>
        <v>100000</v>
      </c>
    </row>
    <row r="593" spans="1:5" s="124" customFormat="1" ht="47.25" x14ac:dyDescent="0.2">
      <c r="A593" s="73" t="s">
        <v>542</v>
      </c>
      <c r="B593" s="185"/>
      <c r="C593" s="185">
        <v>200</v>
      </c>
      <c r="D593" s="56">
        <f>ПР7!F539</f>
        <v>100000</v>
      </c>
      <c r="E593" s="56">
        <f>ПР7!G539</f>
        <v>100000</v>
      </c>
    </row>
    <row r="594" spans="1:5" s="124" customFormat="1" ht="63" x14ac:dyDescent="0.2">
      <c r="A594" s="69" t="s">
        <v>520</v>
      </c>
      <c r="B594" s="186" t="s">
        <v>969</v>
      </c>
      <c r="C594" s="186"/>
      <c r="D594" s="72">
        <f>D595</f>
        <v>286000</v>
      </c>
      <c r="E594" s="55">
        <f>E595</f>
        <v>20600</v>
      </c>
    </row>
    <row r="595" spans="1:5" s="124" customFormat="1" ht="47.25" x14ac:dyDescent="0.2">
      <c r="A595" s="73" t="s">
        <v>542</v>
      </c>
      <c r="B595" s="185"/>
      <c r="C595" s="185" t="s">
        <v>543</v>
      </c>
      <c r="D595" s="56">
        <f>ПР7!F541</f>
        <v>286000</v>
      </c>
      <c r="E595" s="56">
        <f>ПР7!G541</f>
        <v>20600</v>
      </c>
    </row>
    <row r="596" spans="1:5" s="124" customFormat="1" ht="47.25" x14ac:dyDescent="0.2">
      <c r="A596" s="69" t="s">
        <v>970</v>
      </c>
      <c r="B596" s="186" t="s">
        <v>971</v>
      </c>
      <c r="C596" s="186"/>
      <c r="D596" s="72">
        <f>D597+D598</f>
        <v>3031529</v>
      </c>
      <c r="E596" s="55">
        <f>E597+E598</f>
        <v>3166572</v>
      </c>
    </row>
    <row r="597" spans="1:5" s="124" customFormat="1" ht="94.5" x14ac:dyDescent="0.2">
      <c r="A597" s="73" t="s">
        <v>540</v>
      </c>
      <c r="B597" s="185"/>
      <c r="C597" s="185" t="s">
        <v>541</v>
      </c>
      <c r="D597" s="56">
        <f>ПР7!F543</f>
        <v>2384300</v>
      </c>
      <c r="E597" s="56">
        <f>ПР7!G543</f>
        <v>2608352</v>
      </c>
    </row>
    <row r="598" spans="1:5" s="124" customFormat="1" ht="47.25" x14ac:dyDescent="0.2">
      <c r="A598" s="73" t="s">
        <v>542</v>
      </c>
      <c r="B598" s="185"/>
      <c r="C598" s="185" t="s">
        <v>543</v>
      </c>
      <c r="D598" s="56">
        <f>ПР7!F544</f>
        <v>647229</v>
      </c>
      <c r="E598" s="56">
        <f>ПР7!G544</f>
        <v>558220</v>
      </c>
    </row>
    <row r="599" spans="1:5" s="124" customFormat="1" ht="47.25" x14ac:dyDescent="0.2">
      <c r="A599" s="69" t="s">
        <v>972</v>
      </c>
      <c r="B599" s="186" t="s">
        <v>973</v>
      </c>
      <c r="C599" s="186"/>
      <c r="D599" s="72">
        <f>D600</f>
        <v>256000</v>
      </c>
      <c r="E599" s="55">
        <f>E600</f>
        <v>125372.3</v>
      </c>
    </row>
    <row r="600" spans="1:5" s="124" customFormat="1" ht="47.25" x14ac:dyDescent="0.2">
      <c r="A600" s="73" t="s">
        <v>542</v>
      </c>
      <c r="B600" s="185"/>
      <c r="C600" s="185" t="s">
        <v>543</v>
      </c>
      <c r="D600" s="56">
        <f>ПР7!F546</f>
        <v>256000</v>
      </c>
      <c r="E600" s="56">
        <f>ПР7!G546</f>
        <v>125372.3</v>
      </c>
    </row>
    <row r="601" spans="1:5" s="124" customFormat="1" x14ac:dyDescent="0.2">
      <c r="A601" s="69" t="s">
        <v>974</v>
      </c>
      <c r="B601" s="186" t="s">
        <v>975</v>
      </c>
      <c r="C601" s="186"/>
      <c r="D601" s="72">
        <f>D602</f>
        <v>50000</v>
      </c>
      <c r="E601" s="55">
        <f>E602</f>
        <v>38000</v>
      </c>
    </row>
    <row r="602" spans="1:5" s="124" customFormat="1" ht="47.25" x14ac:dyDescent="0.2">
      <c r="A602" s="73" t="s">
        <v>542</v>
      </c>
      <c r="B602" s="185"/>
      <c r="C602" s="185">
        <v>200</v>
      </c>
      <c r="D602" s="56">
        <f>ПР7!F548</f>
        <v>50000</v>
      </c>
      <c r="E602" s="56">
        <f>ПР7!G548</f>
        <v>38000</v>
      </c>
    </row>
    <row r="603" spans="1:5" s="124" customFormat="1" ht="63" x14ac:dyDescent="0.2">
      <c r="A603" s="69" t="s">
        <v>976</v>
      </c>
      <c r="B603" s="186" t="s">
        <v>977</v>
      </c>
      <c r="C603" s="186"/>
      <c r="D603" s="72">
        <f>D604+D606+D607</f>
        <v>2429600</v>
      </c>
      <c r="E603" s="55">
        <f>E604+E606+E607</f>
        <v>2326092</v>
      </c>
    </row>
    <row r="604" spans="1:5" s="124" customFormat="1" ht="47.25" x14ac:dyDescent="0.2">
      <c r="A604" s="73" t="s">
        <v>542</v>
      </c>
      <c r="B604" s="185"/>
      <c r="C604" s="185" t="s">
        <v>543</v>
      </c>
      <c r="D604" s="56">
        <f>ПР7!F550</f>
        <v>1720300</v>
      </c>
      <c r="E604" s="56">
        <f>ПР7!G550</f>
        <v>1614162</v>
      </c>
    </row>
    <row r="605" spans="1:5" s="124" customFormat="1" ht="31.5" hidden="1" x14ac:dyDescent="0.2">
      <c r="A605" s="73" t="s">
        <v>512</v>
      </c>
      <c r="B605" s="185"/>
      <c r="C605" s="185">
        <v>300</v>
      </c>
      <c r="D605" s="56">
        <f>ПР7!F551</f>
        <v>300000</v>
      </c>
      <c r="E605" s="56">
        <f>ПР7!G551</f>
        <v>0</v>
      </c>
    </row>
    <row r="606" spans="1:5" s="124" customFormat="1" ht="70.5" customHeight="1" x14ac:dyDescent="0.2">
      <c r="A606" s="73" t="s">
        <v>1131</v>
      </c>
      <c r="B606" s="185"/>
      <c r="C606" s="185">
        <v>600</v>
      </c>
      <c r="D606" s="56">
        <f>ПР7!F552</f>
        <v>300000</v>
      </c>
      <c r="E606" s="56">
        <f>ПР7!G552</f>
        <v>313230</v>
      </c>
    </row>
    <row r="607" spans="1:5" s="124" customFormat="1" x14ac:dyDescent="0.2">
      <c r="A607" s="73" t="s">
        <v>562</v>
      </c>
      <c r="B607" s="185"/>
      <c r="C607" s="185" t="s">
        <v>563</v>
      </c>
      <c r="D607" s="56">
        <f>ПР7!F553</f>
        <v>409300</v>
      </c>
      <c r="E607" s="56">
        <f>ПР7!G553</f>
        <v>398700</v>
      </c>
    </row>
    <row r="608" spans="1:5" s="124" customFormat="1" ht="78.75" x14ac:dyDescent="0.2">
      <c r="A608" s="69" t="s">
        <v>978</v>
      </c>
      <c r="B608" s="186" t="s">
        <v>979</v>
      </c>
      <c r="C608" s="186"/>
      <c r="D608" s="72">
        <f>D609</f>
        <v>4091</v>
      </c>
      <c r="E608" s="55">
        <f>E609</f>
        <v>4091</v>
      </c>
    </row>
    <row r="609" spans="1:5" s="124" customFormat="1" ht="47.25" x14ac:dyDescent="0.2">
      <c r="A609" s="73" t="s">
        <v>542</v>
      </c>
      <c r="B609" s="185"/>
      <c r="C609" s="185">
        <v>200</v>
      </c>
      <c r="D609" s="56">
        <f>ПР7!F555</f>
        <v>4091</v>
      </c>
      <c r="E609" s="56">
        <f>ПР7!G555</f>
        <v>4091</v>
      </c>
    </row>
    <row r="610" spans="1:5" s="124" customFormat="1" ht="63" x14ac:dyDescent="0.2">
      <c r="A610" s="73" t="str">
        <f>ПР7!A556</f>
        <v>Поощрение региональных и муниципальных управленческих команд за достижение показателей деятельности органов исполнительной власти</v>
      </c>
      <c r="B610" s="185" t="str">
        <f>ПР7!C556</f>
        <v>40.9.00.55490</v>
      </c>
      <c r="C610" s="185"/>
      <c r="D610" s="56"/>
      <c r="E610" s="56">
        <f>E611</f>
        <v>1006253</v>
      </c>
    </row>
    <row r="611" spans="1:5" s="124" customFormat="1" ht="94.5" x14ac:dyDescent="0.2">
      <c r="A611" s="73" t="s">
        <v>540</v>
      </c>
      <c r="B611" s="185"/>
      <c r="C611" s="185">
        <f>ПР7!E557</f>
        <v>100</v>
      </c>
      <c r="D611" s="56"/>
      <c r="E611" s="56">
        <f>ПР7!G557+ПР7!G644</f>
        <v>1006253</v>
      </c>
    </row>
    <row r="612" spans="1:5" s="124" customFormat="1" ht="63" x14ac:dyDescent="0.2">
      <c r="A612" s="69" t="s">
        <v>980</v>
      </c>
      <c r="B612" s="186" t="s">
        <v>981</v>
      </c>
      <c r="C612" s="186"/>
      <c r="D612" s="72">
        <f>D613+D614</f>
        <v>2318366</v>
      </c>
      <c r="E612" s="55">
        <f>E613+E614</f>
        <v>2394610</v>
      </c>
    </row>
    <row r="613" spans="1:5" s="124" customFormat="1" ht="94.5" x14ac:dyDescent="0.2">
      <c r="A613" s="73" t="s">
        <v>540</v>
      </c>
      <c r="B613" s="185"/>
      <c r="C613" s="185" t="s">
        <v>541</v>
      </c>
      <c r="D613" s="56">
        <f>ПР7!F559</f>
        <v>2243366</v>
      </c>
      <c r="E613" s="56">
        <f>ПР7!G559</f>
        <v>2207747</v>
      </c>
    </row>
    <row r="614" spans="1:5" s="124" customFormat="1" ht="47.25" x14ac:dyDescent="0.2">
      <c r="A614" s="73" t="s">
        <v>542</v>
      </c>
      <c r="B614" s="185"/>
      <c r="C614" s="185" t="s">
        <v>543</v>
      </c>
      <c r="D614" s="56">
        <f>ПР7!F560</f>
        <v>75000</v>
      </c>
      <c r="E614" s="56">
        <f>ПР7!G560</f>
        <v>186863</v>
      </c>
    </row>
    <row r="615" spans="1:5" s="124" customFormat="1" ht="63" x14ac:dyDescent="0.2">
      <c r="A615" s="69" t="s">
        <v>982</v>
      </c>
      <c r="B615" s="186" t="s">
        <v>983</v>
      </c>
      <c r="C615" s="186"/>
      <c r="D615" s="72">
        <f>D616</f>
        <v>0</v>
      </c>
      <c r="E615" s="55">
        <f>E616</f>
        <v>5890000</v>
      </c>
    </row>
    <row r="616" spans="1:5" s="124" customFormat="1" ht="31.5" x14ac:dyDescent="0.2">
      <c r="A616" s="73" t="s">
        <v>512</v>
      </c>
      <c r="B616" s="185"/>
      <c r="C616" s="185">
        <v>300</v>
      </c>
      <c r="D616" s="56">
        <f>ПР7!F562</f>
        <v>0</v>
      </c>
      <c r="E616" s="56">
        <f>ПР7!G627</f>
        <v>5890000</v>
      </c>
    </row>
    <row r="617" spans="1:5" s="124" customFormat="1" ht="65.25" hidden="1" customHeight="1" x14ac:dyDescent="0.2">
      <c r="A617" s="69" t="s">
        <v>984</v>
      </c>
      <c r="B617" s="186" t="s">
        <v>985</v>
      </c>
      <c r="C617" s="186"/>
      <c r="D617" s="72">
        <f>D618</f>
        <v>866489</v>
      </c>
      <c r="E617" s="72">
        <f>E618</f>
        <v>0</v>
      </c>
    </row>
    <row r="618" spans="1:5" s="124" customFormat="1" ht="47.25" hidden="1" x14ac:dyDescent="0.2">
      <c r="A618" s="73" t="s">
        <v>542</v>
      </c>
      <c r="B618" s="185"/>
      <c r="C618" s="185">
        <v>200</v>
      </c>
      <c r="D618" s="56">
        <f>ПР7!F564</f>
        <v>866489</v>
      </c>
      <c r="E618" s="56"/>
    </row>
    <row r="619" spans="1:5" s="124" customFormat="1" ht="78.75" x14ac:dyDescent="0.2">
      <c r="A619" s="69" t="s">
        <v>986</v>
      </c>
      <c r="B619" s="186" t="s">
        <v>987</v>
      </c>
      <c r="C619" s="186"/>
      <c r="D619" s="72">
        <f>D620+D621</f>
        <v>3010759</v>
      </c>
      <c r="E619" s="55">
        <f>E620+E621</f>
        <v>3150274</v>
      </c>
    </row>
    <row r="620" spans="1:5" s="124" customFormat="1" ht="94.5" x14ac:dyDescent="0.2">
      <c r="A620" s="73" t="s">
        <v>540</v>
      </c>
      <c r="B620" s="185"/>
      <c r="C620" s="185" t="s">
        <v>541</v>
      </c>
      <c r="D620" s="56">
        <f>ПР7!F566</f>
        <v>2923059</v>
      </c>
      <c r="E620" s="56">
        <f>ПР7!G566</f>
        <v>3073998</v>
      </c>
    </row>
    <row r="621" spans="1:5" s="124" customFormat="1" ht="47.25" x14ac:dyDescent="0.2">
      <c r="A621" s="73" t="s">
        <v>542</v>
      </c>
      <c r="B621" s="185"/>
      <c r="C621" s="185" t="s">
        <v>543</v>
      </c>
      <c r="D621" s="56">
        <f>ПР7!F567</f>
        <v>87700</v>
      </c>
      <c r="E621" s="56">
        <f>ПР7!G567</f>
        <v>76276</v>
      </c>
    </row>
    <row r="622" spans="1:5" s="124" customFormat="1" ht="47.25" x14ac:dyDescent="0.2">
      <c r="A622" s="69" t="s">
        <v>988</v>
      </c>
      <c r="B622" s="186" t="s">
        <v>989</v>
      </c>
      <c r="C622" s="186"/>
      <c r="D622" s="72">
        <f>D623+D624</f>
        <v>283234</v>
      </c>
      <c r="E622" s="55">
        <f>E623+E624</f>
        <v>296212</v>
      </c>
    </row>
    <row r="623" spans="1:5" s="124" customFormat="1" ht="94.5" x14ac:dyDescent="0.2">
      <c r="A623" s="73" t="s">
        <v>540</v>
      </c>
      <c r="B623" s="185"/>
      <c r="C623" s="185" t="s">
        <v>541</v>
      </c>
      <c r="D623" s="56">
        <f>ПР7!F569</f>
        <v>240334</v>
      </c>
      <c r="E623" s="56">
        <f>ПР7!G569</f>
        <v>253312</v>
      </c>
    </row>
    <row r="624" spans="1:5" s="124" customFormat="1" ht="47.25" x14ac:dyDescent="0.2">
      <c r="A624" s="73" t="s">
        <v>542</v>
      </c>
      <c r="B624" s="185"/>
      <c r="C624" s="185" t="s">
        <v>543</v>
      </c>
      <c r="D624" s="56">
        <f>ПР7!F570</f>
        <v>42900</v>
      </c>
      <c r="E624" s="56">
        <f>ПР7!G570</f>
        <v>42900</v>
      </c>
    </row>
    <row r="625" spans="1:5" s="102" customFormat="1" ht="31.5" x14ac:dyDescent="0.2">
      <c r="A625" s="150" t="s">
        <v>990</v>
      </c>
      <c r="B625" s="151" t="s">
        <v>991</v>
      </c>
      <c r="C625" s="151"/>
      <c r="D625" s="152">
        <f>D626+D628</f>
        <v>371040</v>
      </c>
      <c r="E625" s="152">
        <f>E626+E628</f>
        <v>382290</v>
      </c>
    </row>
    <row r="626" spans="1:5" s="102" customFormat="1" ht="47.25" x14ac:dyDescent="0.2">
      <c r="A626" s="73" t="s">
        <v>1040</v>
      </c>
      <c r="B626" s="185" t="s">
        <v>1041</v>
      </c>
      <c r="C626" s="185"/>
      <c r="D626" s="56">
        <v>300000</v>
      </c>
      <c r="E626" s="52">
        <f>E627</f>
        <v>300000</v>
      </c>
    </row>
    <row r="627" spans="1:5" s="102" customFormat="1" x14ac:dyDescent="0.2">
      <c r="A627" s="73" t="s">
        <v>994</v>
      </c>
      <c r="B627" s="185"/>
      <c r="C627" s="185" t="s">
        <v>995</v>
      </c>
      <c r="D627" s="56">
        <f>ПР7!F648</f>
        <v>300000</v>
      </c>
      <c r="E627" s="56">
        <f>ПР7!G648</f>
        <v>300000</v>
      </c>
    </row>
    <row r="628" spans="1:5" s="102" customFormat="1" ht="47.25" x14ac:dyDescent="0.2">
      <c r="A628" s="73" t="s">
        <v>992</v>
      </c>
      <c r="B628" s="185" t="s">
        <v>993</v>
      </c>
      <c r="C628" s="185"/>
      <c r="D628" s="56">
        <f>D629</f>
        <v>71040</v>
      </c>
      <c r="E628" s="52">
        <f>E629</f>
        <v>82290</v>
      </c>
    </row>
    <row r="629" spans="1:5" s="102" customFormat="1" x14ac:dyDescent="0.2">
      <c r="A629" s="73" t="s">
        <v>994</v>
      </c>
      <c r="B629" s="185"/>
      <c r="C629" s="185" t="s">
        <v>995</v>
      </c>
      <c r="D629" s="56">
        <f>ПР7!F573</f>
        <v>71040</v>
      </c>
      <c r="E629" s="56">
        <f>ПР7!G573</f>
        <v>82290</v>
      </c>
    </row>
    <row r="630" spans="1:5" s="102" customFormat="1" x14ac:dyDescent="0.2">
      <c r="A630" s="76" t="s">
        <v>104</v>
      </c>
      <c r="B630" s="188"/>
      <c r="C630" s="188"/>
      <c r="D630" s="79" t="e">
        <f>D5+D97+D253+D295+D328+D339+D352+D371+D376+D390+D432+D512+D519+D533+D625+D528</f>
        <v>#REF!</v>
      </c>
      <c r="E630" s="79">
        <f>E5+E97+E253+E295+E328+E339+E352+E371+E376+E390+E432+E512+E519+E533+E625+E528</f>
        <v>3227324597.29</v>
      </c>
    </row>
    <row r="631" spans="1:5" s="102" customFormat="1" x14ac:dyDescent="0.2">
      <c r="A631" s="76" t="s">
        <v>1049</v>
      </c>
      <c r="B631" s="188"/>
      <c r="C631" s="188"/>
      <c r="D631" s="79"/>
      <c r="E631" s="112">
        <f>E4+E534+E625</f>
        <v>3227324597.29</v>
      </c>
    </row>
    <row r="632" spans="1:5" s="102" customFormat="1" x14ac:dyDescent="0.2">
      <c r="A632" s="73" t="s">
        <v>1050</v>
      </c>
      <c r="B632" s="185"/>
      <c r="C632" s="185"/>
      <c r="D632" s="56"/>
      <c r="E632" s="52">
        <f>ПР1!C4-ПР8!E630</f>
        <v>-2499343</v>
      </c>
    </row>
    <row r="633" spans="1:5" s="102" customFormat="1" x14ac:dyDescent="0.25">
      <c r="A633" s="139"/>
      <c r="B633" s="140"/>
      <c r="C633" s="140"/>
      <c r="D633" s="141"/>
      <c r="E633" s="180"/>
    </row>
  </sheetData>
  <autoFilter ref="E1:E633"/>
  <mergeCells count="3">
    <mergeCell ref="A2:E2"/>
    <mergeCell ref="A1:B1"/>
    <mergeCell ref="C1:E1"/>
  </mergeCells>
  <pageMargins left="0.70866141732283472" right="0.51181102362204722" top="0.74803149606299213" bottom="0.55118110236220474" header="0" footer="0"/>
  <pageSetup paperSize="9" scale="8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9"/>
  <sheetViews>
    <sheetView workbookViewId="0">
      <selection activeCell="B1" sqref="B1:D1"/>
    </sheetView>
  </sheetViews>
  <sheetFormatPr defaultColWidth="9.140625" defaultRowHeight="15.75" x14ac:dyDescent="0.25"/>
  <cols>
    <col min="1" max="1" width="46.5703125" style="50" customWidth="1"/>
    <col min="2" max="2" width="24.42578125" style="50" hidden="1" customWidth="1"/>
    <col min="3" max="3" width="43" style="50" customWidth="1"/>
    <col min="4" max="4" width="22.28515625" style="21" hidden="1" customWidth="1"/>
    <col min="5" max="5" width="24.42578125" style="8" customWidth="1"/>
    <col min="6" max="16384" width="9.140625" style="8"/>
  </cols>
  <sheetData>
    <row r="1" spans="1:4" ht="107.45" customHeight="1" x14ac:dyDescent="0.25">
      <c r="A1" s="49"/>
      <c r="B1" s="218" t="s">
        <v>1252</v>
      </c>
      <c r="C1" s="218"/>
      <c r="D1" s="218"/>
    </row>
    <row r="2" spans="1:4" ht="45" customHeight="1" x14ac:dyDescent="0.25">
      <c r="A2" s="219" t="s">
        <v>1222</v>
      </c>
      <c r="B2" s="219"/>
      <c r="C2" s="219"/>
      <c r="D2" s="219"/>
    </row>
    <row r="3" spans="1:4" ht="71.650000000000006" customHeight="1" x14ac:dyDescent="0.25">
      <c r="A3" s="119" t="s">
        <v>11</v>
      </c>
      <c r="B3" s="119" t="s">
        <v>1078</v>
      </c>
      <c r="C3" s="119" t="s">
        <v>1221</v>
      </c>
      <c r="D3" s="37" t="s">
        <v>1052</v>
      </c>
    </row>
    <row r="4" spans="1:4" s="135" customFormat="1" ht="49.7" customHeight="1" x14ac:dyDescent="0.25">
      <c r="A4" s="120" t="s">
        <v>1128</v>
      </c>
      <c r="B4" s="121">
        <f>B5+B6+B7+B8</f>
        <v>300000</v>
      </c>
      <c r="C4" s="121">
        <f>C5+C6+C7+C8</f>
        <v>300000</v>
      </c>
      <c r="D4" s="22">
        <f t="shared" ref="D4:D9" si="0">C4/B4*100</f>
        <v>100</v>
      </c>
    </row>
    <row r="5" spans="1:4" s="135" customFormat="1" ht="24" customHeight="1" x14ac:dyDescent="0.25">
      <c r="A5" s="123" t="s">
        <v>1051</v>
      </c>
      <c r="B5" s="122">
        <v>44000</v>
      </c>
      <c r="C5" s="122">
        <v>44000</v>
      </c>
      <c r="D5" s="20">
        <f t="shared" si="0"/>
        <v>100</v>
      </c>
    </row>
    <row r="6" spans="1:4" s="135" customFormat="1" ht="24" customHeight="1" x14ac:dyDescent="0.25">
      <c r="A6" s="123" t="s">
        <v>1071</v>
      </c>
      <c r="B6" s="122">
        <v>42000</v>
      </c>
      <c r="C6" s="122">
        <v>42000</v>
      </c>
      <c r="D6" s="20">
        <f t="shared" si="0"/>
        <v>100</v>
      </c>
    </row>
    <row r="7" spans="1:4" s="135" customFormat="1" ht="24" customHeight="1" x14ac:dyDescent="0.25">
      <c r="A7" s="123" t="s">
        <v>1072</v>
      </c>
      <c r="B7" s="122">
        <v>150000</v>
      </c>
      <c r="C7" s="122">
        <v>150000</v>
      </c>
      <c r="D7" s="20">
        <f t="shared" si="0"/>
        <v>100</v>
      </c>
    </row>
    <row r="8" spans="1:4" s="135" customFormat="1" ht="24" customHeight="1" x14ac:dyDescent="0.25">
      <c r="A8" s="123" t="s">
        <v>1073</v>
      </c>
      <c r="B8" s="122">
        <v>64000</v>
      </c>
      <c r="C8" s="122">
        <v>64000</v>
      </c>
      <c r="D8" s="20">
        <f t="shared" si="0"/>
        <v>100</v>
      </c>
    </row>
    <row r="9" spans="1:4" x14ac:dyDescent="0.25">
      <c r="A9" s="120" t="s">
        <v>104</v>
      </c>
      <c r="B9" s="121" t="e">
        <f>B4+#REF!</f>
        <v>#REF!</v>
      </c>
      <c r="C9" s="121">
        <f>C4</f>
        <v>300000</v>
      </c>
      <c r="D9" s="22" t="e">
        <f t="shared" si="0"/>
        <v>#REF!</v>
      </c>
    </row>
  </sheetData>
  <mergeCells count="2">
    <mergeCell ref="A2:D2"/>
    <mergeCell ref="B1:D1"/>
  </mergeCells>
  <pageMargins left="0.7" right="0.7" top="0.75" bottom="0.75" header="0.3" footer="0.3"/>
  <pageSetup paperSize="9"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2</vt:i4>
      </vt:variant>
    </vt:vector>
  </HeadingPairs>
  <TitlesOfParts>
    <vt:vector size="13" baseType="lpstr">
      <vt:lpstr>ПР1</vt:lpstr>
      <vt:lpstr>ПР2</vt:lpstr>
      <vt:lpstr>ПР3</vt:lpstr>
      <vt:lpstr>ПР4</vt:lpstr>
      <vt:lpstr>ПР5</vt:lpstr>
      <vt:lpstr>ПР6</vt:lpstr>
      <vt:lpstr>ПР7</vt:lpstr>
      <vt:lpstr>ПР8</vt:lpstr>
      <vt:lpstr>ПР9</vt:lpstr>
      <vt:lpstr>ПР10</vt:lpstr>
      <vt:lpstr>Доп. сведения 1</vt:lpstr>
      <vt:lpstr>__bookmark_1</vt:lpstr>
      <vt:lpstr>ПР1!Заголовки_для_печати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Лукичева</dc:creator>
  <cp:lastModifiedBy>fedorenko</cp:lastModifiedBy>
  <cp:lastPrinted>2025-07-17T13:36:11Z</cp:lastPrinted>
  <dcterms:created xsi:type="dcterms:W3CDTF">2024-04-08T10:32:10Z</dcterms:created>
  <dcterms:modified xsi:type="dcterms:W3CDTF">2025-07-17T13:36:29Z</dcterms:modified>
</cp:coreProperties>
</file>